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1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charts/chartEx2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3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Ex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tables/table1.xml" ContentType="application/vnd.openxmlformats-officedocument.spreadsheetml.table+xml"/>
  <Override PartName="/xl/drawings/drawing2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2.xml" ContentType="application/vnd.openxmlformats-officedocument.drawing+xml"/>
  <Override PartName="/xl/tables/table4.xml" ContentType="application/vnd.openxmlformats-officedocument.spreadsheetml.table+xml"/>
  <Override PartName="/xl/charts/chart2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6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3.xml" ContentType="application/vnd.openxmlformats-officedocument.drawing+xml"/>
  <Override PartName="/xl/comments1.xml" ContentType="application/vnd.openxmlformats-officedocument.spreadsheetml.comments+xml"/>
  <Override PartName="/xl/charts/chart28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29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0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7.xml" ContentType="application/vnd.openxmlformats-officedocument.drawing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8.xml" ContentType="application/vnd.openxmlformats-officedocument.drawing+xml"/>
  <Override PartName="/xl/tables/table5.xml" ContentType="application/vnd.openxmlformats-officedocument.spreadsheetml.tab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.xml" ContentType="application/vnd.openxmlformats-officedocument.themeOverride+xml"/>
  <Override PartName="/xl/drawings/drawing29.xml" ContentType="application/vnd.openxmlformats-officedocument.drawing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0.xml" ContentType="application/vnd.openxmlformats-officedocument.drawing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1.xml" ContentType="application/vnd.openxmlformats-officedocument.drawing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32.xml" ContentType="application/vnd.openxmlformats-officedocument.drawing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3.xml" ContentType="application/vnd.openxmlformats-officedocument.drawing+xml"/>
  <Override PartName="/xl/charts/chart44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4.xml" ContentType="application/vnd.openxmlformats-officedocument.drawing+xml"/>
  <Override PartName="/xl/charts/chart45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5.xml" ContentType="application/vnd.openxmlformats-officedocument.drawing+xml"/>
  <Override PartName="/xl/charts/chart46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6.xml" ContentType="application/vnd.openxmlformats-officedocument.drawing+xml"/>
  <Override PartName="/xl/charts/chart47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8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hidePivotFieldList="1" defaultThemeVersion="164011"/>
  <bookViews>
    <workbookView xWindow="0" yWindow="0" windowWidth="20490" windowHeight="7620" tabRatio="873"/>
  </bookViews>
  <sheets>
    <sheet name="معرفی" sheetId="99" r:id="rId1"/>
    <sheet name="ارزش بازار" sheetId="183" r:id="rId2"/>
    <sheet name="شاخص های سهام" sheetId="184" r:id="rId3"/>
    <sheet name="ارزش معاملات بورس ها" sheetId="185" r:id="rId4"/>
    <sheet name="آمار معاملات حقیقی و حقوقی" sheetId="158" r:id="rId5"/>
    <sheet name="خرید و فروش حقیقی و حقوقی" sheetId="159" r:id="rId6"/>
    <sheet name="نسبت معاملات برخط و غیربرخط" sheetId="161" r:id="rId7"/>
    <sheet name="روند معاملات برخط و غیربرخط" sheetId="162" r:id="rId8"/>
    <sheet name="سرمایه گذار خارجی" sheetId="208" r:id="rId9"/>
    <sheet name="ارزش بازار سهام" sheetId="186" r:id="rId10"/>
    <sheet name="روند ارزش بازارهای بورس" sheetId="187" r:id="rId11"/>
    <sheet name="روند ارزش بازارهای فرابورس" sheetId="188" r:id="rId12"/>
    <sheet name="ارزش بازاری صنایع-مجموع" sheetId="189" r:id="rId13"/>
    <sheet name="ده صنعت باارزش بورس" sheetId="190" r:id="rId14"/>
    <sheet name="ده صنعت باارزش فرابورس" sheetId="191" r:id="rId15"/>
    <sheet name="معاملات سهام - نوع معاملات" sheetId="192" r:id="rId16"/>
    <sheet name="معاملات سهام - نوع بازار" sheetId="193" r:id="rId17"/>
    <sheet name="ارزش معاملات سهام-ده صنعت" sheetId="194" r:id="rId18"/>
    <sheet name="حجم معاملات سهام-ده صنعت" sheetId="195" r:id="rId19"/>
    <sheet name="معاملات بورس - صنایع" sheetId="196" r:id="rId20"/>
    <sheet name="معاملات فرابورس-صنایع" sheetId="197" r:id="rId21"/>
    <sheet name="عرضه اولیه" sheetId="165" r:id="rId22"/>
    <sheet name="مقایسه شاخص‌ها" sheetId="198" r:id="rId23"/>
    <sheet name="توقف-بسته و تا پایان ماه باز" sheetId="209" r:id="rId24"/>
    <sheet name=" توقف در ماه بسته و همچنان" sheetId="210" r:id="rId25"/>
    <sheet name="توقف نماد-در کل ماه بسته بودن" sheetId="170" r:id="rId26"/>
    <sheet name="نمادهای متوقف 1" sheetId="211" r:id="rId27"/>
    <sheet name="نمادهای متوقف" sheetId="212" r:id="rId28"/>
    <sheet name="تامین مالی به تفکیک ماهیت ناشر" sheetId="213" r:id="rId29"/>
    <sheet name="تامین مالی - مانده" sheetId="222" r:id="rId30"/>
    <sheet name="تامین مالی - انتشار" sheetId="223" r:id="rId31"/>
    <sheet name="تامین مالی - سررسید" sheetId="224" r:id="rId32"/>
    <sheet name="اوراق - 60 درصد" sheetId="225" r:id="rId33"/>
    <sheet name="ارزش بازار اوراق بدهی" sheetId="199" r:id="rId34"/>
    <sheet name="م صکوک - بخش بازار" sheetId="200" r:id="rId35"/>
    <sheet name="م صکوک - نوع بازار" sheetId="201" r:id="rId36"/>
    <sheet name="ارزش مفهومی پوشش ریسک" sheetId="202" r:id="rId37"/>
    <sheet name="معاملات اوراق مشتقه" sheetId="203" r:id="rId38"/>
    <sheet name="ارزش انواع صندوق ها" sheetId="218" r:id="rId39"/>
    <sheet name="ارزش بازار صندوق ها" sheetId="204" r:id="rId40"/>
    <sheet name="م صندوق - بخش بازار" sheetId="205" r:id="rId41"/>
    <sheet name="م صندوق - نوع بازار" sheetId="206" r:id="rId42"/>
    <sheet name="تعداد صندوق ها" sheetId="219" r:id="rId43"/>
    <sheet name="روند ارزش صندوق ها" sheetId="220" r:id="rId44"/>
    <sheet name="معاملات فیزیکی کالا و انرژی" sheetId="207" r:id="rId45"/>
  </sheets>
  <externalReferences>
    <externalReference r:id="rId46"/>
    <externalReference r:id="rId47"/>
    <externalReference r:id="rId48"/>
    <externalReference r:id="rId49"/>
  </externalReferences>
  <definedNames>
    <definedName name="_xlnm._FilterDatabase" localSheetId="12" hidden="1">'ارزش بازاری صنایع-مجموع'!$A$22:$G$71</definedName>
    <definedName name="_xlnm._FilterDatabase" localSheetId="29" hidden="1">'تامین مالی - مانده'!$E$25:$F$25</definedName>
    <definedName name="_xlnm._FilterDatabase" localSheetId="23" hidden="1">'توقف-بسته و تا پایان ماه باز'!$A$1:$F$229</definedName>
    <definedName name="_xlnm._FilterDatabase" localSheetId="25" hidden="1">'توقف نماد-در کل ماه بسته بودن'!$A$1:$F$1</definedName>
    <definedName name="_xlnm._FilterDatabase" localSheetId="13" hidden="1">'ده صنعت باارزش بورس'!$A$22:$G$22</definedName>
    <definedName name="_xlnm._FilterDatabase" localSheetId="14" hidden="1">'ده صنعت باارزش فرابورس'!$A$22:$G$22</definedName>
    <definedName name="_xlnm._FilterDatabase" localSheetId="20" hidden="1">'معاملات فرابورس-صنایع'!#REF!</definedName>
    <definedName name="_xlnm._FilterDatabase" localSheetId="26" hidden="1">'نمادهای متوقف 1'!$A$16:$C$22</definedName>
    <definedName name="_Toc486774299" localSheetId="23">'توقف-بسته و تا پایان ماه باز'!$E$3</definedName>
    <definedName name="_xlchart.0" localSheetId="32" hidden="1">'[1]ارزش بازار سهام'!$A$1:$B$21</definedName>
    <definedName name="_xlchart.0" localSheetId="26" hidden="1">'[1]ارزش بازار سهام'!$A$16:$B$21</definedName>
    <definedName name="_xlchart.1" localSheetId="32" hidden="1">'[1]ارزش بازار سهام'!$D$16:$D$21</definedName>
    <definedName name="_xlchart.1" localSheetId="26" hidden="1">('[2]نسبت معاملات برخط و غیربرخط'!#REF!,'[2]نسبت معاملات برخط و غیربرخط'!#REF!)</definedName>
    <definedName name="_xlchart.2" localSheetId="32" hidden="1">'[1]ارزش بازار سهام'!$A$16:$B$21</definedName>
    <definedName name="_xlchart.2" localSheetId="26" hidden="1">'[1]ارزش بازار سهام'!$A$16:$B$21</definedName>
    <definedName name="_xlchart.3" localSheetId="32" hidden="1">('[2]نسبت معاملات برخط و غیربرخط'!#REF!,'[2]نسبت معاملات برخط و غیربرخط'!#REF!)</definedName>
    <definedName name="_xlchart.3" localSheetId="26" hidden="1">('[2]نسبت معاملات برخط و غیربرخط'!#REF!,'[2]نسبت معاملات برخط و غیربرخط'!#REF!)</definedName>
    <definedName name="_xlchart.v1.0" localSheetId="24" hidden="1">('نسبت معاملات برخط و غیربرخط'!$B$23,'نسبت معاملات برخط و غیربرخط'!$B$18:$B$21)</definedName>
    <definedName name="_xlchart.v1.0" localSheetId="38" hidden="1">('نسبت معاملات برخط و غیربرخط'!$B$23,'نسبت معاملات برخط و غیربرخط'!$B$18:$B$21)</definedName>
    <definedName name="_xlchart.v1.0" localSheetId="4" hidden="1">('نسبت معاملات برخط و غیربرخط'!$C$23,'نسبت معاملات برخط و غیربرخط'!$C$18:$C$21)</definedName>
    <definedName name="_xlchart.v1.0" localSheetId="32" hidden="1">('نسبت معاملات برخط و غیربرخط'!$B$23,'نسبت معاملات برخط و غیربرخط'!$B$18:$B$21)</definedName>
    <definedName name="_xlchart.v1.0" localSheetId="30" hidden="1">('نسبت معاملات برخط و غیربرخط'!$B$23,'نسبت معاملات برخط و غیربرخط'!$B$18:$B$21)</definedName>
    <definedName name="_xlchart.v1.0" localSheetId="31" hidden="1">('نسبت معاملات برخط و غیربرخط'!$B$5:$B$8,'نسبت معاملات برخط و غیربرخط'!$B$10)</definedName>
    <definedName name="_xlchart.v1.0" localSheetId="29" hidden="1">('نسبت معاملات برخط و غیربرخط'!$B$23,'نسبت معاملات برخط و غیربرخط'!$B$18:$B$21)</definedName>
    <definedName name="_xlchart.v1.0" localSheetId="28" hidden="1">('نسبت معاملات برخط و غیربرخط'!$B$10,'نسبت معاملات برخط و غیربرخط'!$B$5:$B$8)</definedName>
    <definedName name="_xlchart.v1.0" localSheetId="42" hidden="1">('نسبت معاملات برخط و غیربرخط'!$C$23,'نسبت معاملات برخط و غیربرخط'!$C$18:$C$21)</definedName>
    <definedName name="_xlchart.v1.0" localSheetId="23" hidden="1">('نسبت معاملات برخط و غیربرخط'!$B$23,'نسبت معاملات برخط و غیربرخط'!$B$18:$B$21)</definedName>
    <definedName name="_xlchart.v1.0" localSheetId="25" hidden="1">('نسبت معاملات برخط و غیربرخط'!$C$23,'نسبت معاملات برخط و غیربرخط'!$C$18:$C$21)</definedName>
    <definedName name="_xlchart.v1.0" localSheetId="43" hidden="1">('نسبت معاملات برخط و غیربرخط'!$B$23,'نسبت معاملات برخط و غیربرخط'!$B$18:$B$21)</definedName>
    <definedName name="_xlchart.v1.0" localSheetId="7" hidden="1">('نسبت معاملات برخط و غیربرخط'!$B$23,'نسبت معاملات برخط و غیربرخط'!$B$18:$B$21)</definedName>
    <definedName name="_xlchart.v1.0" localSheetId="8" hidden="1">('نسبت معاملات برخط و غیربرخط'!$B$23,'نسبت معاملات برخط و غیربرخط'!$B$18:$B$21)</definedName>
    <definedName name="_xlchart.v1.0" localSheetId="21" hidden="1">('نسبت معاملات برخط و غیربرخط'!$C$23,'نسبت معاملات برخط و غیربرخط'!$C$18:$C$21)</definedName>
    <definedName name="_xlchart.v1.0" localSheetId="6" hidden="1">('نسبت معاملات برخط و غیربرخط'!$B$5:$B$8,'نسبت معاملات برخط و غیربرخط'!$B$10)</definedName>
    <definedName name="_xlchart.v1.0" localSheetId="27" hidden="1">('نسبت معاملات برخط و غیربرخط'!$B$23,'نسبت معاملات برخط و غیربرخط'!$B$18:$B$21)</definedName>
    <definedName name="_xlchart.v1.0" localSheetId="26" hidden="1">('نسبت معاملات برخط و غیربرخط'!$C$23,'نسبت معاملات برخط و غیربرخط'!$C$18:$C$21)</definedName>
    <definedName name="_xlchart.v1.0" hidden="1">('نسبت معاملات برخط و غیربرخط'!$B$23,'نسبت معاملات برخط و غیربرخط'!$B$18:$B$21)</definedName>
    <definedName name="_xlchart.v1.1" localSheetId="24" hidden="1">('نسبت معاملات برخط و غیربرخط'!$B$23,'نسبت معاملات برخط و غیربرخط'!$B$18:$B$21)</definedName>
    <definedName name="_xlchart.v1.1" localSheetId="38" hidden="1">('نسبت معاملات برخط و غیربرخط'!$B$23,'نسبت معاملات برخط و غیربرخط'!$B$18:$B$21)</definedName>
    <definedName name="_xlchart.v1.1" localSheetId="4" hidden="1">('نسبت معاملات برخط و غیربرخط'!$B$23,'نسبت معاملات برخط و غیربرخط'!$B$18:$B$21)</definedName>
    <definedName name="_xlchart.v1.1" localSheetId="32" hidden="1">('نسبت معاملات برخط و غیربرخط'!$B$23,'نسبت معاملات برخط و غیربرخط'!$B$18:$B$21)</definedName>
    <definedName name="_xlchart.v1.1" localSheetId="30" hidden="1">('نسبت معاملات برخط و غیربرخط'!$B$23,'نسبت معاملات برخط و غیربرخط'!$B$18:$B$21)</definedName>
    <definedName name="_xlchart.v1.1" localSheetId="31" hidden="1">('نسبت معاملات برخط و غیربرخط'!$C$5:$C$8,'نسبت معاملات برخط و غیربرخط'!$C$10)</definedName>
    <definedName name="_xlchart.v1.1" localSheetId="29" hidden="1">('نسبت معاملات برخط و غیربرخط'!$B$23,'نسبت معاملات برخط و غیربرخط'!$B$18:$B$21)</definedName>
    <definedName name="_xlchart.v1.1" localSheetId="28" hidden="1">('نسبت معاملات برخط و غیربرخط'!$C$23,'نسبت معاملات برخط و غیربرخط'!$C$18:$C$21)</definedName>
    <definedName name="_xlchart.v1.1" localSheetId="42" hidden="1">('نسبت معاملات برخط و غیربرخط'!$B$23,'نسبت معاملات برخط و غیربرخط'!$B$18:$B$21)</definedName>
    <definedName name="_xlchart.v1.1" localSheetId="23" hidden="1">('نسبت معاملات برخط و غیربرخط'!$B$23,'نسبت معاملات برخط و غیربرخط'!$B$18:$B$21)</definedName>
    <definedName name="_xlchart.v1.1" localSheetId="25" hidden="1">('نسبت معاملات برخط و غیربرخط'!$B$23,'نسبت معاملات برخط و غیربرخط'!$B$18:$B$21)</definedName>
    <definedName name="_xlchart.v1.1" localSheetId="43" hidden="1">('نسبت معاملات برخط و غیربرخط'!$B$23,'نسبت معاملات برخط و غیربرخط'!$B$18:$B$21)</definedName>
    <definedName name="_xlchart.v1.1" localSheetId="7" hidden="1">('نسبت معاملات برخط و غیربرخط'!$B$23,'نسبت معاملات برخط و غیربرخط'!$B$18:$B$21)</definedName>
    <definedName name="_xlchart.v1.1" localSheetId="8" hidden="1">('نسبت معاملات برخط و غیربرخط'!$B$23,'نسبت معاملات برخط و غیربرخط'!$B$18:$B$21)</definedName>
    <definedName name="_xlchart.v1.1" localSheetId="21" hidden="1">('نسبت معاملات برخط و غیربرخط'!$B$23,'نسبت معاملات برخط و غیربرخط'!$B$18:$B$21)</definedName>
    <definedName name="_xlchart.v1.1" localSheetId="6" hidden="1">('نسبت معاملات برخط و غیربرخط'!$C$5:$C$8,'نسبت معاملات برخط و غیربرخط'!$C$10)</definedName>
    <definedName name="_xlchart.v1.1" localSheetId="27" hidden="1">('نسبت معاملات برخط و غیربرخط'!$B$23,'نسبت معاملات برخط و غیربرخط'!$B$18:$B$21)</definedName>
    <definedName name="_xlchart.v1.1" localSheetId="26" hidden="1">('نسبت معاملات برخط و غیربرخط'!$B$23,'نسبت معاملات برخط و غیربرخط'!$B$18:$B$21)</definedName>
    <definedName name="_xlchart.v1.1" hidden="1">('نسبت معاملات برخط و غیربرخط'!$B$23,'نسبت معاملات برخط و غیربرخط'!$B$18:$B$21)</definedName>
    <definedName name="_xlchart.v1.2" localSheetId="24" hidden="1">('نسبت معاملات برخط و غیربرخط'!$C$23,'نسبت معاملات برخط و غیربرخط'!$C$18:$C$21)</definedName>
    <definedName name="_xlchart.v1.2" localSheetId="38" hidden="1">('نسبت معاملات برخط و غیربرخط'!$C$23,'نسبت معاملات برخط و غیربرخط'!$C$18:$C$21)</definedName>
    <definedName name="_xlchart.v1.2" localSheetId="4" hidden="1">('نسبت معاملات برخط و غیربرخط'!$B$23,'نسبت معاملات برخط و غیربرخط'!$B$18:$B$21)</definedName>
    <definedName name="_xlchart.v1.2" localSheetId="32" hidden="1">('نسبت معاملات برخط و غیربرخط'!$C$23,'نسبت معاملات برخط و غیربرخط'!$C$18:$C$21)</definedName>
    <definedName name="_xlchart.v1.2" localSheetId="30" hidden="1">('نسبت معاملات برخط و غیربرخط'!$C$23,'نسبت معاملات برخط و غیربرخط'!$C$18:$C$21)</definedName>
    <definedName name="_xlchart.v1.2" localSheetId="31" hidden="1">('نسبت معاملات برخط و غیربرخط'!$B$18:$B$21,'نسبت معاملات برخط و غیربرخط'!$B$23)</definedName>
    <definedName name="_xlchart.v1.2" localSheetId="29" hidden="1">('نسبت معاملات برخط و غیربرخط'!$C$23,'نسبت معاملات برخط و غیربرخط'!$C$18:$C$21)</definedName>
    <definedName name="_xlchart.v1.2" localSheetId="28" hidden="1">('نسبت معاملات برخط و غیربرخط'!$B$23,'نسبت معاملات برخط و غیربرخط'!$B$18:$B$21)</definedName>
    <definedName name="_xlchart.v1.2" localSheetId="42" hidden="1">('نسبت معاملات برخط و غیربرخط'!$B$23,'نسبت معاملات برخط و غیربرخط'!$B$18:$B$21)</definedName>
    <definedName name="_xlchart.v1.2" localSheetId="23" hidden="1">('نسبت معاملات برخط و غیربرخط'!$C$23,'نسبت معاملات برخط و غیربرخط'!$C$18:$C$21)</definedName>
    <definedName name="_xlchart.v1.2" localSheetId="25" hidden="1">('نسبت معاملات برخط و غیربرخط'!$B$23,'نسبت معاملات برخط و غیربرخط'!$B$18:$B$21)</definedName>
    <definedName name="_xlchart.v1.2" localSheetId="43" hidden="1">('نسبت معاملات برخط و غیربرخط'!$C$23,'نسبت معاملات برخط و غیربرخط'!$C$18:$C$21)</definedName>
    <definedName name="_xlchart.v1.2" localSheetId="7" hidden="1">('نسبت معاملات برخط و غیربرخط'!$C$23,'نسبت معاملات برخط و غیربرخط'!$C$18:$C$21)</definedName>
    <definedName name="_xlchart.v1.2" localSheetId="8" hidden="1">('نسبت معاملات برخط و غیربرخط'!$C$23,'نسبت معاملات برخط و غیربرخط'!$C$18:$C$21)</definedName>
    <definedName name="_xlchart.v1.2" localSheetId="21" hidden="1">('نسبت معاملات برخط و غیربرخط'!$B$23,'نسبت معاملات برخط و غیربرخط'!$B$18:$B$21)</definedName>
    <definedName name="_xlchart.v1.2" localSheetId="6" hidden="1">('نسبت معاملات برخط و غیربرخط'!$B$18:$B$21,'نسبت معاملات برخط و غیربرخط'!$B$23)</definedName>
    <definedName name="_xlchart.v1.2" localSheetId="27" hidden="1">('نسبت معاملات برخط و غیربرخط'!$C$23,'نسبت معاملات برخط و غیربرخط'!$C$18:$C$21)</definedName>
    <definedName name="_xlchart.v1.2" localSheetId="26" hidden="1">('نسبت معاملات برخط و غیربرخط'!$B$23,'نسبت معاملات برخط و غیربرخط'!$B$18:$B$21)</definedName>
    <definedName name="_xlchart.v1.2" hidden="1">('نسبت معاملات برخط و غیربرخط'!$C$23,'نسبت معاملات برخط و غیربرخط'!$C$18:$C$21)</definedName>
    <definedName name="_xlchart.v1.3" localSheetId="24" hidden="1">('نسبت معاملات برخط و غیربرخط'!$B$10,'نسبت معاملات برخط و غیربرخط'!$B$5:$B$8)</definedName>
    <definedName name="_xlchart.v1.3" localSheetId="38" hidden="1">('نسبت معاملات برخط و غیربرخط'!$B$10,'نسبت معاملات برخط و غیربرخط'!$B$5:$B$8)</definedName>
    <definedName name="_xlchart.v1.3" localSheetId="4" hidden="1">('نسبت معاملات برخط و غیربرخط'!$B$10,'نسبت معاملات برخط و غیربرخط'!$B$5:$B$8)</definedName>
    <definedName name="_xlchart.v1.3" localSheetId="32" hidden="1">('نسبت معاملات برخط و غیربرخط'!$B$10,'نسبت معاملات برخط و غیربرخط'!$B$5:$B$8)</definedName>
    <definedName name="_xlchart.v1.3" localSheetId="30" hidden="1">('نسبت معاملات برخط و غیربرخط'!$B$10,'نسبت معاملات برخط و غیربرخط'!$B$5:$B$8)</definedName>
    <definedName name="_xlchart.v1.3" localSheetId="31" hidden="1">('نسبت معاملات برخط و غیربرخط'!$C$18:$C$21,'نسبت معاملات برخط و غیربرخط'!$C$23)</definedName>
    <definedName name="_xlchart.v1.3" localSheetId="29" hidden="1">('نسبت معاملات برخط و غیربرخط'!$B$10,'نسبت معاملات برخط و غیربرخط'!$B$5:$B$8)</definedName>
    <definedName name="_xlchart.v1.3" localSheetId="28" hidden="1">('نسبت معاملات برخط و غیربرخط'!$C$23,'نسبت معاملات برخط و غیربرخط'!$C$18:$C$21)</definedName>
    <definedName name="_xlchart.v1.3" localSheetId="42" hidden="1">('نسبت معاملات برخط و غیربرخط'!$B$10,'نسبت معاملات برخط و غیربرخط'!$B$5:$B$8)</definedName>
    <definedName name="_xlchart.v1.3" localSheetId="23" hidden="1">('نسبت معاملات برخط و غیربرخط'!$B$10,'نسبت معاملات برخط و غیربرخط'!$B$5:$B$8)</definedName>
    <definedName name="_xlchart.v1.3" localSheetId="25" hidden="1">('نسبت معاملات برخط و غیربرخط'!$B$10,'نسبت معاملات برخط و غیربرخط'!$B$5:$B$8)</definedName>
    <definedName name="_xlchart.v1.3" localSheetId="43" hidden="1">('نسبت معاملات برخط و غیربرخط'!$B$10,'نسبت معاملات برخط و غیربرخط'!$B$5:$B$8)</definedName>
    <definedName name="_xlchart.v1.3" localSheetId="7" hidden="1">('نسبت معاملات برخط و غیربرخط'!$B$10,'نسبت معاملات برخط و غیربرخط'!$B$5:$B$8)</definedName>
    <definedName name="_xlchart.v1.3" localSheetId="8" hidden="1">('نسبت معاملات برخط و غیربرخط'!$B$10,'نسبت معاملات برخط و غیربرخط'!$B$5:$B$8)</definedName>
    <definedName name="_xlchart.v1.3" localSheetId="21" hidden="1">('نسبت معاملات برخط و غیربرخط'!$B$10,'نسبت معاملات برخط و غیربرخط'!$B$5:$B$8)</definedName>
    <definedName name="_xlchart.v1.3" localSheetId="6" hidden="1">('نسبت معاملات برخط و غیربرخط'!$C$18:$C$21,'نسبت معاملات برخط و غیربرخط'!$C$23)</definedName>
    <definedName name="_xlchart.v1.3" localSheetId="27" hidden="1">('نسبت معاملات برخط و غیربرخط'!$B$10,'نسبت معاملات برخط و غیربرخط'!$B$5:$B$8)</definedName>
    <definedName name="_xlchart.v1.3" localSheetId="26" hidden="1">('نسبت معاملات برخط و غیربرخط'!$B$10,'نسبت معاملات برخط و غیربرخط'!$B$5:$B$8)</definedName>
    <definedName name="_xlchart.v1.3" hidden="1">'ارزش بازار سهام'!$D$21:$D$26</definedName>
    <definedName name="_xlchart.v1.4" hidden="1">('نسبت معاملات برخط و غیربرخط'!$B$10,'نسبت معاملات برخط و غیربرخط'!$B$5:$B$8)</definedName>
    <definedName name="Cum_month" localSheetId="1">'[3]معاملات بورس - بخش بازار'!$F$2</definedName>
    <definedName name="Cum_month" localSheetId="33">'[3]معاملات بورس - بخش بازار'!$F$2</definedName>
    <definedName name="Cum_month" localSheetId="9">'[3]معاملات بورس - بخش بازار'!$F$2</definedName>
    <definedName name="Cum_month" localSheetId="39">'[3]معاملات بورس - بخش بازار'!$F$2</definedName>
    <definedName name="Cum_month" localSheetId="12">'[3]معاملات بورس - بخش بازار'!$F$2</definedName>
    <definedName name="Cum_month" localSheetId="3">'[3]معاملات بورس - بخش بازار'!$F$2</definedName>
    <definedName name="Cum_month" localSheetId="17">'[3]معاملات بورس - بخش بازار'!$F$2</definedName>
    <definedName name="Cum_month" localSheetId="36">'[3]معاملات بورس - بخش بازار'!$F$2</definedName>
    <definedName name="Cum_month" localSheetId="18">'[3]معاملات بورس - بخش بازار'!$F$2</definedName>
    <definedName name="Cum_month" localSheetId="13">'[3]معاملات بورس - بخش بازار'!$F$2</definedName>
    <definedName name="Cum_month" localSheetId="14">'[3]معاملات بورس - بخش بازار'!$F$2</definedName>
    <definedName name="Cum_month" localSheetId="10">'[3]معاملات بورس - بخش بازار'!$F$2</definedName>
    <definedName name="Cum_month" localSheetId="11">'[3]معاملات بورس - بخش بازار'!$F$2</definedName>
    <definedName name="Cum_month" localSheetId="2">'[3]معاملات بورس - بخش بازار'!$F$2</definedName>
    <definedName name="Cum_month" localSheetId="34">'[3]معاملات بورس - بخش بازار'!$F$2</definedName>
    <definedName name="Cum_month" localSheetId="35">'[3]معاملات بورس - بخش بازار'!$F$2</definedName>
    <definedName name="Cum_month" localSheetId="40">'[3]معاملات بورس - بخش بازار'!$F$2</definedName>
    <definedName name="Cum_month" localSheetId="41">'[3]معاملات بورس - بخش بازار'!$F$2</definedName>
    <definedName name="Cum_month" localSheetId="37">'[3]معاملات بورس - بخش بازار'!$F$2</definedName>
    <definedName name="Cum_month" localSheetId="19">#REF!</definedName>
    <definedName name="Cum_month" localSheetId="16">'[3]معاملات بورس - بخش بازار'!$F$2</definedName>
    <definedName name="Cum_month" localSheetId="15">'[3]معاملات بورس - بخش بازار'!$F$2</definedName>
    <definedName name="Cum_month" localSheetId="20">#REF!</definedName>
    <definedName name="Cum_month" localSheetId="44">'[3]معاملات بورس - بخش بازار'!$F$2</definedName>
    <definedName name="Cum_month" localSheetId="22">#REF!</definedName>
    <definedName name="Cum_month">'[3]معاملات بورس - بخش بازار'!$F$2</definedName>
    <definedName name="last_month" localSheetId="24">'[4]ارزش معاملات سهام-ده صنعت '!$E$3</definedName>
    <definedName name="last_month" localSheetId="38">'[4]ارزش معاملات سهام-ده صنعت '!$E$3</definedName>
    <definedName name="last_month" localSheetId="33">'[1]ارزش معاملات سهام-ده صنعت '!$E$3</definedName>
    <definedName name="last_month" localSheetId="39">'ارزش معاملات سهام-ده صنعت'!$D$3</definedName>
    <definedName name="last_month" localSheetId="17">'ارزش معاملات سهام-ده صنعت'!$D$3</definedName>
    <definedName name="last_month" localSheetId="36">#REF!</definedName>
    <definedName name="last_month" localSheetId="4">'[4]ارزش معاملات سهام-ده صنعت '!$E$3</definedName>
    <definedName name="last_month" localSheetId="32">'[4]ارزش معاملات سهام-ده صنعت '!$E$3</definedName>
    <definedName name="last_month" localSheetId="30">'[4]ارزش معاملات سهام-ده صنعت '!$E$3</definedName>
    <definedName name="last_month" localSheetId="31">'[4]ارزش معاملات سهام-ده صنعت '!$E$3</definedName>
    <definedName name="last_month" localSheetId="29">'[4]ارزش معاملات سهام-ده صنعت '!$E$3</definedName>
    <definedName name="last_month" localSheetId="28">'[4]ارزش معاملات سهام-ده صنعت '!$E$3</definedName>
    <definedName name="last_month" localSheetId="42">'[4]ارزش معاملات سهام-ده صنعت '!$E$3</definedName>
    <definedName name="last_month" localSheetId="23">'[4]ارزش معاملات سهام-ده صنعت '!$E$3</definedName>
    <definedName name="last_month" localSheetId="25">'[4]ارزش معاملات سهام-ده صنعت '!$E$3</definedName>
    <definedName name="last_month" localSheetId="18">'ارزش معاملات سهام-ده صنعت'!$D$3</definedName>
    <definedName name="last_month" localSheetId="5">'[1]ارزش معاملات سهام-ده صنعت '!$E$3</definedName>
    <definedName name="last_month" localSheetId="43">'[4]ارزش معاملات سهام-ده صنعت '!$E$3</definedName>
    <definedName name="last_month" localSheetId="7">'[4]ارزش معاملات سهام-ده صنعت '!$E$3</definedName>
    <definedName name="last_month" localSheetId="8">'[4]ارزش معاملات سهام-ده صنعت '!$E$3</definedName>
    <definedName name="last_month" localSheetId="21">'[4]ارزش معاملات سهام-ده صنعت '!$E$3</definedName>
    <definedName name="last_month" localSheetId="34">'ارزش معاملات سهام-ده صنعت'!$D$3</definedName>
    <definedName name="last_month" localSheetId="35">'ارزش معاملات سهام-ده صنعت'!$D$3</definedName>
    <definedName name="last_month" localSheetId="40">'ارزش معاملات سهام-ده صنعت'!$D$3</definedName>
    <definedName name="last_month" localSheetId="41">'ارزش معاملات سهام-ده صنعت'!$D$3</definedName>
    <definedName name="last_month" localSheetId="37">'ارزش معاملات سهام-ده صنعت'!$D$3</definedName>
    <definedName name="Last_month" localSheetId="19">#REF!</definedName>
    <definedName name="Last_month" localSheetId="20">#REF!</definedName>
    <definedName name="last_month" localSheetId="44">'ارزش معاملات سهام-ده صنعت'!$D$3</definedName>
    <definedName name="Last_month" localSheetId="22">#REF!</definedName>
    <definedName name="last_month" localSheetId="6">'[4]ارزش معاملات سهام-ده صنعت '!$E$3</definedName>
    <definedName name="last_month" localSheetId="27">'[4]ارزش معاملات سهام-ده صنعت '!$E$3</definedName>
    <definedName name="last_month" localSheetId="26">'[4]ارزش معاملات سهام-ده صنعت '!$E$3</definedName>
    <definedName name="last_month">#REF!</definedName>
    <definedName name="last_year" localSheetId="24">'[4]ارزش معاملات سهام-ده صنعت '!$F$3</definedName>
    <definedName name="last_year" localSheetId="38">'[4]ارزش معاملات سهام-ده صنعت '!$F$3</definedName>
    <definedName name="last_year" localSheetId="33">'ارزش معاملات سهام-ده صنعت'!$E$3</definedName>
    <definedName name="last_year" localSheetId="39">'ارزش معاملات سهام-ده صنعت'!$E$3</definedName>
    <definedName name="last_year" localSheetId="17">'ارزش معاملات سهام-ده صنعت'!$E$3</definedName>
    <definedName name="last_year" localSheetId="36">'ارزش معاملات سهام-ده صنعت'!$E$3</definedName>
    <definedName name="last_year" localSheetId="4">'[4]ارزش معاملات سهام-ده صنعت '!$F$3</definedName>
    <definedName name="last_year" localSheetId="32">'[4]ارزش معاملات سهام-ده صنعت '!$F$3</definedName>
    <definedName name="last_year" localSheetId="30">'[4]ارزش معاملات سهام-ده صنعت '!$F$3</definedName>
    <definedName name="last_year" localSheetId="31">'[4]ارزش معاملات سهام-ده صنعت '!$F$3</definedName>
    <definedName name="last_year" localSheetId="29">'[4]ارزش معاملات سهام-ده صنعت '!$F$3</definedName>
    <definedName name="last_year" localSheetId="28">'[4]ارزش معاملات سهام-ده صنعت '!$F$3</definedName>
    <definedName name="last_year" localSheetId="42">'[4]ارزش معاملات سهام-ده صنعت '!$F$3</definedName>
    <definedName name="last_year" localSheetId="23">'[4]ارزش معاملات سهام-ده صنعت '!$F$3</definedName>
    <definedName name="last_year" localSheetId="25">'[4]ارزش معاملات سهام-ده صنعت '!$F$3</definedName>
    <definedName name="last_year" localSheetId="18">'ارزش معاملات سهام-ده صنعت'!$E$3</definedName>
    <definedName name="last_year" localSheetId="43">'[4]ارزش معاملات سهام-ده صنعت '!$F$3</definedName>
    <definedName name="last_year" localSheetId="7">'[4]ارزش معاملات سهام-ده صنعت '!$F$3</definedName>
    <definedName name="last_year" localSheetId="8">'[4]ارزش معاملات سهام-ده صنعت '!$F$3</definedName>
    <definedName name="last_year" localSheetId="21">'[4]ارزش معاملات سهام-ده صنعت '!$F$3</definedName>
    <definedName name="last_year" localSheetId="34">'ارزش معاملات سهام-ده صنعت'!$E$3</definedName>
    <definedName name="last_year" localSheetId="35">'ارزش معاملات سهام-ده صنعت'!$E$3</definedName>
    <definedName name="last_year" localSheetId="40">'ارزش معاملات سهام-ده صنعت'!$E$3</definedName>
    <definedName name="last_year" localSheetId="41">'ارزش معاملات سهام-ده صنعت'!$E$3</definedName>
    <definedName name="last_year" localSheetId="37">'ارزش معاملات سهام-ده صنعت'!$E$3</definedName>
    <definedName name="last_year" localSheetId="19">'ارزش معاملات سهام-ده صنعت'!$E$3</definedName>
    <definedName name="last_year" localSheetId="20">'ارزش معاملات سهام-ده صنعت'!$E$3</definedName>
    <definedName name="last_year" localSheetId="44">'ارزش معاملات سهام-ده صنعت'!$E$3</definedName>
    <definedName name="last_year" localSheetId="22">'[4]ارزش معاملات سهام-ده صنعت '!$F$3</definedName>
    <definedName name="last_year" localSheetId="6">'[4]ارزش معاملات سهام-ده صنعت '!$F$3</definedName>
    <definedName name="last_year" localSheetId="27">'[4]ارزش معاملات سهام-ده صنعت '!$F$3</definedName>
    <definedName name="last_year" localSheetId="26">'[4]ارزش معاملات سهام-ده صنعت '!$F$3</definedName>
    <definedName name="last_year">#REF!</definedName>
    <definedName name="report_date" localSheetId="24">#REF!</definedName>
    <definedName name="report_date" localSheetId="38">#REF!</definedName>
    <definedName name="report_date" localSheetId="33">#REF!</definedName>
    <definedName name="report_date" localSheetId="39">#REF!</definedName>
    <definedName name="report_date" localSheetId="12">#REF!</definedName>
    <definedName name="report_date" localSheetId="17">#REF!</definedName>
    <definedName name="report_date" localSheetId="36">#REF!</definedName>
    <definedName name="report_date" localSheetId="4">#REF!</definedName>
    <definedName name="report_date" localSheetId="32">#REF!</definedName>
    <definedName name="report_date" localSheetId="30">#REF!</definedName>
    <definedName name="report_date" localSheetId="31">#REF!</definedName>
    <definedName name="report_date" localSheetId="29">#REF!</definedName>
    <definedName name="report_date" localSheetId="28">#REF!</definedName>
    <definedName name="report_date" localSheetId="42">#REF!</definedName>
    <definedName name="report_date" localSheetId="23">#REF!</definedName>
    <definedName name="report_date" localSheetId="25">#REF!</definedName>
    <definedName name="report_date" localSheetId="18">#REF!</definedName>
    <definedName name="report_date" localSheetId="5">#REF!</definedName>
    <definedName name="report_date" localSheetId="13">#REF!</definedName>
    <definedName name="report_date" localSheetId="14">#REF!</definedName>
    <definedName name="report_date" localSheetId="43">#REF!</definedName>
    <definedName name="report_date" localSheetId="7">#REF!</definedName>
    <definedName name="report_date" localSheetId="8">#REF!</definedName>
    <definedName name="report_date" localSheetId="21">#REF!</definedName>
    <definedName name="report_date" localSheetId="34">#REF!</definedName>
    <definedName name="report_date" localSheetId="35">#REF!</definedName>
    <definedName name="report_date" localSheetId="40">#REF!</definedName>
    <definedName name="report_date" localSheetId="41">#REF!</definedName>
    <definedName name="report_date" localSheetId="19">#REF!</definedName>
    <definedName name="report_date" localSheetId="20">#REF!</definedName>
    <definedName name="report_date" localSheetId="22">#REF!</definedName>
    <definedName name="report_date" localSheetId="6">#REF!</definedName>
    <definedName name="report_date" localSheetId="27">#REF!</definedName>
    <definedName name="report_date" localSheetId="26">#REF!</definedName>
    <definedName name="report_date">#REF!</definedName>
    <definedName name="this_month" localSheetId="24">'[4]ارزش معاملات سهام-ده صنعت '!$D$3</definedName>
    <definedName name="this_month" localSheetId="38">'[4]ارزش معاملات سهام-ده صنعت '!$D$3</definedName>
    <definedName name="this_month" localSheetId="33">'[1]ارزش معاملات سهام-ده صنعت '!$D$3</definedName>
    <definedName name="this_month" localSheetId="39">'ارزش معاملات سهام-ده صنعت'!$C$3</definedName>
    <definedName name="this_month" localSheetId="17">'ارزش معاملات سهام-ده صنعت'!$C$3</definedName>
    <definedName name="this_month" localSheetId="36">#REF!</definedName>
    <definedName name="this_month" localSheetId="4">'[4]ارزش معاملات سهام-ده صنعت '!$D$3</definedName>
    <definedName name="this_month" localSheetId="32">'[4]ارزش معاملات سهام-ده صنعت '!$D$3</definedName>
    <definedName name="this_month" localSheetId="30">'[4]ارزش معاملات سهام-ده صنعت '!$D$3</definedName>
    <definedName name="this_month" localSheetId="31">'[4]ارزش معاملات سهام-ده صنعت '!$D$3</definedName>
    <definedName name="this_month" localSheetId="29">'[4]ارزش معاملات سهام-ده صنعت '!$D$3</definedName>
    <definedName name="this_month" localSheetId="28">'[4]ارزش معاملات سهام-ده صنعت '!$D$3</definedName>
    <definedName name="this_month" localSheetId="42">'[4]ارزش معاملات سهام-ده صنعت '!$D$3</definedName>
    <definedName name="this_month" localSheetId="23">'[4]ارزش معاملات سهام-ده صنعت '!$D$3</definedName>
    <definedName name="this_month" localSheetId="25">'[4]ارزش معاملات سهام-ده صنعت '!$D$3</definedName>
    <definedName name="this_month" localSheetId="18">'ارزش معاملات سهام-ده صنعت'!$C$3</definedName>
    <definedName name="this_month" localSheetId="5">'[1]ارزش معاملات سهام-ده صنعت '!$D$3</definedName>
    <definedName name="this_month" localSheetId="43">'[4]ارزش معاملات سهام-ده صنعت '!$D$3</definedName>
    <definedName name="this_month" localSheetId="7">'[4]ارزش معاملات سهام-ده صنعت '!$D$3</definedName>
    <definedName name="this_month" localSheetId="8">'[4]ارزش معاملات سهام-ده صنعت '!$D$3</definedName>
    <definedName name="this_month" localSheetId="21">'[4]ارزش معاملات سهام-ده صنعت '!$D$3</definedName>
    <definedName name="this_month" localSheetId="34">'ارزش معاملات سهام-ده صنعت'!$C$3</definedName>
    <definedName name="this_month" localSheetId="35">'ارزش معاملات سهام-ده صنعت'!$C$3</definedName>
    <definedName name="this_month" localSheetId="40">'ارزش معاملات سهام-ده صنعت'!$C$3</definedName>
    <definedName name="this_month" localSheetId="41">'ارزش معاملات سهام-ده صنعت'!$C$3</definedName>
    <definedName name="this_month" localSheetId="37">'ارزش معاملات سهام-ده صنعت'!$C$3</definedName>
    <definedName name="This_month" localSheetId="19">#REF!</definedName>
    <definedName name="This_month" localSheetId="20">#REF!</definedName>
    <definedName name="this_month" localSheetId="44">'ارزش معاملات سهام-ده صنعت'!$C$3</definedName>
    <definedName name="This_month" localSheetId="22">#REF!</definedName>
    <definedName name="this_month" localSheetId="6">'[4]ارزش معاملات سهام-ده صنعت '!$D$3</definedName>
    <definedName name="this_month" localSheetId="27">'[4]ارزش معاملات سهام-ده صنعت '!$D$3</definedName>
    <definedName name="this_month" localSheetId="26">'[4]ارزش معاملات سهام-ده صنعت '!$D$3</definedName>
    <definedName name="this_month">#REF!</definedName>
    <definedName name="This_month_l" localSheetId="1">'[3]معاملات بورس - بخش بازار'!$E$2</definedName>
    <definedName name="This_month_l" localSheetId="33">'[3]معاملات بورس - بخش بازار'!$E$2</definedName>
    <definedName name="This_month_l" localSheetId="9">'[3]معاملات بورس - بخش بازار'!$E$2</definedName>
    <definedName name="This_month_l" localSheetId="39">'[3]معاملات بورس - بخش بازار'!$E$2</definedName>
    <definedName name="This_month_l" localSheetId="12">'[3]معاملات بورس - بخش بازار'!$E$2</definedName>
    <definedName name="This_month_l" localSheetId="3">'[3]معاملات بورس - بخش بازار'!$E$2</definedName>
    <definedName name="This_month_l" localSheetId="17">'[3]معاملات بورس - بخش بازار'!$E$2</definedName>
    <definedName name="This_month_l" localSheetId="36">'[3]معاملات بورس - بخش بازار'!$E$2</definedName>
    <definedName name="This_month_l" localSheetId="18">'[3]معاملات بورس - بخش بازار'!$E$2</definedName>
    <definedName name="This_month_l" localSheetId="13">'[3]معاملات بورس - بخش بازار'!$E$2</definedName>
    <definedName name="This_month_l" localSheetId="14">'[3]معاملات بورس - بخش بازار'!$E$2</definedName>
    <definedName name="This_month_l" localSheetId="10">'[3]معاملات بورس - بخش بازار'!$E$2</definedName>
    <definedName name="This_month_l" localSheetId="11">'[3]معاملات بورس - بخش بازار'!$E$2</definedName>
    <definedName name="This_month_l" localSheetId="2">'[3]معاملات بورس - بخش بازار'!$E$2</definedName>
    <definedName name="This_month_l" localSheetId="34">'[3]معاملات بورس - بخش بازار'!$E$2</definedName>
    <definedName name="This_month_l" localSheetId="35">'[3]معاملات بورس - بخش بازار'!$E$2</definedName>
    <definedName name="This_month_l" localSheetId="40">'[3]معاملات بورس - بخش بازار'!$E$2</definedName>
    <definedName name="This_month_l" localSheetId="41">'[3]معاملات بورس - بخش بازار'!$E$2</definedName>
    <definedName name="This_month_l" localSheetId="37">'[3]معاملات بورس - بخش بازار'!$E$2</definedName>
    <definedName name="This_month_l" localSheetId="19">#REF!</definedName>
    <definedName name="This_month_l" localSheetId="16">'[3]معاملات بورس - بخش بازار'!$E$2</definedName>
    <definedName name="This_month_l" localSheetId="15">'[3]معاملات بورس - بخش بازار'!$E$2</definedName>
    <definedName name="This_month_l" localSheetId="20">#REF!</definedName>
    <definedName name="This_month_l" localSheetId="44">'[3]معاملات بورس - بخش بازار'!$E$2</definedName>
    <definedName name="This_month_l" localSheetId="22">#REF!</definedName>
    <definedName name="This_month_l">'[3]معاملات بورس - بخش بازار'!$E$2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19" l="1"/>
  <c r="I12" i="219"/>
  <c r="I11" i="219"/>
  <c r="I10" i="219"/>
  <c r="AG31" i="224" l="1"/>
  <c r="AF31" i="224"/>
  <c r="AE31" i="224"/>
  <c r="AD31" i="224"/>
  <c r="AC31" i="224"/>
  <c r="AB31" i="224"/>
  <c r="AA31" i="224"/>
  <c r="Z31" i="224"/>
  <c r="Y31" i="224"/>
  <c r="X31" i="224"/>
  <c r="W31" i="224"/>
  <c r="V31" i="224"/>
  <c r="U31" i="224"/>
  <c r="T31" i="224"/>
  <c r="S31" i="224"/>
  <c r="R31" i="224"/>
  <c r="Q31" i="224"/>
  <c r="P31" i="224"/>
  <c r="O31" i="224"/>
  <c r="N31" i="224"/>
  <c r="M31" i="224"/>
  <c r="L31" i="224"/>
  <c r="K31" i="224"/>
  <c r="J31" i="224"/>
  <c r="I31" i="224"/>
  <c r="H31" i="224"/>
  <c r="G31" i="224"/>
  <c r="F31" i="224"/>
  <c r="E31" i="224"/>
  <c r="D31" i="224"/>
  <c r="C31" i="224"/>
  <c r="B31" i="224"/>
  <c r="AG6" i="224"/>
  <c r="AF6" i="224"/>
  <c r="AE6" i="224"/>
  <c r="AD6" i="224"/>
  <c r="AC6" i="224"/>
  <c r="AB6" i="224"/>
  <c r="AA6" i="224"/>
  <c r="Z6" i="224"/>
  <c r="Y6" i="224"/>
  <c r="X6" i="224"/>
  <c r="W6" i="224"/>
  <c r="V6" i="224"/>
  <c r="U6" i="224"/>
  <c r="T6" i="224"/>
  <c r="S6" i="224"/>
  <c r="R6" i="224"/>
  <c r="Q6" i="224"/>
  <c r="P6" i="224"/>
  <c r="O6" i="224"/>
  <c r="N6" i="224"/>
  <c r="M6" i="224"/>
  <c r="L6" i="224"/>
  <c r="K6" i="224"/>
  <c r="J6" i="224"/>
  <c r="I6" i="224"/>
  <c r="H6" i="224"/>
  <c r="G6" i="224"/>
  <c r="F6" i="224"/>
  <c r="E6" i="224"/>
  <c r="D6" i="224"/>
  <c r="C6" i="224"/>
  <c r="B6" i="224"/>
  <c r="AG81" i="223"/>
  <c r="AF81" i="223"/>
  <c r="AE81" i="223"/>
  <c r="AD81" i="223"/>
  <c r="AC81" i="223"/>
  <c r="AB81" i="223"/>
  <c r="AA81" i="223"/>
  <c r="Z81" i="223"/>
  <c r="Y81" i="223"/>
  <c r="X81" i="223"/>
  <c r="W81" i="223"/>
  <c r="V81" i="223"/>
  <c r="U81" i="223"/>
  <c r="T81" i="223"/>
  <c r="S81" i="223"/>
  <c r="R81" i="223"/>
  <c r="Q81" i="223"/>
  <c r="P81" i="223"/>
  <c r="O81" i="223"/>
  <c r="N81" i="223"/>
  <c r="M81" i="223"/>
  <c r="L81" i="223"/>
  <c r="K81" i="223"/>
  <c r="J81" i="223"/>
  <c r="I81" i="223"/>
  <c r="H81" i="223"/>
  <c r="G81" i="223"/>
  <c r="F81" i="223"/>
  <c r="E81" i="223"/>
  <c r="D81" i="223"/>
  <c r="C81" i="223"/>
  <c r="B81" i="223"/>
  <c r="AF56" i="223"/>
  <c r="AE56" i="223"/>
  <c r="AD56" i="223"/>
  <c r="AC56" i="223"/>
  <c r="AA56" i="223"/>
  <c r="Z56" i="223"/>
  <c r="Y56" i="223"/>
  <c r="X56" i="223"/>
  <c r="W56" i="223"/>
  <c r="V56" i="223"/>
  <c r="U56" i="223"/>
  <c r="T56" i="223"/>
  <c r="S56" i="223"/>
  <c r="R56" i="223"/>
  <c r="Q56" i="223"/>
  <c r="P56" i="223"/>
  <c r="O56" i="223"/>
  <c r="N56" i="223"/>
  <c r="M56" i="223"/>
  <c r="L56" i="223"/>
  <c r="K56" i="223"/>
  <c r="J56" i="223"/>
  <c r="I56" i="223"/>
  <c r="H56" i="223"/>
  <c r="G56" i="223"/>
  <c r="F56" i="223"/>
  <c r="E56" i="223"/>
  <c r="D56" i="223"/>
  <c r="C56" i="223"/>
  <c r="B56" i="223"/>
  <c r="AG52" i="223"/>
  <c r="AG56" i="223" s="1"/>
  <c r="AB52" i="223"/>
  <c r="AB56" i="223" s="1"/>
  <c r="AG10" i="223"/>
  <c r="AG24" i="223" s="1"/>
  <c r="AF10" i="223"/>
  <c r="AF24" i="223" s="1"/>
  <c r="AE10" i="223"/>
  <c r="AE24" i="223" s="1"/>
  <c r="AD10" i="223"/>
  <c r="AD24" i="223" s="1"/>
  <c r="AC10" i="223"/>
  <c r="AC24" i="223" s="1"/>
  <c r="AB10" i="223"/>
  <c r="AB24" i="223" s="1"/>
  <c r="AA10" i="223"/>
  <c r="AA24" i="223" s="1"/>
  <c r="Z10" i="223"/>
  <c r="Z24" i="223" s="1"/>
  <c r="Y10" i="223"/>
  <c r="Y24" i="223" s="1"/>
  <c r="X10" i="223"/>
  <c r="X24" i="223" s="1"/>
  <c r="W10" i="223"/>
  <c r="W24" i="223" s="1"/>
  <c r="V10" i="223"/>
  <c r="V24" i="223" s="1"/>
  <c r="U10" i="223"/>
  <c r="U24" i="223" s="1"/>
  <c r="T10" i="223"/>
  <c r="T24" i="223" s="1"/>
  <c r="S10" i="223"/>
  <c r="S24" i="223" s="1"/>
  <c r="R10" i="223"/>
  <c r="R24" i="223" s="1"/>
  <c r="Q10" i="223"/>
  <c r="Q24" i="223" s="1"/>
  <c r="P10" i="223"/>
  <c r="P24" i="223" s="1"/>
  <c r="O10" i="223"/>
  <c r="O24" i="223" s="1"/>
  <c r="N10" i="223"/>
  <c r="N24" i="223" s="1"/>
  <c r="M10" i="223"/>
  <c r="M24" i="223" s="1"/>
  <c r="L10" i="223"/>
  <c r="L24" i="223" s="1"/>
  <c r="K10" i="223"/>
  <c r="K24" i="223" s="1"/>
  <c r="J10" i="223"/>
  <c r="J24" i="223" s="1"/>
  <c r="I10" i="223"/>
  <c r="I24" i="223" s="1"/>
  <c r="H10" i="223"/>
  <c r="H24" i="223" s="1"/>
  <c r="G10" i="223"/>
  <c r="G24" i="223" s="1"/>
  <c r="F10" i="223"/>
  <c r="F24" i="223" s="1"/>
  <c r="E10" i="223"/>
  <c r="E24" i="223" s="1"/>
  <c r="D10" i="223"/>
  <c r="D24" i="223" s="1"/>
  <c r="C10" i="223"/>
  <c r="C24" i="223" s="1"/>
  <c r="B10" i="223"/>
  <c r="B24" i="223" s="1"/>
  <c r="AG8" i="223"/>
  <c r="AG23" i="223" s="1"/>
  <c r="AF8" i="223"/>
  <c r="AF23" i="223" s="1"/>
  <c r="AE8" i="223"/>
  <c r="AE23" i="223" s="1"/>
  <c r="AD8" i="223"/>
  <c r="AD23" i="223" s="1"/>
  <c r="AC8" i="223"/>
  <c r="AC23" i="223" s="1"/>
  <c r="AB8" i="223"/>
  <c r="AB23" i="223" s="1"/>
  <c r="AA8" i="223"/>
  <c r="AA23" i="223" s="1"/>
  <c r="Z8" i="223"/>
  <c r="Z23" i="223" s="1"/>
  <c r="Y8" i="223"/>
  <c r="Y23" i="223" s="1"/>
  <c r="X8" i="223"/>
  <c r="X23" i="223" s="1"/>
  <c r="W8" i="223"/>
  <c r="W23" i="223" s="1"/>
  <c r="V8" i="223"/>
  <c r="V23" i="223" s="1"/>
  <c r="U8" i="223"/>
  <c r="U23" i="223" s="1"/>
  <c r="T8" i="223"/>
  <c r="T23" i="223" s="1"/>
  <c r="S8" i="223"/>
  <c r="S23" i="223" s="1"/>
  <c r="R8" i="223"/>
  <c r="R23" i="223" s="1"/>
  <c r="Q8" i="223"/>
  <c r="Q23" i="223" s="1"/>
  <c r="P8" i="223"/>
  <c r="P23" i="223" s="1"/>
  <c r="O8" i="223"/>
  <c r="O23" i="223" s="1"/>
  <c r="N8" i="223"/>
  <c r="N23" i="223" s="1"/>
  <c r="M8" i="223"/>
  <c r="M23" i="223" s="1"/>
  <c r="L8" i="223"/>
  <c r="L23" i="223" s="1"/>
  <c r="K8" i="223"/>
  <c r="K23" i="223" s="1"/>
  <c r="J8" i="223"/>
  <c r="J23" i="223" s="1"/>
  <c r="I8" i="223"/>
  <c r="I23" i="223" s="1"/>
  <c r="H8" i="223"/>
  <c r="H23" i="223" s="1"/>
  <c r="G8" i="223"/>
  <c r="G23" i="223" s="1"/>
  <c r="F8" i="223"/>
  <c r="F23" i="223" s="1"/>
  <c r="E8" i="223"/>
  <c r="E23" i="223" s="1"/>
  <c r="D8" i="223"/>
  <c r="D23" i="223" s="1"/>
  <c r="C8" i="223"/>
  <c r="C23" i="223" s="1"/>
  <c r="B8" i="223"/>
  <c r="B23" i="223" s="1"/>
  <c r="AG2" i="223"/>
  <c r="AG22" i="223" s="1"/>
  <c r="AG25" i="223" s="1"/>
  <c r="AF2" i="223"/>
  <c r="AF22" i="223" s="1"/>
  <c r="AF25" i="223" s="1"/>
  <c r="AE2" i="223"/>
  <c r="AE22" i="223" s="1"/>
  <c r="AE25" i="223" s="1"/>
  <c r="AD2" i="223"/>
  <c r="AD22" i="223" s="1"/>
  <c r="AD25" i="223" s="1"/>
  <c r="AC2" i="223"/>
  <c r="AC22" i="223" s="1"/>
  <c r="AC25" i="223" s="1"/>
  <c r="AB2" i="223"/>
  <c r="AB22" i="223" s="1"/>
  <c r="AB25" i="223" s="1"/>
  <c r="AA2" i="223"/>
  <c r="AA22" i="223" s="1"/>
  <c r="AA25" i="223" s="1"/>
  <c r="Z2" i="223"/>
  <c r="Z22" i="223" s="1"/>
  <c r="Z25" i="223" s="1"/>
  <c r="Y2" i="223"/>
  <c r="Y22" i="223" s="1"/>
  <c r="Y25" i="223" s="1"/>
  <c r="X2" i="223"/>
  <c r="X22" i="223" s="1"/>
  <c r="X25" i="223" s="1"/>
  <c r="W2" i="223"/>
  <c r="W22" i="223" s="1"/>
  <c r="W25" i="223" s="1"/>
  <c r="V2" i="223"/>
  <c r="V22" i="223" s="1"/>
  <c r="V25" i="223" s="1"/>
  <c r="U2" i="223"/>
  <c r="U22" i="223" s="1"/>
  <c r="U25" i="223" s="1"/>
  <c r="T2" i="223"/>
  <c r="T22" i="223" s="1"/>
  <c r="T25" i="223" s="1"/>
  <c r="S2" i="223"/>
  <c r="S22" i="223" s="1"/>
  <c r="S25" i="223" s="1"/>
  <c r="R2" i="223"/>
  <c r="R22" i="223" s="1"/>
  <c r="R25" i="223" s="1"/>
  <c r="Q2" i="223"/>
  <c r="Q22" i="223" s="1"/>
  <c r="Q25" i="223" s="1"/>
  <c r="P2" i="223"/>
  <c r="P22" i="223" s="1"/>
  <c r="P25" i="223" s="1"/>
  <c r="O2" i="223"/>
  <c r="O22" i="223" s="1"/>
  <c r="O25" i="223" s="1"/>
  <c r="N2" i="223"/>
  <c r="N22" i="223" s="1"/>
  <c r="N25" i="223" s="1"/>
  <c r="M2" i="223"/>
  <c r="M22" i="223" s="1"/>
  <c r="M25" i="223" s="1"/>
  <c r="L2" i="223"/>
  <c r="L22" i="223" s="1"/>
  <c r="L25" i="223" s="1"/>
  <c r="K2" i="223"/>
  <c r="K22" i="223" s="1"/>
  <c r="K25" i="223" s="1"/>
  <c r="J2" i="223"/>
  <c r="J22" i="223" s="1"/>
  <c r="J25" i="223" s="1"/>
  <c r="I2" i="223"/>
  <c r="I22" i="223" s="1"/>
  <c r="I25" i="223" s="1"/>
  <c r="H2" i="223"/>
  <c r="H22" i="223" s="1"/>
  <c r="H25" i="223" s="1"/>
  <c r="G2" i="223"/>
  <c r="G22" i="223" s="1"/>
  <c r="G25" i="223" s="1"/>
  <c r="F2" i="223"/>
  <c r="F22" i="223" s="1"/>
  <c r="F25" i="223" s="1"/>
  <c r="E2" i="223"/>
  <c r="E22" i="223" s="1"/>
  <c r="E25" i="223" s="1"/>
  <c r="D2" i="223"/>
  <c r="D22" i="223" s="1"/>
  <c r="D25" i="223" s="1"/>
  <c r="C2" i="223"/>
  <c r="C22" i="223" s="1"/>
  <c r="C25" i="223" s="1"/>
  <c r="B2" i="223"/>
  <c r="B22" i="223" s="1"/>
  <c r="B25" i="223" s="1"/>
  <c r="AG44" i="222"/>
  <c r="AF44" i="222"/>
  <c r="AE44" i="222"/>
  <c r="AD44" i="222"/>
  <c r="AC44" i="222"/>
  <c r="AB44" i="222"/>
  <c r="AA44" i="222"/>
  <c r="Z44" i="222"/>
  <c r="Y44" i="222"/>
  <c r="X44" i="222"/>
  <c r="W44" i="222"/>
  <c r="V44" i="222"/>
  <c r="U44" i="222"/>
  <c r="T44" i="222"/>
  <c r="S44" i="222"/>
  <c r="R44" i="222"/>
  <c r="Q44" i="222"/>
  <c r="P44" i="222"/>
  <c r="O44" i="222"/>
  <c r="N44" i="222"/>
  <c r="M44" i="222"/>
  <c r="L44" i="222"/>
  <c r="K44" i="222"/>
  <c r="J44" i="222"/>
  <c r="I44" i="222"/>
  <c r="H44" i="222"/>
  <c r="G44" i="222"/>
  <c r="F44" i="222"/>
  <c r="E44" i="222"/>
  <c r="D44" i="222"/>
  <c r="C44" i="222"/>
  <c r="B44" i="222"/>
  <c r="C35" i="222"/>
  <c r="B35" i="222"/>
  <c r="C34" i="222" s="1"/>
  <c r="C32" i="222"/>
  <c r="C31" i="222"/>
  <c r="C28" i="222"/>
  <c r="C27" i="222"/>
  <c r="AG21" i="222"/>
  <c r="AH19" i="222" s="1"/>
  <c r="AC21" i="222"/>
  <c r="U21" i="222"/>
  <c r="Q21" i="222"/>
  <c r="M21" i="222"/>
  <c r="I21" i="222"/>
  <c r="E21" i="222"/>
  <c r="AH20" i="222"/>
  <c r="Y19" i="222"/>
  <c r="AH17" i="222"/>
  <c r="AH13" i="222"/>
  <c r="Y13" i="222"/>
  <c r="Y12" i="222" s="1"/>
  <c r="Y21" i="222" s="1"/>
  <c r="AG12" i="222"/>
  <c r="AH12" i="222" s="1"/>
  <c r="AF12" i="222"/>
  <c r="AE12" i="222"/>
  <c r="AD12" i="222"/>
  <c r="AC12" i="222"/>
  <c r="AB12" i="222"/>
  <c r="AA12" i="222"/>
  <c r="Z12" i="222"/>
  <c r="X12" i="222"/>
  <c r="W12" i="222"/>
  <c r="V12" i="222"/>
  <c r="U12" i="222"/>
  <c r="T12" i="222"/>
  <c r="S12" i="222"/>
  <c r="R12" i="222"/>
  <c r="Q12" i="222"/>
  <c r="P12" i="222"/>
  <c r="O12" i="222"/>
  <c r="N12" i="222"/>
  <c r="M12" i="222"/>
  <c r="L12" i="222"/>
  <c r="K12" i="222"/>
  <c r="J12" i="222"/>
  <c r="I12" i="222"/>
  <c r="H12" i="222"/>
  <c r="G12" i="222"/>
  <c r="F12" i="222"/>
  <c r="E12" i="222"/>
  <c r="D12" i="222"/>
  <c r="C12" i="222"/>
  <c r="B12" i="222"/>
  <c r="AH10" i="222"/>
  <c r="AG10" i="222"/>
  <c r="AF10" i="222"/>
  <c r="AE10" i="222"/>
  <c r="AD10" i="222"/>
  <c r="AC10" i="222"/>
  <c r="AB10" i="222"/>
  <c r="AA10" i="222"/>
  <c r="Z10" i="222"/>
  <c r="Y10" i="222"/>
  <c r="X10" i="222"/>
  <c r="W10" i="222"/>
  <c r="V10" i="222"/>
  <c r="U10" i="222"/>
  <c r="T10" i="222"/>
  <c r="S10" i="222"/>
  <c r="R10" i="222"/>
  <c r="Q10" i="222"/>
  <c r="P10" i="222"/>
  <c r="O10" i="222"/>
  <c r="N10" i="222"/>
  <c r="M10" i="222"/>
  <c r="L10" i="222"/>
  <c r="K10" i="222"/>
  <c r="J10" i="222"/>
  <c r="I10" i="222"/>
  <c r="H10" i="222"/>
  <c r="G10" i="222"/>
  <c r="F10" i="222"/>
  <c r="E10" i="222"/>
  <c r="D10" i="222"/>
  <c r="C10" i="222"/>
  <c r="B10" i="222"/>
  <c r="AE7" i="222"/>
  <c r="AE3" i="222" s="1"/>
  <c r="AE21" i="222" s="1"/>
  <c r="AD7" i="222"/>
  <c r="AD3" i="222" s="1"/>
  <c r="AD21" i="222" s="1"/>
  <c r="AC7" i="222"/>
  <c r="AB7" i="222"/>
  <c r="AA7" i="222"/>
  <c r="AA3" i="222" s="1"/>
  <c r="AA21" i="222" s="1"/>
  <c r="Z7" i="222"/>
  <c r="Z3" i="222" s="1"/>
  <c r="Z21" i="222" s="1"/>
  <c r="Y7" i="222"/>
  <c r="AH5" i="222"/>
  <c r="AG3" i="222"/>
  <c r="AH3" i="222" s="1"/>
  <c r="AF3" i="222"/>
  <c r="AF21" i="222" s="1"/>
  <c r="AC3" i="222"/>
  <c r="AB3" i="222"/>
  <c r="AB21" i="222" s="1"/>
  <c r="Y3" i="222"/>
  <c r="X3" i="222"/>
  <c r="X21" i="222" s="1"/>
  <c r="W3" i="222"/>
  <c r="W21" i="222" s="1"/>
  <c r="V3" i="222"/>
  <c r="V21" i="222" s="1"/>
  <c r="U3" i="222"/>
  <c r="T3" i="222"/>
  <c r="T21" i="222" s="1"/>
  <c r="S3" i="222"/>
  <c r="S21" i="222" s="1"/>
  <c r="R3" i="222"/>
  <c r="R21" i="222" s="1"/>
  <c r="Q3" i="222"/>
  <c r="P3" i="222"/>
  <c r="P21" i="222" s="1"/>
  <c r="O3" i="222"/>
  <c r="O21" i="222" s="1"/>
  <c r="N3" i="222"/>
  <c r="N21" i="222" s="1"/>
  <c r="M3" i="222"/>
  <c r="L3" i="222"/>
  <c r="L21" i="222" s="1"/>
  <c r="K3" i="222"/>
  <c r="K21" i="222" s="1"/>
  <c r="J3" i="222"/>
  <c r="J21" i="222" s="1"/>
  <c r="I3" i="222"/>
  <c r="H3" i="222"/>
  <c r="H21" i="222" s="1"/>
  <c r="G3" i="222"/>
  <c r="G21" i="222" s="1"/>
  <c r="F3" i="222"/>
  <c r="F21" i="222" s="1"/>
  <c r="E3" i="222"/>
  <c r="D3" i="222"/>
  <c r="D21" i="222" s="1"/>
  <c r="C3" i="222"/>
  <c r="C21" i="222" s="1"/>
  <c r="B3" i="222"/>
  <c r="B21" i="222" s="1"/>
  <c r="C18" i="223" l="1"/>
  <c r="K18" i="223"/>
  <c r="S18" i="223"/>
  <c r="AA18" i="223"/>
  <c r="F18" i="223"/>
  <c r="N18" i="223"/>
  <c r="V18" i="223"/>
  <c r="AD18" i="223"/>
  <c r="G18" i="223"/>
  <c r="O18" i="223"/>
  <c r="W18" i="223"/>
  <c r="AE18" i="223"/>
  <c r="B18" i="223"/>
  <c r="J18" i="223"/>
  <c r="R18" i="223"/>
  <c r="Z18" i="223"/>
  <c r="D18" i="223"/>
  <c r="H18" i="223"/>
  <c r="L18" i="223"/>
  <c r="P18" i="223"/>
  <c r="T18" i="223"/>
  <c r="X18" i="223"/>
  <c r="AB18" i="223"/>
  <c r="AF18" i="223"/>
  <c r="E18" i="223"/>
  <c r="I18" i="223"/>
  <c r="M18" i="223"/>
  <c r="Q18" i="223"/>
  <c r="U18" i="223"/>
  <c r="Y18" i="223"/>
  <c r="AC18" i="223"/>
  <c r="AG18" i="223"/>
  <c r="AH6" i="222"/>
  <c r="AH7" i="222"/>
  <c r="AH11" i="222"/>
  <c r="AH14" i="222"/>
  <c r="AH18" i="222"/>
  <c r="AH21" i="222"/>
  <c r="C29" i="222"/>
  <c r="C33" i="222"/>
  <c r="AH8" i="222"/>
  <c r="AH15" i="222"/>
  <c r="C26" i="222"/>
  <c r="C30" i="222"/>
  <c r="AH4" i="222"/>
  <c r="AH9" i="222"/>
  <c r="AH16" i="222"/>
  <c r="AH6" i="212" l="1"/>
  <c r="AG6" i="219" l="1"/>
  <c r="F16" i="218"/>
  <c r="D16" i="218"/>
  <c r="F15" i="218"/>
  <c r="D15" i="218"/>
  <c r="F14" i="218"/>
  <c r="D14" i="218"/>
  <c r="G16" i="218"/>
  <c r="G15" i="218"/>
  <c r="G14" i="218"/>
  <c r="E16" i="218"/>
  <c r="E15" i="218"/>
  <c r="E14" i="218"/>
  <c r="AR5" i="220" l="1"/>
  <c r="AO32" i="213" l="1"/>
  <c r="AO42" i="213" s="1"/>
  <c r="AO43" i="213" s="1"/>
  <c r="AO44" i="213"/>
  <c r="AH5" i="165"/>
  <c r="AI4" i="208"/>
  <c r="AI5" i="208"/>
  <c r="AI3" i="208"/>
  <c r="AH5" i="208"/>
  <c r="AO9" i="213"/>
  <c r="AO11" i="213" s="1"/>
  <c r="C9" i="213" l="1"/>
  <c r="D9" i="213"/>
  <c r="E9" i="213"/>
  <c r="F9" i="213"/>
  <c r="G9" i="213"/>
  <c r="AG5" i="165" l="1"/>
  <c r="AQ5" i="220"/>
  <c r="AF6" i="219"/>
  <c r="AN32" i="213" l="1"/>
  <c r="AN42" i="213" s="1"/>
  <c r="AG6" i="212" l="1"/>
  <c r="AG5" i="208" l="1"/>
  <c r="AC9" i="213" l="1"/>
  <c r="AD9" i="213"/>
  <c r="AE9" i="213"/>
  <c r="AF9" i="213"/>
  <c r="AG9" i="213"/>
  <c r="AH9" i="213"/>
  <c r="AI9" i="213"/>
  <c r="AJ9" i="213"/>
  <c r="AK9" i="213"/>
  <c r="AL9" i="213"/>
  <c r="AM9" i="213"/>
  <c r="AN9" i="213"/>
  <c r="AB9" i="213"/>
  <c r="AN11" i="213"/>
  <c r="AP5" i="220" l="1"/>
  <c r="AO5" i="220"/>
  <c r="AE6" i="219"/>
  <c r="AD6" i="219"/>
  <c r="AF6" i="212" l="1"/>
  <c r="AN5" i="220" l="1"/>
  <c r="AM5" i="220"/>
  <c r="AL5" i="220"/>
  <c r="AK5" i="220"/>
  <c r="AJ5" i="220"/>
  <c r="AI5" i="220"/>
  <c r="AH5" i="220"/>
  <c r="AG5" i="220"/>
  <c r="AF5" i="220"/>
  <c r="AE5" i="220"/>
  <c r="AD5" i="220"/>
  <c r="AC5" i="220"/>
  <c r="AB5" i="220"/>
  <c r="AA5" i="220"/>
  <c r="Z5" i="220"/>
  <c r="Y5" i="220"/>
  <c r="X5" i="220"/>
  <c r="W5" i="220"/>
  <c r="V5" i="220"/>
  <c r="U5" i="220"/>
  <c r="T5" i="220"/>
  <c r="S5" i="220"/>
  <c r="R5" i="220"/>
  <c r="Q5" i="220"/>
  <c r="P5" i="220"/>
  <c r="O5" i="220"/>
  <c r="N5" i="220"/>
  <c r="M5" i="220"/>
  <c r="L5" i="220"/>
  <c r="K5" i="220"/>
  <c r="J5" i="220"/>
  <c r="I5" i="220"/>
  <c r="H5" i="220"/>
  <c r="G5" i="220"/>
  <c r="F5" i="220"/>
  <c r="E5" i="220"/>
  <c r="D5" i="220"/>
  <c r="C5" i="220"/>
  <c r="B5" i="220"/>
  <c r="H14" i="219"/>
  <c r="G14" i="219"/>
  <c r="E14" i="219"/>
  <c r="D14" i="219"/>
  <c r="C14" i="219"/>
  <c r="B14" i="219"/>
  <c r="F13" i="219"/>
  <c r="I14" i="219"/>
  <c r="F12" i="219"/>
  <c r="F11" i="219"/>
  <c r="F10" i="219"/>
  <c r="AC6" i="219"/>
  <c r="AB6" i="219"/>
  <c r="AA6" i="219"/>
  <c r="Z6" i="219"/>
  <c r="Y6" i="219"/>
  <c r="X6" i="219"/>
  <c r="N6" i="219"/>
  <c r="M6" i="219"/>
  <c r="L6" i="219"/>
  <c r="K6" i="219"/>
  <c r="J6" i="219"/>
  <c r="I6" i="219"/>
  <c r="H6" i="219"/>
  <c r="G6" i="219"/>
  <c r="F6" i="219"/>
  <c r="E6" i="219"/>
  <c r="D6" i="219"/>
  <c r="C6" i="219"/>
  <c r="B6" i="219"/>
  <c r="M18" i="218"/>
  <c r="L18" i="218"/>
  <c r="K18" i="218"/>
  <c r="J18" i="218"/>
  <c r="I18" i="218"/>
  <c r="H18" i="218"/>
  <c r="C18" i="218"/>
  <c r="B18" i="218"/>
  <c r="G17" i="218"/>
  <c r="G18" i="218" s="1"/>
  <c r="F17" i="218"/>
  <c r="E18" i="218"/>
  <c r="D18" i="218"/>
  <c r="C8" i="218"/>
  <c r="C7" i="218"/>
  <c r="C6" i="218"/>
  <c r="C5" i="218"/>
  <c r="C4" i="218"/>
  <c r="C3" i="218"/>
  <c r="C2" i="218"/>
  <c r="C1" i="218"/>
  <c r="J43" i="213"/>
  <c r="AH42" i="213"/>
  <c r="AI44" i="213" s="1"/>
  <c r="AE42" i="213"/>
  <c r="AF44" i="213" s="1"/>
  <c r="AD42" i="213"/>
  <c r="AE44" i="213" s="1"/>
  <c r="AC42" i="213"/>
  <c r="AD44" i="213" s="1"/>
  <c r="AB42" i="213"/>
  <c r="AC44" i="213" s="1"/>
  <c r="AA42" i="213"/>
  <c r="AB44" i="213" s="1"/>
  <c r="Z42" i="213"/>
  <c r="AA44" i="213" s="1"/>
  <c r="X42" i="213"/>
  <c r="Y44" i="213" s="1"/>
  <c r="W42" i="213"/>
  <c r="X44" i="213" s="1"/>
  <c r="V42" i="213"/>
  <c r="W44" i="213" s="1"/>
  <c r="U42" i="213"/>
  <c r="T42" i="213"/>
  <c r="U44" i="213" s="1"/>
  <c r="S42" i="213"/>
  <c r="T44" i="213" s="1"/>
  <c r="R42" i="213"/>
  <c r="Q42" i="213"/>
  <c r="P42" i="213"/>
  <c r="Q44" i="213" s="1"/>
  <c r="O42" i="213"/>
  <c r="P44" i="213" s="1"/>
  <c r="N42" i="213"/>
  <c r="O44" i="213" s="1"/>
  <c r="M42" i="213"/>
  <c r="L42" i="213"/>
  <c r="M44" i="213" s="1"/>
  <c r="K42" i="213"/>
  <c r="L44" i="213" s="1"/>
  <c r="J42" i="213"/>
  <c r="K44" i="213" s="1"/>
  <c r="I42" i="213"/>
  <c r="H42" i="213"/>
  <c r="H10" i="213" s="1"/>
  <c r="G42" i="213"/>
  <c r="F42" i="213"/>
  <c r="E42" i="213"/>
  <c r="D42" i="213"/>
  <c r="D10" i="213" s="1"/>
  <c r="D11" i="213" s="1"/>
  <c r="C42" i="213"/>
  <c r="C10" i="213" s="1"/>
  <c r="C11" i="213" s="1"/>
  <c r="AM32" i="213"/>
  <c r="AM42" i="213" s="1"/>
  <c r="AL32" i="213"/>
  <c r="AL42" i="213" s="1"/>
  <c r="AK32" i="213"/>
  <c r="AK42" i="213" s="1"/>
  <c r="AJ32" i="213"/>
  <c r="AJ42" i="213" s="1"/>
  <c r="AK44" i="213" s="1"/>
  <c r="AI32" i="213"/>
  <c r="AI42" i="213" s="1"/>
  <c r="AG32" i="213"/>
  <c r="AG42" i="213" s="1"/>
  <c r="AF32" i="213"/>
  <c r="AF42" i="213" s="1"/>
  <c r="Y32" i="213"/>
  <c r="Y42" i="213" s="1"/>
  <c r="AF11" i="213"/>
  <c r="J10" i="213"/>
  <c r="I10" i="213"/>
  <c r="G10" i="213"/>
  <c r="G11" i="213" s="1"/>
  <c r="F10" i="213"/>
  <c r="F11" i="213" s="1"/>
  <c r="E10" i="213"/>
  <c r="E11" i="213" s="1"/>
  <c r="AM11" i="213"/>
  <c r="AL11" i="213"/>
  <c r="AK11" i="213"/>
  <c r="AJ11" i="213"/>
  <c r="AI11" i="213"/>
  <c r="AH11" i="213"/>
  <c r="AG11" i="213"/>
  <c r="AE11" i="213"/>
  <c r="AD11" i="213"/>
  <c r="AC11" i="213"/>
  <c r="AB11" i="213"/>
  <c r="AA9" i="213"/>
  <c r="AA11" i="213" s="1"/>
  <c r="Z9" i="213"/>
  <c r="Z11" i="213" s="1"/>
  <c r="Y9" i="213"/>
  <c r="Y11" i="213" s="1"/>
  <c r="X9" i="213"/>
  <c r="X11" i="213" s="1"/>
  <c r="W9" i="213"/>
  <c r="W11" i="213" s="1"/>
  <c r="V9" i="213"/>
  <c r="V11" i="213" s="1"/>
  <c r="U9" i="213"/>
  <c r="U11" i="213" s="1"/>
  <c r="T9" i="213"/>
  <c r="T11" i="213" s="1"/>
  <c r="S9" i="213"/>
  <c r="S11" i="213" s="1"/>
  <c r="R9" i="213"/>
  <c r="R11" i="213" s="1"/>
  <c r="Q9" i="213"/>
  <c r="Q11" i="213" s="1"/>
  <c r="P9" i="213"/>
  <c r="P11" i="213" s="1"/>
  <c r="O9" i="213"/>
  <c r="O11" i="213" s="1"/>
  <c r="N9" i="213"/>
  <c r="N11" i="213" s="1"/>
  <c r="M9" i="213"/>
  <c r="M11" i="213" s="1"/>
  <c r="L9" i="213"/>
  <c r="L11" i="213" s="1"/>
  <c r="K9" i="213"/>
  <c r="J9" i="213"/>
  <c r="J11" i="213" s="1"/>
  <c r="I9" i="213"/>
  <c r="I11" i="213" s="1"/>
  <c r="H9" i="213"/>
  <c r="H11" i="213" s="1"/>
  <c r="AE6" i="212"/>
  <c r="AD6" i="212"/>
  <c r="AC6" i="212"/>
  <c r="AB6" i="212"/>
  <c r="AA6" i="212"/>
  <c r="Z6" i="212"/>
  <c r="Y6" i="212"/>
  <c r="X6" i="212"/>
  <c r="W6" i="212"/>
  <c r="V6" i="212"/>
  <c r="U6" i="212"/>
  <c r="T6" i="212"/>
  <c r="S6" i="212"/>
  <c r="R6" i="212"/>
  <c r="Q6" i="212"/>
  <c r="P6" i="212"/>
  <c r="N6" i="212"/>
  <c r="M6" i="212"/>
  <c r="L6" i="212"/>
  <c r="K6" i="212"/>
  <c r="J6" i="212"/>
  <c r="I6" i="212"/>
  <c r="H6" i="212"/>
  <c r="G6" i="212"/>
  <c r="F6" i="212"/>
  <c r="E6" i="212"/>
  <c r="D6" i="212"/>
  <c r="C6" i="212"/>
  <c r="B6" i="212"/>
  <c r="D4" i="211"/>
  <c r="C4" i="211"/>
  <c r="B4" i="211"/>
  <c r="B7" i="211" s="1"/>
  <c r="C13" i="211" s="1"/>
  <c r="AF5" i="165"/>
  <c r="AE5" i="165"/>
  <c r="AD5" i="165"/>
  <c r="AC5" i="165"/>
  <c r="AB5" i="165"/>
  <c r="AA5" i="165"/>
  <c r="Z5" i="165"/>
  <c r="Y5" i="165"/>
  <c r="X5" i="165"/>
  <c r="W5" i="165"/>
  <c r="V5" i="165"/>
  <c r="U5" i="165"/>
  <c r="T5" i="165"/>
  <c r="S5" i="165"/>
  <c r="R5" i="165"/>
  <c r="Q5" i="165"/>
  <c r="P5" i="165"/>
  <c r="O5" i="165"/>
  <c r="N5" i="165"/>
  <c r="M5" i="165"/>
  <c r="L5" i="165"/>
  <c r="K5" i="165"/>
  <c r="J5" i="165"/>
  <c r="I5" i="165"/>
  <c r="H5" i="165"/>
  <c r="G5" i="165"/>
  <c r="F5" i="165"/>
  <c r="E5" i="165"/>
  <c r="D5" i="165"/>
  <c r="C5" i="165"/>
  <c r="B5" i="165"/>
  <c r="AF5" i="208"/>
  <c r="AE5" i="208"/>
  <c r="AD5" i="208"/>
  <c r="AC5" i="208"/>
  <c r="AB5" i="208"/>
  <c r="AA5" i="208"/>
  <c r="Z5" i="208"/>
  <c r="Y5" i="208"/>
  <c r="X5" i="208"/>
  <c r="W5" i="208"/>
  <c r="V5" i="208"/>
  <c r="U5" i="208"/>
  <c r="T5" i="208"/>
  <c r="S5" i="208"/>
  <c r="R5" i="208"/>
  <c r="Q5" i="208"/>
  <c r="P5" i="208"/>
  <c r="O5" i="208"/>
  <c r="N5" i="208"/>
  <c r="M5" i="208"/>
  <c r="L5" i="208"/>
  <c r="K5" i="208"/>
  <c r="J5" i="208"/>
  <c r="I5" i="208"/>
  <c r="H5" i="208"/>
  <c r="G5" i="208"/>
  <c r="F5" i="208"/>
  <c r="E5" i="208"/>
  <c r="D5" i="208"/>
  <c r="C5" i="208"/>
  <c r="M43" i="213" l="1"/>
  <c r="Q43" i="213"/>
  <c r="U43" i="213"/>
  <c r="AA43" i="213"/>
  <c r="AN44" i="213"/>
  <c r="AN43" i="213"/>
  <c r="R43" i="213"/>
  <c r="S44" i="213"/>
  <c r="AI43" i="213"/>
  <c r="AJ44" i="213"/>
  <c r="N43" i="213"/>
  <c r="AE43" i="213"/>
  <c r="N44" i="213"/>
  <c r="AH43" i="213"/>
  <c r="K10" i="213"/>
  <c r="K11" i="213" s="1"/>
  <c r="W43" i="213"/>
  <c r="R44" i="213"/>
  <c r="AG44" i="213"/>
  <c r="AF43" i="213"/>
  <c r="AL44" i="213"/>
  <c r="AK43" i="213"/>
  <c r="AG43" i="213"/>
  <c r="AM44" i="213"/>
  <c r="AL43" i="213"/>
  <c r="AM43" i="213"/>
  <c r="Z44" i="213"/>
  <c r="Z43" i="213"/>
  <c r="Y43" i="213"/>
  <c r="K43" i="213"/>
  <c r="O43" i="213"/>
  <c r="S43" i="213"/>
  <c r="X43" i="213"/>
  <c r="AB43" i="213"/>
  <c r="AJ43" i="213"/>
  <c r="L43" i="213"/>
  <c r="P43" i="213"/>
  <c r="T43" i="213"/>
  <c r="AC43" i="213"/>
  <c r="AD43" i="213"/>
  <c r="F14" i="219"/>
  <c r="F18" i="218"/>
  <c r="C7" i="211"/>
  <c r="C11" i="211"/>
  <c r="C10" i="211"/>
  <c r="C8" i="211"/>
  <c r="C12" i="211"/>
  <c r="C9" i="211"/>
</calcChain>
</file>

<file path=xl/comments1.xml><?xml version="1.0" encoding="utf-8"?>
<comments xmlns="http://schemas.openxmlformats.org/spreadsheetml/2006/main">
  <authors>
    <author>Author</author>
  </authors>
  <commentList>
    <comment ref="AN3" authorId="0" shapeId="0">
      <text>
        <r>
          <rPr>
            <b/>
            <sz val="9"/>
            <color indexed="81"/>
            <rFont val="Tahoma"/>
            <family val="2"/>
          </rPr>
          <t>افزایش ارزش صندوق‏های سرمایه‏گذاری از مهر ماه 1399 در ارزش جذب و تجهیز منابع مالی از طریق بازار سرمایه لحاظ نمی‏شود.</t>
        </r>
      </text>
    </comment>
  </commentList>
</comments>
</file>

<file path=xl/sharedStrings.xml><?xml version="1.0" encoding="utf-8"?>
<sst xmlns="http://schemas.openxmlformats.org/spreadsheetml/2006/main" count="7928" uniqueCount="2700">
  <si>
    <t>نوع اوراق</t>
  </si>
  <si>
    <t>1396-12-28</t>
  </si>
  <si>
    <t>1397-01-29</t>
  </si>
  <si>
    <t>1397-02-31</t>
  </si>
  <si>
    <t>1397-03-30</t>
  </si>
  <si>
    <t>1397-04-31</t>
  </si>
  <si>
    <t>1397-05-30</t>
  </si>
  <si>
    <t>1397-06-31</t>
  </si>
  <si>
    <t>1397-07-30</t>
  </si>
  <si>
    <t>1397-08-30</t>
  </si>
  <si>
    <t>1397-09-28</t>
  </si>
  <si>
    <t>1397-10-30</t>
  </si>
  <si>
    <t>1397-11-30</t>
  </si>
  <si>
    <t>ETFs</t>
  </si>
  <si>
    <t>اوراق بدهی</t>
  </si>
  <si>
    <t>سهام</t>
  </si>
  <si>
    <t>Grand Total</t>
  </si>
  <si>
    <t>بورس تهران</t>
  </si>
  <si>
    <t>فرابورس ایران</t>
  </si>
  <si>
    <t>نام بورس</t>
  </si>
  <si>
    <t>نام شاخص</t>
  </si>
  <si>
    <t>مقدار شاخص ‍‍‍‍‍نهایی</t>
  </si>
  <si>
    <t>بورس اوراق بهادار تهران</t>
  </si>
  <si>
    <t>فرابورس ايران</t>
  </si>
  <si>
    <t>شاخص 30 شركت بزرگ</t>
  </si>
  <si>
    <t>شاخص صنعت</t>
  </si>
  <si>
    <t>شاخص قيمت(هم وزن)</t>
  </si>
  <si>
    <t>شاخص قيمت</t>
  </si>
  <si>
    <t>شاخص كل (هم وزن)</t>
  </si>
  <si>
    <t>شاخص50شركت فعالتر</t>
  </si>
  <si>
    <t>شاخص كل فرابورس</t>
  </si>
  <si>
    <t>ارزش معامله - ميليارد ريال</t>
  </si>
  <si>
    <t>حجم معامله -هزار سهم</t>
  </si>
  <si>
    <t>تعداد معامله قبل از تخصيص</t>
  </si>
  <si>
    <t>1397-01</t>
  </si>
  <si>
    <t>1397-02</t>
  </si>
  <si>
    <t>1397-03</t>
  </si>
  <si>
    <t>1397-04</t>
  </si>
  <si>
    <t>1397-05</t>
  </si>
  <si>
    <t>1397-06</t>
  </si>
  <si>
    <t>1397-07</t>
  </si>
  <si>
    <t>1397-08</t>
  </si>
  <si>
    <t>1397-09</t>
  </si>
  <si>
    <t>1397-10</t>
  </si>
  <si>
    <t>1397-11</t>
  </si>
  <si>
    <t>شاخص كل بورس</t>
  </si>
  <si>
    <t>معاملات برخط</t>
  </si>
  <si>
    <t>معاملات غیر برخط</t>
  </si>
  <si>
    <t>مجموع</t>
  </si>
  <si>
    <t>1397-12-29</t>
  </si>
  <si>
    <t>حقوقی</t>
  </si>
  <si>
    <t>حقیقی</t>
  </si>
  <si>
    <t>بیش‌ترین حجم خرید و  فروش</t>
  </si>
  <si>
    <t xml:space="preserve"> اشخاص حقوقی</t>
  </si>
  <si>
    <t>تهران</t>
  </si>
  <si>
    <t>اصفهان</t>
  </si>
  <si>
    <t>خراسان رضوی</t>
  </si>
  <si>
    <t>گیلان</t>
  </si>
  <si>
    <t>سایر استان ها</t>
  </si>
  <si>
    <t xml:space="preserve"> اشخاص حقیقی</t>
  </si>
  <si>
    <t>البرز</t>
  </si>
  <si>
    <t>ارزش سبد  
(میلیارد ریال)</t>
  </si>
  <si>
    <t>نوع بازار</t>
  </si>
  <si>
    <t>عملکرد 90</t>
  </si>
  <si>
    <t>عملکرد 91</t>
  </si>
  <si>
    <t>عملکرد92</t>
  </si>
  <si>
    <t>عملکرد93</t>
  </si>
  <si>
    <t>عملکرد 94</t>
  </si>
  <si>
    <t>عملکرد 95</t>
  </si>
  <si>
    <t>عملکرد 96</t>
  </si>
  <si>
    <t>عملکرد 97 تا 97/01/31</t>
  </si>
  <si>
    <t>عملکرد 97 تا 97/02/31</t>
  </si>
  <si>
    <t>عملکرد 97 تا 97/03/31</t>
  </si>
  <si>
    <t>عملکرد 97 تا 97/04/31</t>
  </si>
  <si>
    <t>عملکرد 97 تا 97/05/31</t>
  </si>
  <si>
    <t>عملکرد 97 تا 97/06/31</t>
  </si>
  <si>
    <t>عملکرد 97 تا 97/07/30</t>
  </si>
  <si>
    <t>عملکرد 97 تا 97/08/30</t>
  </si>
  <si>
    <t>عملکرد 97 تا 97/09/30</t>
  </si>
  <si>
    <t>عملکرد 97 تا 97/10/30</t>
  </si>
  <si>
    <t>عملکرد 97 تا 97/11/30</t>
  </si>
  <si>
    <t>عملکرد 97 تا 97/12/29</t>
  </si>
  <si>
    <t>تاسیس شرکت های سهامی عام</t>
  </si>
  <si>
    <t>انتشار انواع ابزارهای تأمین مالی</t>
  </si>
  <si>
    <t>عرضه اولیه سهام شرکت ها در بورس و فرابورس</t>
  </si>
  <si>
    <t>انتشار اوراق بهادار بدهی شرکتی*</t>
  </si>
  <si>
    <t>انتشار اوراق سلف موازی استاندارد شرکتی</t>
  </si>
  <si>
    <t>اوراق مشارکت دولت، شهرداری ها و بانکها **</t>
  </si>
  <si>
    <t>گواهی سپرده سرمایه گذاری عام و خاص**</t>
  </si>
  <si>
    <t xml:space="preserve">اوراق مشارکت شرکت ملی نفت </t>
  </si>
  <si>
    <t>انتشار اوراق سلف موازی استاندارد دولتی</t>
  </si>
  <si>
    <t>اوراق اجاره دولتی</t>
  </si>
  <si>
    <t>اوراق مرابحه دولتی</t>
  </si>
  <si>
    <t>اوراق منفعت دولتی</t>
  </si>
  <si>
    <t>اسناد خزانه اسلامی</t>
  </si>
  <si>
    <t>بازار اول</t>
  </si>
  <si>
    <t>بازار دوم</t>
  </si>
  <si>
    <t>بازار پايه</t>
  </si>
  <si>
    <t>نام نوع بازار</t>
  </si>
  <si>
    <t>شرکتهای کوچک و متوسط</t>
  </si>
  <si>
    <t>ميليارد ريال</t>
  </si>
  <si>
    <t>ارزش بازار</t>
  </si>
  <si>
    <t>درصد از كل</t>
  </si>
  <si>
    <t>محصولات شيميايي</t>
  </si>
  <si>
    <t>فلزات اساسي</t>
  </si>
  <si>
    <t>استخراج کانه هاي فلزي</t>
  </si>
  <si>
    <t>فراورده هاي نفتي، كك و سوخت هسته اي</t>
  </si>
  <si>
    <t>بانكها و موسسات اعتباري</t>
  </si>
  <si>
    <t>شرکتهاي چند رشته اي صنعتي</t>
  </si>
  <si>
    <t>مخابرات</t>
  </si>
  <si>
    <t>رايانه و فعاليت‌هاي وابسته به آن</t>
  </si>
  <si>
    <t>مواد و محصولات دارويي</t>
  </si>
  <si>
    <t>عرضه برق، گاز، بخاروآب گرم</t>
  </si>
  <si>
    <t>سایر</t>
  </si>
  <si>
    <t>مجموع کل</t>
  </si>
  <si>
    <t>نام نوع صنعت</t>
  </si>
  <si>
    <t>خودرو و ساخت قطعات</t>
  </si>
  <si>
    <t>خدمات فني و مهندسي</t>
  </si>
  <si>
    <t>سرمايه گذاريها</t>
  </si>
  <si>
    <t>حمل ونقل، انبارداري و ارتباطات</t>
  </si>
  <si>
    <t>سيمان، آهك و گچ</t>
  </si>
  <si>
    <t>فعاليتهاي كمكي به نهادهاي مالي واسط</t>
  </si>
  <si>
    <t>محصولات غذايي و آشاميدني به جز قند و شكر</t>
  </si>
  <si>
    <t>ماشين آلات و دستگاه‌هاي برقي</t>
  </si>
  <si>
    <t>انبوه سازي، املاك و مستغلات</t>
  </si>
  <si>
    <t>ماشين آلات و تجهيزات</t>
  </si>
  <si>
    <t>بيمه وصندوق بازنشستگي به جزتامين اجتماعي</t>
  </si>
  <si>
    <t>ساير محصولات كاني غيرفلزي</t>
  </si>
  <si>
    <t>خرده فروشي،باستثناي وسايل نقليه موتوري</t>
  </si>
  <si>
    <t>قند و شكر</t>
  </si>
  <si>
    <t>اطلاعات و ارتباطات</t>
  </si>
  <si>
    <t>لاستيك و پلاستيك</t>
  </si>
  <si>
    <t>ساخت محصولات فلزي</t>
  </si>
  <si>
    <t>ساير واسطه گريهاي مالي</t>
  </si>
  <si>
    <t>استخراج نفت گاز و خدمات جنبي جز اکتشاف</t>
  </si>
  <si>
    <t>ابزارپزشکي، اپتيکي و اندازه‌گيري</t>
  </si>
  <si>
    <t>كاشي و سراميك</t>
  </si>
  <si>
    <t>زراعت و خدمات وابسته</t>
  </si>
  <si>
    <t>دباغي، پرداخت چرم و ساخت انواع پاپوش</t>
  </si>
  <si>
    <t>انتشار، چاپ و تکثير</t>
  </si>
  <si>
    <t>محصولات كاغذي</t>
  </si>
  <si>
    <t>محصولات چوبي</t>
  </si>
  <si>
    <t>ساخت دستگاه‌ها و وسايل ارتباطي</t>
  </si>
  <si>
    <t>منسوجات</t>
  </si>
  <si>
    <t>استخراج ساير معادن</t>
  </si>
  <si>
    <t>استخراج زغال سنگ</t>
  </si>
  <si>
    <t>بازار ابزارهاي نوين مالي</t>
  </si>
  <si>
    <t>واسطه‌گري‌هاي مالي و پولي</t>
  </si>
  <si>
    <t xml:space="preserve">مجموع کل </t>
  </si>
  <si>
    <t>پيمانكاري صنعتي</t>
  </si>
  <si>
    <t>هتل و رستوران</t>
  </si>
  <si>
    <t>توليد محصولات كامپيوتري الكترونيكي ونوري</t>
  </si>
  <si>
    <t>حمل و نقل آبي</t>
  </si>
  <si>
    <t>تجارت عمده وخرده فروشي وسائط نقليه موتور</t>
  </si>
  <si>
    <t>تجارت عمده فروشي به جز وسايل نقليه موتور</t>
  </si>
  <si>
    <t>بورس</t>
  </si>
  <si>
    <t>اسفند 96</t>
  </si>
  <si>
    <t>فروردین 97</t>
  </si>
  <si>
    <t>اردیبهشت 97</t>
  </si>
  <si>
    <t>خرداد 97</t>
  </si>
  <si>
    <t>تیر 97</t>
  </si>
  <si>
    <t>مرداد 97</t>
  </si>
  <si>
    <t>عرضه اولیه</t>
  </si>
  <si>
    <t>در کل ماه بسته</t>
  </si>
  <si>
    <t>در ماه بسته و همچنان متوقف</t>
  </si>
  <si>
    <t>در ماه بسته و باز شدن</t>
  </si>
  <si>
    <t>بورس­ کالا</t>
  </si>
  <si>
    <t>بازارهای فیزیکی</t>
  </si>
  <si>
    <t>1397-12</t>
  </si>
  <si>
    <t>بورس کالا</t>
  </si>
  <si>
    <t>بورس انرژی</t>
  </si>
  <si>
    <t>میانگین روزانه</t>
  </si>
  <si>
    <t>نرمال</t>
  </si>
  <si>
    <t>بلوک</t>
  </si>
  <si>
    <t>عمده</t>
  </si>
  <si>
    <t>1398-01</t>
  </si>
  <si>
    <t>کل</t>
  </si>
  <si>
    <t>حجم معامله - هزار سهم</t>
  </si>
  <si>
    <t>بازار سوم</t>
  </si>
  <si>
    <t>تعداد معامله</t>
  </si>
  <si>
    <t>بدهی</t>
  </si>
  <si>
    <t>سرمایه ای</t>
  </si>
  <si>
    <t>ارزش تامین مالی در هر ماه</t>
  </si>
  <si>
    <t>ارزش معاملات در هر ماه</t>
  </si>
  <si>
    <t>اوراق منفعت</t>
  </si>
  <si>
    <t>غیر دولتی</t>
  </si>
  <si>
    <t>اوراق مشاركت</t>
  </si>
  <si>
    <t>اوراق مرابحه</t>
  </si>
  <si>
    <t>اوراق سلف موازی استاندارد</t>
  </si>
  <si>
    <t>اوراق رهني</t>
  </si>
  <si>
    <t>اوراق اجاره</t>
  </si>
  <si>
    <t>دولتی</t>
  </si>
  <si>
    <t>اسناد خزانه اسلامي</t>
  </si>
  <si>
    <t>ماهیت ناشر</t>
  </si>
  <si>
    <t>شرکتی</t>
  </si>
  <si>
    <t>شهرداری</t>
  </si>
  <si>
    <t>اوراق سفارش ساخت</t>
  </si>
  <si>
    <t>مبلغ مانده</t>
  </si>
  <si>
    <t>1397-09-30</t>
  </si>
  <si>
    <t>1398-01-31</t>
  </si>
  <si>
    <t>1397-05-31</t>
  </si>
  <si>
    <t>1397-03-31</t>
  </si>
  <si>
    <t>1397-01-31</t>
  </si>
  <si>
    <t>نام نوع اوراق بهادار</t>
  </si>
  <si>
    <t>اختيار خريد</t>
  </si>
  <si>
    <t>اختيار فروش</t>
  </si>
  <si>
    <t>بورس اوراق بهادار تهران Total</t>
  </si>
  <si>
    <t>بازار اوراق بدهي</t>
  </si>
  <si>
    <t>بازار صندوق هاي سرمايه گذاري قابل معامله در بورس</t>
  </si>
  <si>
    <t>ارزش معامله - بورس (میلیارد ریال)</t>
  </si>
  <si>
    <t>ارزش خرید - حقوقی - بورس (میلیارد ریال)</t>
  </si>
  <si>
    <t>ارزش خرید - حقیقی - بورس (میلیارد ریال)</t>
  </si>
  <si>
    <t>ارزش فروش - حقوقی - بورس (میلیارد ریال)</t>
  </si>
  <si>
    <t>ارزش فروش - حقیقی - بورس (میلیارد ریال)</t>
  </si>
  <si>
    <t>حجم معامله - بورس (میلیون سهم)</t>
  </si>
  <si>
    <t>حجم خرید - حقوقی - بورس (میلیون سهم)</t>
  </si>
  <si>
    <t>حجم خرید - حقیقی - بورس (میلیون سهم)</t>
  </si>
  <si>
    <t>حجم فروش - حقوقی - بورس (میلیون سهم)</t>
  </si>
  <si>
    <t>حجم فروش - حقیقی - بورس (میلیون سهم)</t>
  </si>
  <si>
    <t>ارزش معامله - فرابورس (میلیارد ریال)</t>
  </si>
  <si>
    <t>ارزش خرید - حقوقی - فرابورس (میلیارد ریال)</t>
  </si>
  <si>
    <t>ارزش خرید - حقیقی - فرابورس (میلیارد ریال)</t>
  </si>
  <si>
    <t>ارزش فروش - حقوقی - فرابورس (میلیارد ریال)</t>
  </si>
  <si>
    <t>ارزش فروش - حقیقی - فرابورس (میلیارد ریال)</t>
  </si>
  <si>
    <t>حجم معامله - فرابورس (میلیون سهم)</t>
  </si>
  <si>
    <t>حجم خرید - حقوقی - فرابورس (میلیون سهم)</t>
  </si>
  <si>
    <t>حجم خرید - حقیقی - فرابورس (میلیون سهم)</t>
  </si>
  <si>
    <t>حجم فروش - حقوقی - فرابورس (میلیون سهم)</t>
  </si>
  <si>
    <t>حجم فروش - حقیقی - فرابورس (میلیون سهم)</t>
  </si>
  <si>
    <t>تاریخ</t>
  </si>
  <si>
    <t>درصد تغییرات</t>
  </si>
  <si>
    <t>نسبت به ماه قبل</t>
  </si>
  <si>
    <t>نسبت به ماه مشابه در سال قبل</t>
  </si>
  <si>
    <t>مجموع 5 استان</t>
  </si>
  <si>
    <t>ماه</t>
  </si>
  <si>
    <t>درصد از کل</t>
  </si>
  <si>
    <t>1395/01</t>
  </si>
  <si>
    <t>1395/02</t>
  </si>
  <si>
    <t>1395/03</t>
  </si>
  <si>
    <t>1395/04</t>
  </si>
  <si>
    <t>1395/05</t>
  </si>
  <si>
    <t>1395/06</t>
  </si>
  <si>
    <t>1395/07</t>
  </si>
  <si>
    <t>1395/08</t>
  </si>
  <si>
    <t>1395/09</t>
  </si>
  <si>
    <t>1395/10</t>
  </si>
  <si>
    <t>1395/11</t>
  </si>
  <si>
    <t>1395/12</t>
  </si>
  <si>
    <t>1396/01</t>
  </si>
  <si>
    <t>1396/02</t>
  </si>
  <si>
    <t>1396/03</t>
  </si>
  <si>
    <t>1396/04</t>
  </si>
  <si>
    <t>1396/05</t>
  </si>
  <si>
    <t>1396/06</t>
  </si>
  <si>
    <t>1396/07</t>
  </si>
  <si>
    <t>1396/08</t>
  </si>
  <si>
    <t>1396/09</t>
  </si>
  <si>
    <t>1396/10</t>
  </si>
  <si>
    <t>1396/11</t>
  </si>
  <si>
    <t>1396/12</t>
  </si>
  <si>
    <t>1397/01</t>
  </si>
  <si>
    <t>1397/02</t>
  </si>
  <si>
    <t>1397/03</t>
  </si>
  <si>
    <t>1397/04</t>
  </si>
  <si>
    <t>1397/05</t>
  </si>
  <si>
    <t>1397/06</t>
  </si>
  <si>
    <t>1397/07</t>
  </si>
  <si>
    <t>1397/08</t>
  </si>
  <si>
    <t>1397/09</t>
  </si>
  <si>
    <t>1397/10</t>
  </si>
  <si>
    <t>1397/11</t>
  </si>
  <si>
    <t>1397/12</t>
  </si>
  <si>
    <t>صنعت</t>
  </si>
  <si>
    <t>شرکت</t>
  </si>
  <si>
    <t>نماد</t>
  </si>
  <si>
    <t>علت توقف</t>
  </si>
  <si>
    <t>تعداد روزهای توقف</t>
  </si>
  <si>
    <t>اطلاعات با اهميت گروه الف</t>
  </si>
  <si>
    <t>اطلاعات با اهميت گروه ب</t>
  </si>
  <si>
    <t xml:space="preserve">بورس  </t>
  </si>
  <si>
    <t>تاریخ توقف</t>
  </si>
  <si>
    <t>97/12/28</t>
  </si>
  <si>
    <t>كنتورسازي‌ايران‌</t>
  </si>
  <si>
    <t>آكنتور</t>
  </si>
  <si>
    <t>ابهام درارائه اطلاعات</t>
  </si>
  <si>
    <t>95/6/13</t>
  </si>
  <si>
    <t>جهت بررسي وضعيت اطلاعاتي ناشر</t>
  </si>
  <si>
    <t>بانك انصار</t>
  </si>
  <si>
    <t>وانصار</t>
  </si>
  <si>
    <t>97/5/6 </t>
  </si>
  <si>
    <t>مجموع نوع 1 و 2</t>
  </si>
  <si>
    <t>تغييرات بيش از 20 و یا 50 درصدي قيمت</t>
  </si>
  <si>
    <t>برگزاري مجمع عمومی عادی</t>
  </si>
  <si>
    <t>برگزاري مجمع عمومی فوق العاده</t>
  </si>
  <si>
    <t>بازار اوراق بدهی</t>
  </si>
  <si>
    <t>96/12/28</t>
  </si>
  <si>
    <t>97/01/31</t>
  </si>
  <si>
    <t>97/02/31</t>
  </si>
  <si>
    <t>97/03/31</t>
  </si>
  <si>
    <t>97/04/31</t>
  </si>
  <si>
    <t>97/05/31</t>
  </si>
  <si>
    <t>97/06/31</t>
  </si>
  <si>
    <t>97/07/30</t>
  </si>
  <si>
    <t>97/08/30</t>
  </si>
  <si>
    <t>97/09/30</t>
  </si>
  <si>
    <t>97/10/30</t>
  </si>
  <si>
    <t>97/11/30</t>
  </si>
  <si>
    <t xml:space="preserve"> صندوق سرمایه گذاری در سهام</t>
  </si>
  <si>
    <t>صندوق سرمایه گذاری در اوراق بهادار با درآمد ثابت</t>
  </si>
  <si>
    <t>صندوق مختلط</t>
  </si>
  <si>
    <t>صندوق اختصاصی بازارگردانی</t>
  </si>
  <si>
    <t>اوراق بهادار با درآمد ثابت</t>
  </si>
  <si>
    <t xml:space="preserve"> مختلط</t>
  </si>
  <si>
    <t>اختصاصی بازارگردانی</t>
  </si>
  <si>
    <t>96/01/31</t>
  </si>
  <si>
    <t>96/02/31</t>
  </si>
  <si>
    <t>96/03/31</t>
  </si>
  <si>
    <t>96/04/31</t>
  </si>
  <si>
    <t>96/05/31</t>
  </si>
  <si>
    <t>96/06/31</t>
  </si>
  <si>
    <t>96/07/30</t>
  </si>
  <si>
    <t>96/08/30</t>
  </si>
  <si>
    <t>96/09/30</t>
  </si>
  <si>
    <t>96/10/30</t>
  </si>
  <si>
    <t>96/11/30</t>
  </si>
  <si>
    <t xml:space="preserve"> صندوقهای سرمایه گذاری در سهام</t>
  </si>
  <si>
    <t>صندوقهای سرمایه گذاری در اوراق بهادار با درآمد ثابت</t>
  </si>
  <si>
    <t>صندوقهای مختلط</t>
  </si>
  <si>
    <t>1397-12-28</t>
  </si>
  <si>
    <t>عملکرد 98 تا 98/01/31</t>
  </si>
  <si>
    <t>بورس­ انرژی</t>
  </si>
  <si>
    <t>ارزش مفهومی پوشش ریسک</t>
  </si>
  <si>
    <t>نسبت به ماه مشابه سال قبل</t>
  </si>
  <si>
    <t>-</t>
  </si>
  <si>
    <t>1398/01</t>
  </si>
  <si>
    <t>تعداد روزهای کاری در ماه</t>
  </si>
  <si>
    <t>ردیف</t>
  </si>
  <si>
    <t>نسبت گردش معاملات</t>
  </si>
  <si>
    <t>نام صنعت</t>
  </si>
  <si>
    <t>1396-11-30</t>
  </si>
  <si>
    <t>1396-10-30</t>
  </si>
  <si>
    <t>1396-08-30</t>
  </si>
  <si>
    <t>1396-07-30</t>
  </si>
  <si>
    <t>1396-06-29</t>
  </si>
  <si>
    <t>1396-05-31</t>
  </si>
  <si>
    <t>1396-04-31</t>
  </si>
  <si>
    <t>1396-03-31</t>
  </si>
  <si>
    <t>1396-02-31</t>
  </si>
  <si>
    <t>1395-12-28</t>
  </si>
  <si>
    <t>1395-11-30</t>
  </si>
  <si>
    <t>1395-09-30</t>
  </si>
  <si>
    <t>1395-06-31</t>
  </si>
  <si>
    <t>1395-05-31</t>
  </si>
  <si>
    <t>1395-03-31</t>
  </si>
  <si>
    <t>1395-01-31</t>
  </si>
  <si>
    <t>درصد</t>
  </si>
  <si>
    <t>تعداد</t>
  </si>
  <si>
    <t>نوع</t>
  </si>
  <si>
    <t>تعداد نمادهایی که قبل از ماه متوقف‌شده و در پایان ماه نیز همچنان متوقف بوده اند</t>
  </si>
  <si>
    <t>نوع/ماه</t>
  </si>
  <si>
    <t>مختلط</t>
  </si>
  <si>
    <t>نوع صندوق سرمایه‌گذاری</t>
  </si>
  <si>
    <t>ارزش سهام (میلیارد ریال)</t>
  </si>
  <si>
    <t>فروش (میلیارد ریال)</t>
  </si>
  <si>
    <t>خرید (میلیارد ریال)</t>
  </si>
  <si>
    <t>ارزش به تفکیک حقیقی و حقوقی (میلیارد ریال)</t>
  </si>
  <si>
    <t>ارزش (میلیارد ریال)</t>
  </si>
  <si>
    <t>1397-10-29</t>
  </si>
  <si>
    <t>1397-10-26</t>
  </si>
  <si>
    <t>1397-10-25</t>
  </si>
  <si>
    <t>1397-10-24</t>
  </si>
  <si>
    <t>1397-10-23</t>
  </si>
  <si>
    <t>1397-10-22</t>
  </si>
  <si>
    <t>1397-10-19</t>
  </si>
  <si>
    <t>1397-10-18</t>
  </si>
  <si>
    <t>1397-10-17</t>
  </si>
  <si>
    <t>1397-10-16</t>
  </si>
  <si>
    <t>1397-10-15</t>
  </si>
  <si>
    <t>1397-10-12</t>
  </si>
  <si>
    <t>1397-10-11</t>
  </si>
  <si>
    <t>1397-10-10</t>
  </si>
  <si>
    <t>1397-10-09</t>
  </si>
  <si>
    <t>1397-10-08</t>
  </si>
  <si>
    <t>1397-10-05</t>
  </si>
  <si>
    <t>1397-10-04</t>
  </si>
  <si>
    <t>1397-10-03</t>
  </si>
  <si>
    <t>1397-10-02</t>
  </si>
  <si>
    <t>1397-10-01</t>
  </si>
  <si>
    <t>1397-09-27</t>
  </si>
  <si>
    <t>1397-09-26</t>
  </si>
  <si>
    <t>1397-09-25</t>
  </si>
  <si>
    <t>1397-09-24</t>
  </si>
  <si>
    <t>1397-09-21</t>
  </si>
  <si>
    <t>1397-09-20</t>
  </si>
  <si>
    <t>1397-09-19</t>
  </si>
  <si>
    <t>1397-09-18</t>
  </si>
  <si>
    <t>1397-09-17</t>
  </si>
  <si>
    <t>1397-09-14</t>
  </si>
  <si>
    <t>1397-09-13</t>
  </si>
  <si>
    <t>1397-09-12</t>
  </si>
  <si>
    <t>1397-09-11</t>
  </si>
  <si>
    <t>1397-09-10</t>
  </si>
  <si>
    <t>1397-09-07</t>
  </si>
  <si>
    <t>1397-09-06</t>
  </si>
  <si>
    <t>1397-09-05</t>
  </si>
  <si>
    <t>1397-09-03</t>
  </si>
  <si>
    <t>1397-08-29</t>
  </si>
  <si>
    <t>1397-08-28</t>
  </si>
  <si>
    <t>1397-08-27</t>
  </si>
  <si>
    <t>1397-08-26</t>
  </si>
  <si>
    <t>1397-08-23</t>
  </si>
  <si>
    <t>1397-08-22</t>
  </si>
  <si>
    <t>1397-08-21</t>
  </si>
  <si>
    <t>1397-08-20</t>
  </si>
  <si>
    <t>1397-08-19</t>
  </si>
  <si>
    <t>1397-08-15</t>
  </si>
  <si>
    <t>1397-08-14</t>
  </si>
  <si>
    <t>1397-08-13</t>
  </si>
  <si>
    <t>1397-08-12</t>
  </si>
  <si>
    <t>1397-08-09</t>
  </si>
  <si>
    <t>1397-08-07</t>
  </si>
  <si>
    <t>1397-08-06</t>
  </si>
  <si>
    <t>1397-08-05</t>
  </si>
  <si>
    <t>1397-08-02</t>
  </si>
  <si>
    <t>1397-08-01</t>
  </si>
  <si>
    <t>1397-07-29</t>
  </si>
  <si>
    <t>1397-07-28</t>
  </si>
  <si>
    <t>1397-07-25</t>
  </si>
  <si>
    <t>1397-07-24</t>
  </si>
  <si>
    <t>1397-07-23</t>
  </si>
  <si>
    <t>1397-07-22</t>
  </si>
  <si>
    <t>1397-07-21</t>
  </si>
  <si>
    <t>1397-07-18</t>
  </si>
  <si>
    <t>1397-07-17</t>
  </si>
  <si>
    <t>1397-07-16</t>
  </si>
  <si>
    <t>1397-07-15</t>
  </si>
  <si>
    <t>1397-07-14</t>
  </si>
  <si>
    <t>1397-07-11</t>
  </si>
  <si>
    <t>1397-07-10</t>
  </si>
  <si>
    <t>1397-07-09</t>
  </si>
  <si>
    <t>1397-07-08</t>
  </si>
  <si>
    <t>1397-07-07</t>
  </si>
  <si>
    <t>1397-07-04</t>
  </si>
  <si>
    <t>1397-07-03</t>
  </si>
  <si>
    <t>1397-07-02</t>
  </si>
  <si>
    <t>1397-07-01</t>
  </si>
  <si>
    <t>1397-06-27</t>
  </si>
  <si>
    <t>1397-06-26</t>
  </si>
  <si>
    <t>1397-06-25</t>
  </si>
  <si>
    <t>1397-06-24</t>
  </si>
  <si>
    <t>1397-06-21</t>
  </si>
  <si>
    <t>1397-06-20</t>
  </si>
  <si>
    <t>1397-06-19</t>
  </si>
  <si>
    <t>1397-06-18</t>
  </si>
  <si>
    <t>1397-06-17</t>
  </si>
  <si>
    <t>1397-06-14</t>
  </si>
  <si>
    <t>1397-06-13</t>
  </si>
  <si>
    <t>1397-06-12</t>
  </si>
  <si>
    <t>1397-06-11</t>
  </si>
  <si>
    <t>1397-06-10</t>
  </si>
  <si>
    <t>1397-06-07</t>
  </si>
  <si>
    <t>1397-06-06</t>
  </si>
  <si>
    <t>1397-06-05</t>
  </si>
  <si>
    <t>1397-06-04</t>
  </si>
  <si>
    <t>1397-06-03</t>
  </si>
  <si>
    <t>1397-05-29</t>
  </si>
  <si>
    <t>1397-05-28</t>
  </si>
  <si>
    <t>1397-05-27</t>
  </si>
  <si>
    <t>1397-05-24</t>
  </si>
  <si>
    <t>1397-05-23</t>
  </si>
  <si>
    <t>1397-05-22</t>
  </si>
  <si>
    <t>1397-05-21</t>
  </si>
  <si>
    <t>1397-05-20</t>
  </si>
  <si>
    <t>1397-05-17</t>
  </si>
  <si>
    <t>1397-05-16</t>
  </si>
  <si>
    <t>1397-05-15</t>
  </si>
  <si>
    <t>1397-05-14</t>
  </si>
  <si>
    <t>1397-05-13</t>
  </si>
  <si>
    <t>1397-05-10</t>
  </si>
  <si>
    <t>1397-05-09</t>
  </si>
  <si>
    <t>1397-05-08</t>
  </si>
  <si>
    <t>1397-05-07</t>
  </si>
  <si>
    <t>1397-05-06</t>
  </si>
  <si>
    <t>1397-05-03</t>
  </si>
  <si>
    <t>1397-05-02</t>
  </si>
  <si>
    <t>1397-05-01</t>
  </si>
  <si>
    <t>1397-04-30</t>
  </si>
  <si>
    <t>1397-04-27</t>
  </si>
  <si>
    <t>1397-04-26</t>
  </si>
  <si>
    <t>1397-04-25</t>
  </si>
  <si>
    <t>1397-04-24</t>
  </si>
  <si>
    <t>1397-04-23</t>
  </si>
  <si>
    <t>1397-04-20</t>
  </si>
  <si>
    <t>1397-04-19</t>
  </si>
  <si>
    <t>1397-04-17</t>
  </si>
  <si>
    <t>1397-04-16</t>
  </si>
  <si>
    <t>1397-04-13</t>
  </si>
  <si>
    <t>1397-04-12</t>
  </si>
  <si>
    <t>1397-04-11</t>
  </si>
  <si>
    <t>1397-04-10</t>
  </si>
  <si>
    <t>1397-04-09</t>
  </si>
  <si>
    <t>1397-04-06</t>
  </si>
  <si>
    <t>1397-04-05</t>
  </si>
  <si>
    <t>1397-04-04</t>
  </si>
  <si>
    <t>1397-04-03</t>
  </si>
  <si>
    <t>1397-04-02</t>
  </si>
  <si>
    <t>1397-03-29</t>
  </si>
  <si>
    <t>1397-03-28</t>
  </si>
  <si>
    <t>1397-03-27</t>
  </si>
  <si>
    <t>1397-03-23</t>
  </si>
  <si>
    <t>1397-03-22</t>
  </si>
  <si>
    <t>1397-03-21</t>
  </si>
  <si>
    <t>1397-03-20</t>
  </si>
  <si>
    <t>1397-03-19</t>
  </si>
  <si>
    <t>1397-03-13</t>
  </si>
  <si>
    <t>1397-03-12</t>
  </si>
  <si>
    <t>1397-03-09</t>
  </si>
  <si>
    <t>1397-03-08</t>
  </si>
  <si>
    <t>1397-03-07</t>
  </si>
  <si>
    <t>1397-03-06</t>
  </si>
  <si>
    <t>1397-03-05</t>
  </si>
  <si>
    <t>1397-03-02</t>
  </si>
  <si>
    <t>1397-03-01</t>
  </si>
  <si>
    <t>1397-02-30</t>
  </si>
  <si>
    <t>1397-02-29</t>
  </si>
  <si>
    <t>1397-02-26</t>
  </si>
  <si>
    <t>1397-02-25</t>
  </si>
  <si>
    <t>1397-02-24</t>
  </si>
  <si>
    <t>1397-02-23</t>
  </si>
  <si>
    <t>1397-02-22</t>
  </si>
  <si>
    <t>1397-02-19</t>
  </si>
  <si>
    <t>1397-02-18</t>
  </si>
  <si>
    <t>1397-02-17</t>
  </si>
  <si>
    <t>1397-02-16</t>
  </si>
  <si>
    <t>1397-02-15</t>
  </si>
  <si>
    <t>1397-02-11</t>
  </si>
  <si>
    <t>1397-02-10</t>
  </si>
  <si>
    <t>1397-02-09</t>
  </si>
  <si>
    <t>1397-02-08</t>
  </si>
  <si>
    <t>1397-02-05</t>
  </si>
  <si>
    <t>1397-02-04</t>
  </si>
  <si>
    <t>1397-02-03</t>
  </si>
  <si>
    <t>1397-02-02</t>
  </si>
  <si>
    <t>1397-02-01</t>
  </si>
  <si>
    <t>1397-01-28</t>
  </si>
  <si>
    <t>1397-01-27</t>
  </si>
  <si>
    <t>1397-01-26</t>
  </si>
  <si>
    <t>1397-01-22</t>
  </si>
  <si>
    <t>1397-01-21</t>
  </si>
  <si>
    <t>1397-01-20</t>
  </si>
  <si>
    <t>1397-01-19</t>
  </si>
  <si>
    <t>1397-01-18</t>
  </si>
  <si>
    <t>1397-01-15</t>
  </si>
  <si>
    <t>1397-01-14</t>
  </si>
  <si>
    <t>1397-01-08</t>
  </si>
  <si>
    <t>1397-01-07</t>
  </si>
  <si>
    <t>1397-01-06</t>
  </si>
  <si>
    <t>1397-01-05</t>
  </si>
  <si>
    <t>1396-12-27</t>
  </si>
  <si>
    <t>1396-12-26</t>
  </si>
  <si>
    <t>1396-12-23</t>
  </si>
  <si>
    <t>1396-12-22</t>
  </si>
  <si>
    <t>1396-12-21</t>
  </si>
  <si>
    <t>1396-12-20</t>
  </si>
  <si>
    <t>1396-12-19</t>
  </si>
  <si>
    <t>1396-12-16</t>
  </si>
  <si>
    <t>1396-12-15</t>
  </si>
  <si>
    <t>1396-12-14</t>
  </si>
  <si>
    <t>1396-12-13</t>
  </si>
  <si>
    <t>1396-12-12</t>
  </si>
  <si>
    <t>1396-12-09</t>
  </si>
  <si>
    <t>1396-12-08</t>
  </si>
  <si>
    <t>1396-12-07</t>
  </si>
  <si>
    <t>1396-12-06</t>
  </si>
  <si>
    <t>1396-12-05</t>
  </si>
  <si>
    <t>1396-12-02</t>
  </si>
  <si>
    <t>1396-11-29</t>
  </si>
  <si>
    <t>1396-11-28</t>
  </si>
  <si>
    <t>1396-11-25</t>
  </si>
  <si>
    <t>1396-11-24</t>
  </si>
  <si>
    <t>1396-11-23</t>
  </si>
  <si>
    <t>1396-11-21</t>
  </si>
  <si>
    <t>1396-11-18</t>
  </si>
  <si>
    <t>1396-11-17</t>
  </si>
  <si>
    <t>1396-11-16</t>
  </si>
  <si>
    <t>1396-11-15</t>
  </si>
  <si>
    <t>1396-11-14</t>
  </si>
  <si>
    <t>1396-11-11</t>
  </si>
  <si>
    <t>1396-11-10</t>
  </si>
  <si>
    <t>1396-11-09</t>
  </si>
  <si>
    <t>1396-11-08</t>
  </si>
  <si>
    <t>1396-11-07</t>
  </si>
  <si>
    <t>1396-11-04</t>
  </si>
  <si>
    <t>1396-11-03</t>
  </si>
  <si>
    <t>1396-11-02</t>
  </si>
  <si>
    <t>1396-11-01</t>
  </si>
  <si>
    <t>1396-10-27</t>
  </si>
  <si>
    <t>1396-10-26</t>
  </si>
  <si>
    <t>1396-10-25</t>
  </si>
  <si>
    <t>1396-10-24</t>
  </si>
  <si>
    <t>1396-10-23</t>
  </si>
  <si>
    <t>1396-10-20</t>
  </si>
  <si>
    <t>1396-10-19</t>
  </si>
  <si>
    <t>1396-10-18</t>
  </si>
  <si>
    <t>1396-10-17</t>
  </si>
  <si>
    <t>1396-10-16</t>
  </si>
  <si>
    <t>1396-10-13</t>
  </si>
  <si>
    <t>1396-10-12</t>
  </si>
  <si>
    <t>1396-10-11</t>
  </si>
  <si>
    <t>1396-10-10</t>
  </si>
  <si>
    <t>1396-10-09</t>
  </si>
  <si>
    <t>1396-10-06</t>
  </si>
  <si>
    <t>1396-10-05</t>
  </si>
  <si>
    <t>1396-10-04</t>
  </si>
  <si>
    <t>1396-10-03</t>
  </si>
  <si>
    <t>1396-10-02</t>
  </si>
  <si>
    <t>1396-09-29</t>
  </si>
  <si>
    <t>1396-09-28</t>
  </si>
  <si>
    <t>1396-09-27</t>
  </si>
  <si>
    <t>1396-09-26</t>
  </si>
  <si>
    <t>1396-09-25</t>
  </si>
  <si>
    <t>1396-09-22</t>
  </si>
  <si>
    <t>1396-09-21</t>
  </si>
  <si>
    <t>1396-09-20</t>
  </si>
  <si>
    <t>1396-09-19</t>
  </si>
  <si>
    <t>1396-09-18</t>
  </si>
  <si>
    <t>1396-09-14</t>
  </si>
  <si>
    <t>1396-09-13</t>
  </si>
  <si>
    <t>1396-09-12</t>
  </si>
  <si>
    <t>1396-09-11</t>
  </si>
  <si>
    <t>1396-09-08</t>
  </si>
  <si>
    <t>1396-09-07</t>
  </si>
  <si>
    <t>1396-09-05</t>
  </si>
  <si>
    <t>1396-09-04</t>
  </si>
  <si>
    <t>1396-09-01</t>
  </si>
  <si>
    <t>1396-08-29</t>
  </si>
  <si>
    <t>1396-08-27</t>
  </si>
  <si>
    <t>1396-08-24</t>
  </si>
  <si>
    <t>1396-08-23</t>
  </si>
  <si>
    <t>1396-08-22</t>
  </si>
  <si>
    <t>1396-08-21</t>
  </si>
  <si>
    <t>1396-08-20</t>
  </si>
  <si>
    <t>1396-08-17</t>
  </si>
  <si>
    <t>1396-08-16</t>
  </si>
  <si>
    <t>1396-08-15</t>
  </si>
  <si>
    <t>1396-08-14</t>
  </si>
  <si>
    <t>1396-08-13</t>
  </si>
  <si>
    <t>1396-08-10</t>
  </si>
  <si>
    <t>1396-08-09</t>
  </si>
  <si>
    <t>1396-08-08</t>
  </si>
  <si>
    <t>1396-08-07</t>
  </si>
  <si>
    <t>1396-08-06</t>
  </si>
  <si>
    <t>1396-08-03</t>
  </si>
  <si>
    <t>1396-08-02</t>
  </si>
  <si>
    <t>1396-08-01</t>
  </si>
  <si>
    <t>1396-07-29</t>
  </si>
  <si>
    <t>1396-07-26</t>
  </si>
  <si>
    <t>1396-07-25</t>
  </si>
  <si>
    <t>1396-07-24</t>
  </si>
  <si>
    <t>1396-07-23</t>
  </si>
  <si>
    <t>1396-07-22</t>
  </si>
  <si>
    <t>1396-07-19</t>
  </si>
  <si>
    <t>1396-07-18</t>
  </si>
  <si>
    <t>1396-07-17</t>
  </si>
  <si>
    <t>1396-07-16</t>
  </si>
  <si>
    <t>1396-07-15</t>
  </si>
  <si>
    <t>1396-07-12</t>
  </si>
  <si>
    <t>1396-07-11</t>
  </si>
  <si>
    <t>1396-07-10</t>
  </si>
  <si>
    <t>1396-07-05</t>
  </si>
  <si>
    <t>1396-07-04</t>
  </si>
  <si>
    <t>1396-07-03</t>
  </si>
  <si>
    <t>1396-07-02</t>
  </si>
  <si>
    <t>1396-07-01</t>
  </si>
  <si>
    <t>1396-06-28</t>
  </si>
  <si>
    <t>1396-06-27</t>
  </si>
  <si>
    <t>1396-06-26</t>
  </si>
  <si>
    <t>1396-06-25</t>
  </si>
  <si>
    <t>1396-06-22</t>
  </si>
  <si>
    <t>1396-06-21</t>
  </si>
  <si>
    <t>1396-06-20</t>
  </si>
  <si>
    <t>1396-06-19</t>
  </si>
  <si>
    <t>1396-06-15</t>
  </si>
  <si>
    <t>1396-06-14</t>
  </si>
  <si>
    <t>1396-06-13</t>
  </si>
  <si>
    <t>1396-06-12</t>
  </si>
  <si>
    <t>1396-06-11</t>
  </si>
  <si>
    <t>1396-06-08</t>
  </si>
  <si>
    <t>1396-06-07</t>
  </si>
  <si>
    <t>1396-06-06</t>
  </si>
  <si>
    <t>1396-06-05</t>
  </si>
  <si>
    <t>1396-06-04</t>
  </si>
  <si>
    <t>1396-06-01</t>
  </si>
  <si>
    <t>1396-05-30</t>
  </si>
  <si>
    <t>1396-05-29</t>
  </si>
  <si>
    <t>1396-05-28</t>
  </si>
  <si>
    <t>1396-05-25</t>
  </si>
  <si>
    <t>1396-05-24</t>
  </si>
  <si>
    <t>1396-05-23</t>
  </si>
  <si>
    <t>1396-05-22</t>
  </si>
  <si>
    <t>1396-05-21</t>
  </si>
  <si>
    <t>1396-05-18</t>
  </si>
  <si>
    <t>1396-05-17</t>
  </si>
  <si>
    <t>1396-05-16</t>
  </si>
  <si>
    <t>1396-05-15</t>
  </si>
  <si>
    <t>1396-05-11</t>
  </si>
  <si>
    <t>1396-05-10</t>
  </si>
  <si>
    <t>1396-05-09</t>
  </si>
  <si>
    <t>1396-05-08</t>
  </si>
  <si>
    <t>1396-05-07</t>
  </si>
  <si>
    <t>1396-05-04</t>
  </si>
  <si>
    <t>1396-05-03</t>
  </si>
  <si>
    <t>1396-05-02</t>
  </si>
  <si>
    <t>1396-05-01</t>
  </si>
  <si>
    <t>1396-04-28</t>
  </si>
  <si>
    <t>1396-04-27</t>
  </si>
  <si>
    <t>1396-04-26</t>
  </si>
  <si>
    <t>1396-04-25</t>
  </si>
  <si>
    <t>1396-04-24</t>
  </si>
  <si>
    <t>1396-04-21</t>
  </si>
  <si>
    <t>1396-04-20</t>
  </si>
  <si>
    <t>1396-04-19</t>
  </si>
  <si>
    <t>1396-04-18</t>
  </si>
  <si>
    <t>1396-04-17</t>
  </si>
  <si>
    <t>1396-04-14</t>
  </si>
  <si>
    <t>1396-04-13</t>
  </si>
  <si>
    <t>1396-04-12</t>
  </si>
  <si>
    <t>1396-04-11</t>
  </si>
  <si>
    <t>1396-04-10</t>
  </si>
  <si>
    <t>1396-04-07</t>
  </si>
  <si>
    <t>1396-04-04</t>
  </si>
  <si>
    <t>1396-04-03</t>
  </si>
  <si>
    <t>1396-03-30</t>
  </si>
  <si>
    <t>1396-03-29</t>
  </si>
  <si>
    <t>1396-03-28</t>
  </si>
  <si>
    <t>1396-03-27</t>
  </si>
  <si>
    <t>1396-03-24</t>
  </si>
  <si>
    <t>1396-03-23</t>
  </si>
  <si>
    <t>1396-03-22</t>
  </si>
  <si>
    <t>1396-03-21</t>
  </si>
  <si>
    <t>1396-03-20</t>
  </si>
  <si>
    <t>1396-03-17</t>
  </si>
  <si>
    <t>1396-03-16</t>
  </si>
  <si>
    <t>1396-03-13</t>
  </si>
  <si>
    <t>1396-03-10</t>
  </si>
  <si>
    <t>1396-03-09</t>
  </si>
  <si>
    <t>1396-03-08</t>
  </si>
  <si>
    <t>1396-03-07</t>
  </si>
  <si>
    <t>1396-03-06</t>
  </si>
  <si>
    <t>1396-03-03</t>
  </si>
  <si>
    <t>1396-03-02</t>
  </si>
  <si>
    <t>1396-03-01</t>
  </si>
  <si>
    <t>1396-02-30</t>
  </si>
  <si>
    <t>1396-02-27</t>
  </si>
  <si>
    <t>1396-02-26</t>
  </si>
  <si>
    <t>1396-02-25</t>
  </si>
  <si>
    <t>1396-02-24</t>
  </si>
  <si>
    <t>1396-02-23</t>
  </si>
  <si>
    <t>1396-02-20</t>
  </si>
  <si>
    <t>1396-02-19</t>
  </si>
  <si>
    <t>1396-02-18</t>
  </si>
  <si>
    <t>1396-02-17</t>
  </si>
  <si>
    <t>1396-02-16</t>
  </si>
  <si>
    <t>1396-02-13</t>
  </si>
  <si>
    <t>1396-02-12</t>
  </si>
  <si>
    <t>1396-02-11</t>
  </si>
  <si>
    <t>1396-02-10</t>
  </si>
  <si>
    <t>1396-02-09</t>
  </si>
  <si>
    <t>1396-02-06</t>
  </si>
  <si>
    <t>1396-02-04</t>
  </si>
  <si>
    <t>1396-02-03</t>
  </si>
  <si>
    <t>1396-02-02</t>
  </si>
  <si>
    <t>1396-01-30</t>
  </si>
  <si>
    <t>1396-01-29</t>
  </si>
  <si>
    <t>1396-01-28</t>
  </si>
  <si>
    <t>1396-01-27</t>
  </si>
  <si>
    <t>1396-01-26</t>
  </si>
  <si>
    <t>1396-01-23</t>
  </si>
  <si>
    <t>1396-01-21</t>
  </si>
  <si>
    <t>1396-01-20</t>
  </si>
  <si>
    <t>1396-01-19</t>
  </si>
  <si>
    <t>1396-01-16</t>
  </si>
  <si>
    <t>1396-01-15</t>
  </si>
  <si>
    <t>1396-01-14</t>
  </si>
  <si>
    <t>1396-01-09</t>
  </si>
  <si>
    <t>1396-01-08</t>
  </si>
  <si>
    <t>1396-01-07</t>
  </si>
  <si>
    <t>1396-01-06</t>
  </si>
  <si>
    <t>1396-01-05</t>
  </si>
  <si>
    <t>1395-12-25</t>
  </si>
  <si>
    <t>1395-12-24</t>
  </si>
  <si>
    <t>1395-12-23</t>
  </si>
  <si>
    <t>1395-12-22</t>
  </si>
  <si>
    <t>1395-12-21</t>
  </si>
  <si>
    <t>1395-12-18</t>
  </si>
  <si>
    <t>1395-12-17</t>
  </si>
  <si>
    <t>1395-12-16</t>
  </si>
  <si>
    <t>1395-12-15</t>
  </si>
  <si>
    <t>1395-12-14</t>
  </si>
  <si>
    <t>1395-12-11</t>
  </si>
  <si>
    <t>1395-12-10</t>
  </si>
  <si>
    <t>1395-12-09</t>
  </si>
  <si>
    <t>1395-12-08</t>
  </si>
  <si>
    <t>1395-12-07</t>
  </si>
  <si>
    <t>1395-12-04</t>
  </si>
  <si>
    <t>1395-12-03</t>
  </si>
  <si>
    <t>1395-12-02</t>
  </si>
  <si>
    <t>1395-12-01</t>
  </si>
  <si>
    <t>1395-11-27</t>
  </si>
  <si>
    <t>1395-11-26</t>
  </si>
  <si>
    <t>1395-11-25</t>
  </si>
  <si>
    <t>1395-11-24</t>
  </si>
  <si>
    <t>1395-11-23</t>
  </si>
  <si>
    <t>1395-11-20</t>
  </si>
  <si>
    <t>1395-11-19</t>
  </si>
  <si>
    <t>1395-11-18</t>
  </si>
  <si>
    <t>1395-11-17</t>
  </si>
  <si>
    <t>1395-11-16</t>
  </si>
  <si>
    <t>1395-11-13</t>
  </si>
  <si>
    <t>1395-11-12</t>
  </si>
  <si>
    <t>1395-11-11</t>
  </si>
  <si>
    <t>1395-11-10</t>
  </si>
  <si>
    <t>1395-11-09</t>
  </si>
  <si>
    <t>1395-11-06</t>
  </si>
  <si>
    <t>1395-11-05</t>
  </si>
  <si>
    <t>1395-11-04</t>
  </si>
  <si>
    <t>1395-11-03</t>
  </si>
  <si>
    <t>1395-11-02</t>
  </si>
  <si>
    <t>1395-10-29</t>
  </si>
  <si>
    <t>1395-10-28</t>
  </si>
  <si>
    <t>1395-10-27</t>
  </si>
  <si>
    <t>1395-10-26</t>
  </si>
  <si>
    <t>1395-10-25</t>
  </si>
  <si>
    <t>1395-10-22</t>
  </si>
  <si>
    <t>1395-10-20</t>
  </si>
  <si>
    <t>1395-10-19</t>
  </si>
  <si>
    <t>1395-10-18</t>
  </si>
  <si>
    <t>1395-10-15</t>
  </si>
  <si>
    <t>1395-10-14</t>
  </si>
  <si>
    <t>1395-10-13</t>
  </si>
  <si>
    <t>1395-10-12</t>
  </si>
  <si>
    <t>1395-10-11</t>
  </si>
  <si>
    <t>1395-10-08</t>
  </si>
  <si>
    <t>1395-10-07</t>
  </si>
  <si>
    <t>1395-10-06</t>
  </si>
  <si>
    <t>1395-10-05</t>
  </si>
  <si>
    <t>1395-10-04</t>
  </si>
  <si>
    <t>1395-10-01</t>
  </si>
  <si>
    <t>1395-09-29</t>
  </si>
  <si>
    <t>1395-09-28</t>
  </si>
  <si>
    <t>1395-09-24</t>
  </si>
  <si>
    <t>1395-09-23</t>
  </si>
  <si>
    <t>1395-09-22</t>
  </si>
  <si>
    <t>1395-09-21</t>
  </si>
  <si>
    <t>1395-09-20</t>
  </si>
  <si>
    <t>1395-09-17</t>
  </si>
  <si>
    <t>1395-09-16</t>
  </si>
  <si>
    <t>1395-09-15</t>
  </si>
  <si>
    <t>1395-09-14</t>
  </si>
  <si>
    <t>1395-09-13</t>
  </si>
  <si>
    <t>1395-09-09</t>
  </si>
  <si>
    <t>1395-09-07</t>
  </si>
  <si>
    <t>1395-09-06</t>
  </si>
  <si>
    <t>1395-09-03</t>
  </si>
  <si>
    <t>1395-09-02</t>
  </si>
  <si>
    <t>1395-09-01</t>
  </si>
  <si>
    <t>1395-08-29</t>
  </si>
  <si>
    <t>1395-08-26</t>
  </si>
  <si>
    <t>1395-08-25</t>
  </si>
  <si>
    <t>1395-08-24</t>
  </si>
  <si>
    <t>1395-08-23</t>
  </si>
  <si>
    <t>1395-08-22</t>
  </si>
  <si>
    <t>1395-08-19</t>
  </si>
  <si>
    <t>1395-08-18</t>
  </si>
  <si>
    <t>1395-08-17</t>
  </si>
  <si>
    <t>1395-08-16</t>
  </si>
  <si>
    <t>1395-08-15</t>
  </si>
  <si>
    <t>1395-08-12</t>
  </si>
  <si>
    <t>1395-08-11</t>
  </si>
  <si>
    <t>1395-08-10</t>
  </si>
  <si>
    <t>1395-08-09</t>
  </si>
  <si>
    <t>1395-08-08</t>
  </si>
  <si>
    <t>1395-08-05</t>
  </si>
  <si>
    <t>1395-08-04</t>
  </si>
  <si>
    <t>1395-08-03</t>
  </si>
  <si>
    <t>1395-08-02</t>
  </si>
  <si>
    <t>1395-08-01</t>
  </si>
  <si>
    <t>1395-07-28</t>
  </si>
  <si>
    <t>1395-07-27</t>
  </si>
  <si>
    <t>1395-07-26</t>
  </si>
  <si>
    <t>1395-07-25</t>
  </si>
  <si>
    <t>1395-07-24</t>
  </si>
  <si>
    <t>1395-07-19</t>
  </si>
  <si>
    <t>1395-07-18</t>
  </si>
  <si>
    <t>1395-07-17</t>
  </si>
  <si>
    <t>1395-07-14</t>
  </si>
  <si>
    <t>1395-07-13</t>
  </si>
  <si>
    <t>1395-07-12</t>
  </si>
  <si>
    <t>1395-07-11</t>
  </si>
  <si>
    <t>1395-07-10</t>
  </si>
  <si>
    <t>1395-07-07</t>
  </si>
  <si>
    <t>1395-07-06</t>
  </si>
  <si>
    <t>1395-07-05</t>
  </si>
  <si>
    <t>1395-07-04</t>
  </si>
  <si>
    <t>1395-07-03</t>
  </si>
  <si>
    <t>1395-06-29</t>
  </si>
  <si>
    <t>1395-06-28</t>
  </si>
  <si>
    <t>1395-06-27</t>
  </si>
  <si>
    <t>1395-06-24</t>
  </si>
  <si>
    <t>1395-06-23</t>
  </si>
  <si>
    <t>1395-06-21</t>
  </si>
  <si>
    <t>1395-06-20</t>
  </si>
  <si>
    <t>1395-06-17</t>
  </si>
  <si>
    <t>1395-06-16</t>
  </si>
  <si>
    <t>1395-06-15</t>
  </si>
  <si>
    <t>1395-06-14</t>
  </si>
  <si>
    <t>1395-06-13</t>
  </si>
  <si>
    <t>1395-06-10</t>
  </si>
  <si>
    <t>1395-06-09</t>
  </si>
  <si>
    <t>1395-06-08</t>
  </si>
  <si>
    <t>1395-06-07</t>
  </si>
  <si>
    <t>1395-06-06</t>
  </si>
  <si>
    <t>1395-06-03</t>
  </si>
  <si>
    <t>1395-06-02</t>
  </si>
  <si>
    <t>1395-06-01</t>
  </si>
  <si>
    <t>1395-05-30</t>
  </si>
  <si>
    <t>1395-05-27</t>
  </si>
  <si>
    <t>1395-05-26</t>
  </si>
  <si>
    <t>1395-05-25</t>
  </si>
  <si>
    <t>1395-05-24</t>
  </si>
  <si>
    <t>1395-05-23</t>
  </si>
  <si>
    <t>1395-05-20</t>
  </si>
  <si>
    <t>1395-05-19</t>
  </si>
  <si>
    <t>1395-05-18</t>
  </si>
  <si>
    <t>1395-05-17</t>
  </si>
  <si>
    <t>1395-05-16</t>
  </si>
  <si>
    <t>1395-05-13</t>
  </si>
  <si>
    <t>1395-05-12</t>
  </si>
  <si>
    <t>1395-05-11</t>
  </si>
  <si>
    <t>1395-05-10</t>
  </si>
  <si>
    <t>1395-05-06</t>
  </si>
  <si>
    <t>1395-05-05</t>
  </si>
  <si>
    <t>1395-05-04</t>
  </si>
  <si>
    <t>1395-05-03</t>
  </si>
  <si>
    <t>1395-05-02</t>
  </si>
  <si>
    <t>1395-04-30</t>
  </si>
  <si>
    <t>1395-04-29</t>
  </si>
  <si>
    <t>1395-04-28</t>
  </si>
  <si>
    <t>1395-04-27</t>
  </si>
  <si>
    <t>1395-04-26</t>
  </si>
  <si>
    <t>1395-04-23</t>
  </si>
  <si>
    <t>1395-04-22</t>
  </si>
  <si>
    <t>1395-04-21</t>
  </si>
  <si>
    <t>1395-04-20</t>
  </si>
  <si>
    <t>1395-04-19</t>
  </si>
  <si>
    <t>1395-04-15</t>
  </si>
  <si>
    <t>1395-04-14</t>
  </si>
  <si>
    <t>1395-04-13</t>
  </si>
  <si>
    <t>1395-04-12</t>
  </si>
  <si>
    <t>1395-04-09</t>
  </si>
  <si>
    <t>1395-04-08</t>
  </si>
  <si>
    <t>1395-04-06</t>
  </si>
  <si>
    <t>1395-04-05</t>
  </si>
  <si>
    <t>1395-04-02</t>
  </si>
  <si>
    <t>1395-04-01</t>
  </si>
  <si>
    <t>1395-03-30</t>
  </si>
  <si>
    <t>1395-03-29</t>
  </si>
  <si>
    <t>1395-03-26</t>
  </si>
  <si>
    <t>1395-03-25</t>
  </si>
  <si>
    <t>1395-03-24</t>
  </si>
  <si>
    <t>1395-03-23</t>
  </si>
  <si>
    <t>1395-03-22</t>
  </si>
  <si>
    <t>1395-03-19</t>
  </si>
  <si>
    <t>1395-03-18</t>
  </si>
  <si>
    <t>1395-03-17</t>
  </si>
  <si>
    <t>1395-03-16</t>
  </si>
  <si>
    <t>1395-03-12</t>
  </si>
  <si>
    <t>1395-03-11</t>
  </si>
  <si>
    <t>1395-03-10</t>
  </si>
  <si>
    <t>1395-03-09</t>
  </si>
  <si>
    <t>1395-03-08</t>
  </si>
  <si>
    <t>1395-03-05</t>
  </si>
  <si>
    <t>1395-03-04</t>
  </si>
  <si>
    <t>1395-03-03</t>
  </si>
  <si>
    <t>1395-03-01</t>
  </si>
  <si>
    <t>1395-02-29</t>
  </si>
  <si>
    <t>1395-02-28</t>
  </si>
  <si>
    <t>1395-02-27</t>
  </si>
  <si>
    <t>1395-02-26</t>
  </si>
  <si>
    <t>1395-02-25</t>
  </si>
  <si>
    <t>1395-02-22</t>
  </si>
  <si>
    <t>1395-02-21</t>
  </si>
  <si>
    <t>1395-02-20</t>
  </si>
  <si>
    <t>1395-02-19</t>
  </si>
  <si>
    <t>1395-02-18</t>
  </si>
  <si>
    <t>1395-02-15</t>
  </si>
  <si>
    <t>1395-02-14</t>
  </si>
  <si>
    <t>1395-02-13</t>
  </si>
  <si>
    <t>1395-02-12</t>
  </si>
  <si>
    <t>1395-02-11</t>
  </si>
  <si>
    <t>1395-02-08</t>
  </si>
  <si>
    <t>1395-02-07</t>
  </si>
  <si>
    <t>1395-02-06</t>
  </si>
  <si>
    <t>1395-02-05</t>
  </si>
  <si>
    <t>1395-02-04</t>
  </si>
  <si>
    <t>1395-02-01</t>
  </si>
  <si>
    <t>1395-01-30</t>
  </si>
  <si>
    <t>1395-01-29</t>
  </si>
  <si>
    <t>1395-01-28</t>
  </si>
  <si>
    <t>1395-01-25</t>
  </si>
  <si>
    <t>1395-01-24</t>
  </si>
  <si>
    <t>1395-01-23</t>
  </si>
  <si>
    <t>1395-01-22</t>
  </si>
  <si>
    <t>1395-01-21</t>
  </si>
  <si>
    <t>1395-01-18</t>
  </si>
  <si>
    <t>1395-01-17</t>
  </si>
  <si>
    <t>1395-01-16</t>
  </si>
  <si>
    <t>1395-01-15</t>
  </si>
  <si>
    <t>1395-01-14</t>
  </si>
  <si>
    <t>1395-01-11</t>
  </si>
  <si>
    <t>1395-01-10</t>
  </si>
  <si>
    <t>1395-01-09</t>
  </si>
  <si>
    <t>1395-01-08</t>
  </si>
  <si>
    <t>1395-01-07</t>
  </si>
  <si>
    <t>COMCEC</t>
  </si>
  <si>
    <t>MSCI</t>
  </si>
  <si>
    <t>شاخص کل</t>
  </si>
  <si>
    <t>1394-12-26</t>
  </si>
  <si>
    <t>date_m</t>
  </si>
  <si>
    <t>date</t>
  </si>
  <si>
    <t>مجموع بورس، فرابورس، کالا و انرژی</t>
  </si>
  <si>
    <t>1398-1-30</t>
  </si>
  <si>
    <t>بازار صندوق هاي قابل معامله در بورس</t>
  </si>
  <si>
    <t>بازار صندوق های کالایی</t>
  </si>
  <si>
    <t>بازار صندوق های انرژی</t>
  </si>
  <si>
    <t>جمع</t>
  </si>
  <si>
    <t>1398-01-05</t>
  </si>
  <si>
    <t>1398-01-06</t>
  </si>
  <si>
    <t>1398-01-07</t>
  </si>
  <si>
    <t>1398-01-10</t>
  </si>
  <si>
    <t>1398-01-11</t>
  </si>
  <si>
    <t>1398-01-17</t>
  </si>
  <si>
    <t>1398-01-18</t>
  </si>
  <si>
    <t>1398-01-19</t>
  </si>
  <si>
    <t>1398-01-20</t>
  </si>
  <si>
    <t>1398-01-21</t>
  </si>
  <si>
    <t>1398-01-24</t>
  </si>
  <si>
    <t>1398-01-25</t>
  </si>
  <si>
    <t>1398-01-26</t>
  </si>
  <si>
    <t>1398-01-27</t>
  </si>
  <si>
    <t>1398-01-28</t>
  </si>
  <si>
    <t>1397-11-01</t>
  </si>
  <si>
    <t>1397-11-02</t>
  </si>
  <si>
    <t>1397-11-03</t>
  </si>
  <si>
    <t>1397-11-06</t>
  </si>
  <si>
    <t>1397-11-07</t>
  </si>
  <si>
    <t>1397-11-08</t>
  </si>
  <si>
    <t>1397-11-09</t>
  </si>
  <si>
    <t>1397-11-10</t>
  </si>
  <si>
    <t>1397-11-13</t>
  </si>
  <si>
    <t>1397-11-15</t>
  </si>
  <si>
    <t>1397-11-14</t>
  </si>
  <si>
    <t>1397-11-16</t>
  </si>
  <si>
    <t>1397-11-17</t>
  </si>
  <si>
    <t>1397-11-21</t>
  </si>
  <si>
    <t>1397-11-23</t>
  </si>
  <si>
    <t>1397-11-24</t>
  </si>
  <si>
    <t>1397-11-27</t>
  </si>
  <si>
    <t>1397-11-28</t>
  </si>
  <si>
    <t>1397-11-29</t>
  </si>
  <si>
    <t>1397-12-01</t>
  </si>
  <si>
    <t>1397-12-04</t>
  </si>
  <si>
    <t>1397-12-05</t>
  </si>
  <si>
    <t>1397-12-06</t>
  </si>
  <si>
    <t>1397-12-07</t>
  </si>
  <si>
    <t>1397-12-08</t>
  </si>
  <si>
    <t>1397-12-11</t>
  </si>
  <si>
    <t>1397-12-12</t>
  </si>
  <si>
    <t>1397-12-13</t>
  </si>
  <si>
    <t>1397-12-14</t>
  </si>
  <si>
    <t>1397-12-15</t>
  </si>
  <si>
    <t>1397-12-18</t>
  </si>
  <si>
    <t>1397-12-19</t>
  </si>
  <si>
    <t>1397-12-20</t>
  </si>
  <si>
    <t>1397-12-21</t>
  </si>
  <si>
    <t>1397-12-22</t>
  </si>
  <si>
    <t>1397-12-25</t>
  </si>
  <si>
    <t>1397-12-26</t>
  </si>
  <si>
    <t>1397-12-27</t>
  </si>
  <si>
    <t>بخش بازار - FA</t>
  </si>
  <si>
    <t>اوراق مشتقه</t>
  </si>
  <si>
    <t>نام اوراق</t>
  </si>
  <si>
    <t>مشاركت دولتي9-شرايط خاص990909</t>
  </si>
  <si>
    <t>اشاد9</t>
  </si>
  <si>
    <t>وزارت امور اقتصادی و دارایی به نمایندگی از دولت ج. ا. ا.</t>
  </si>
  <si>
    <t>منفعت دولت-با شرايط خاص140006 </t>
  </si>
  <si>
    <t>افاد1</t>
  </si>
  <si>
    <t>اسنادخزانه-م4بودجه97-991022 </t>
  </si>
  <si>
    <t>اخزا704</t>
  </si>
  <si>
    <t>اجاره دولت آموزش وپرورش991020</t>
  </si>
  <si>
    <t>اجاد3</t>
  </si>
  <si>
    <t>مشاركت دولتي10-شرايط خاص001226</t>
  </si>
  <si>
    <t>اشاد10</t>
  </si>
  <si>
    <t>منفعت دولتي2-شرايط خاص14000626 </t>
  </si>
  <si>
    <t>افاد2</t>
  </si>
  <si>
    <t>مرابحه گندم2-واجدشرايط خاص1400</t>
  </si>
  <si>
    <t>گندم2</t>
  </si>
  <si>
    <t>اسنادخزانه-م13بودجه97-000518</t>
  </si>
  <si>
    <t>اخزا713</t>
  </si>
  <si>
    <t>مرابحه سلامت6واجدشرايط خاص1400 </t>
  </si>
  <si>
    <t>سلامت6</t>
  </si>
  <si>
    <t>اسنادخزانه-م16بودجه97-000407</t>
  </si>
  <si>
    <t>اخزا716</t>
  </si>
  <si>
    <t>مشاركت دولت-باشرايط خاص140010</t>
  </si>
  <si>
    <t>اشاد1</t>
  </si>
  <si>
    <t>صكوك اجاره خليج فارس- 3ماهه16% </t>
  </si>
  <si>
    <t>صفارس412</t>
  </si>
  <si>
    <t>صنایع پتروشیمی خلیج فارس</t>
  </si>
  <si>
    <t>صكوك اجاره مخابرات-3 ماهه 16%</t>
  </si>
  <si>
    <t>صخابر102</t>
  </si>
  <si>
    <t>شرکت مخابرات ایران</t>
  </si>
  <si>
    <t>منفعت صبا اروند ملت 14001222</t>
  </si>
  <si>
    <t>اروند08</t>
  </si>
  <si>
    <t>شرکت توسعه نفت و گاز صبا اروند (سهامی خاص)</t>
  </si>
  <si>
    <t>اجاره تامين اجتماعي-امين991226 </t>
  </si>
  <si>
    <t>شستا991</t>
  </si>
  <si>
    <t>شرکت سرمایه گذاری تأمین اجتماعی - شستا</t>
  </si>
  <si>
    <t>اجاره تامين اجتماعي-امين001220</t>
  </si>
  <si>
    <t>شستا005</t>
  </si>
  <si>
    <t>اجاره دولتي آپرورش-لوتوس991118</t>
  </si>
  <si>
    <t>اجاد22</t>
  </si>
  <si>
    <t>اجاره دولتي آپرورش-نوين991118 </t>
  </si>
  <si>
    <t>اجاد24</t>
  </si>
  <si>
    <t>منفعت صبا اروند لوتوس 14001222</t>
  </si>
  <si>
    <t>اروند10</t>
  </si>
  <si>
    <t>منفعت صبا اروند سپهر 14001222</t>
  </si>
  <si>
    <t>اروند11</t>
  </si>
  <si>
    <t>اجاره تامين اجتماعي-سپهر991226 </t>
  </si>
  <si>
    <t>شستا992</t>
  </si>
  <si>
    <t>اجاره ت.اجتماعي-كاردان991226</t>
  </si>
  <si>
    <t>شستا993</t>
  </si>
  <si>
    <t>اروند03</t>
  </si>
  <si>
    <t>اجاره تامين اجتماعي-تمدن000523 </t>
  </si>
  <si>
    <t>شستا002</t>
  </si>
  <si>
    <t>صايپا104</t>
  </si>
  <si>
    <t> شركت سایپا</t>
  </si>
  <si>
    <t>مرابحه دولتي تعاون-ملت991118 </t>
  </si>
  <si>
    <t>سلامت1</t>
  </si>
  <si>
    <t>صكوك مرابحه سايپا012-3ماهه 16% </t>
  </si>
  <si>
    <t>صايپا012</t>
  </si>
  <si>
    <t>شرکت ایرانی تولید اتومبیل سایپا (سهامی عام)</t>
  </si>
  <si>
    <t>ص مرابحه خودرو0012- 3ماهه 18% </t>
  </si>
  <si>
    <t>صخود0012</t>
  </si>
  <si>
    <t>اجاره دولتي آپرورش-سپهر991118 </t>
  </si>
  <si>
    <t>اجاد25</t>
  </si>
  <si>
    <t>منفعت صبا اروند نوين 14001222</t>
  </si>
  <si>
    <t>اروند09</t>
  </si>
  <si>
    <t>مرابحه دولت تعاون-كاردان991118 </t>
  </si>
  <si>
    <t>سلامت2</t>
  </si>
  <si>
    <t>اجاره تامين اجتماعي-امين000523</t>
  </si>
  <si>
    <t>شستا001</t>
  </si>
  <si>
    <t>اجاره تامين اجتماعي-سپهر000523</t>
  </si>
  <si>
    <t>شستا003</t>
  </si>
  <si>
    <t>اجاره تامين اجتماعي-نوين991226 </t>
  </si>
  <si>
    <t>شستا994</t>
  </si>
  <si>
    <t>اجاره اعتماد مبين لوتوس011019</t>
  </si>
  <si>
    <t>مبين014</t>
  </si>
  <si>
    <t>اجاره دولتي آپرورش-آرمان991118 </t>
  </si>
  <si>
    <t>اجاد21</t>
  </si>
  <si>
    <t>اجاره دولتي وزا.علوم-الف991224</t>
  </si>
  <si>
    <t>اجاد41</t>
  </si>
  <si>
    <t>صكوك مرابحه سايپا112-3ماهه 16%</t>
  </si>
  <si>
    <t>صايپا112</t>
  </si>
  <si>
    <t>ص مرابحه خودرو412- 3ماهه 18% </t>
  </si>
  <si>
    <t>صخود412</t>
  </si>
  <si>
    <t>اجاره اعتماد مبين لوتوس010710</t>
  </si>
  <si>
    <t>مبين011</t>
  </si>
  <si>
    <t>اجاره دولتي آپرورش-ملت991118</t>
  </si>
  <si>
    <t>اجاد23</t>
  </si>
  <si>
    <t>اروند05</t>
  </si>
  <si>
    <t>مشاركت دولتي2-شرايط خاص001227</t>
  </si>
  <si>
    <t>اشاد2</t>
  </si>
  <si>
    <t>اجاره تامين اجتماعي-نوين000523</t>
  </si>
  <si>
    <t>شستا004</t>
  </si>
  <si>
    <t>ص اجاره گل گهر 1411-3 ماهه 17%</t>
  </si>
  <si>
    <t>صگل1411</t>
  </si>
  <si>
    <t>شرکت معدنی و صنعتی گل گهر (سهامی عام)</t>
  </si>
  <si>
    <t>فولاد کاوه جنوب کیش</t>
  </si>
  <si>
    <t>رهني كرمان موتور14001130 </t>
  </si>
  <si>
    <t>كرمان00</t>
  </si>
  <si>
    <t>مگچسا104</t>
  </si>
  <si>
    <t>شرکت پتروشیمی گچساران (سهامی خاص)</t>
  </si>
  <si>
    <t>صكوك اجاره سايپا143-3ماهه18% </t>
  </si>
  <si>
    <t>صايپا143</t>
  </si>
  <si>
    <t>صكوك اجاره سايپا403-3ماهه18% </t>
  </si>
  <si>
    <t>صايپا403</t>
  </si>
  <si>
    <t>اجاره دولتي آپرورش-اميد991118 </t>
  </si>
  <si>
    <t>اجاد26</t>
  </si>
  <si>
    <t>اجاد42 </t>
  </si>
  <si>
    <t>مشاركت رايان سايپا-3ماهه16% </t>
  </si>
  <si>
    <t>رايان106</t>
  </si>
  <si>
    <t>شرکت لیزینگ رایان سایپا (سهامی عام)</t>
  </si>
  <si>
    <t>مرابحه دولتي تعاون-اميد991118 </t>
  </si>
  <si>
    <t>سلامت3</t>
  </si>
  <si>
    <t>اجاره اعتماد مبين تمدن010710 </t>
  </si>
  <si>
    <t>مبين012</t>
  </si>
  <si>
    <t>مشاركت شهرداري شيراز-3ماهه16%</t>
  </si>
  <si>
    <t>مشير9911</t>
  </si>
  <si>
    <t>شهرداري شیراز</t>
  </si>
  <si>
    <t>اجاره ريلي البرزنيرو14020514 </t>
  </si>
  <si>
    <t>البرز02</t>
  </si>
  <si>
    <t>شرکت تجهیزات ناوگان ریلی البرز نیرو (سهامی خاص)</t>
  </si>
  <si>
    <t>اجاره دولت آپرورش-كاردان991118 </t>
  </si>
  <si>
    <t>اجاد27</t>
  </si>
  <si>
    <t>منفعت صبا اروند اميد14001113</t>
  </si>
  <si>
    <t>اروند01</t>
  </si>
  <si>
    <t>منفعت صبا اروند كاردان14001113</t>
  </si>
  <si>
    <t>اروند04</t>
  </si>
  <si>
    <t>اروند06</t>
  </si>
  <si>
    <t>اجاره ريل پردازسير021212 </t>
  </si>
  <si>
    <t>حريل02</t>
  </si>
  <si>
    <t>مشاركت رايان سايپا-3ماهه18% </t>
  </si>
  <si>
    <t>رايان911</t>
  </si>
  <si>
    <t>مرابحه دولتي تعاون-لوتوس991118</t>
  </si>
  <si>
    <t>سلامت4</t>
  </si>
  <si>
    <t>مرابحه دولتي تعاون-نوين991118 </t>
  </si>
  <si>
    <t>سلامت5</t>
  </si>
  <si>
    <t>صكوك مرابحه سايپا412-3ماهه 16% </t>
  </si>
  <si>
    <t>صايپا412</t>
  </si>
  <si>
    <t>ص مرابحه خودرو1412- 3ماهه 18% </t>
  </si>
  <si>
    <t>صخود1412</t>
  </si>
  <si>
    <t>ص اجاره گل گهر 411- 3 ماهه 17% </t>
  </si>
  <si>
    <t>صگل411</t>
  </si>
  <si>
    <t>منفعت هواپيمايي ماهان 14011123</t>
  </si>
  <si>
    <t>ماهان01</t>
  </si>
  <si>
    <t>شرکت هواپيمايي ماهان</t>
  </si>
  <si>
    <t>اجاره اعتماد مبين نوين010710</t>
  </si>
  <si>
    <t>مبين013</t>
  </si>
  <si>
    <t>اجاره اعتماد مبين تمدن011019</t>
  </si>
  <si>
    <t>مبين015</t>
  </si>
  <si>
    <t>اجاره اعتماد مبين اميد011019 </t>
  </si>
  <si>
    <t>مبين016</t>
  </si>
  <si>
    <t>اجاره مهندسي صبا نفت14010225 </t>
  </si>
  <si>
    <t>صبا1401</t>
  </si>
  <si>
    <t>شرکت مهندسی و ساختمانی صبا نفت</t>
  </si>
  <si>
    <t>صكوك اجاره سايپا يدك-3ماهه18%</t>
  </si>
  <si>
    <t>صيدك1404</t>
  </si>
  <si>
    <t>شرکت بازرگانی سایپا یدک (سهامی خاص)</t>
  </si>
  <si>
    <t>شرکت تولیدی آرین ماهتاب گستر</t>
  </si>
  <si>
    <t>اجاره ريل پرداز نوآفرين021213</t>
  </si>
  <si>
    <t>نوريل02</t>
  </si>
  <si>
    <t>شرکت ریل پرداز نوافرین</t>
  </si>
  <si>
    <t>منفعت صبا اروند امين14001113</t>
  </si>
  <si>
    <t>اروند02</t>
  </si>
  <si>
    <t>منفعت صبا اروند نوين 14001113</t>
  </si>
  <si>
    <t>اروند07</t>
  </si>
  <si>
    <t>مرابحه بنا گستر كرانه991222</t>
  </si>
  <si>
    <t>كرانه99</t>
  </si>
  <si>
    <t>شرکت بناگستر کرانه (سهامی خاص)</t>
  </si>
  <si>
    <t>اجاره ريل كوثر14010509 </t>
  </si>
  <si>
    <t>ريل1401</t>
  </si>
  <si>
    <t>مشاركت ليزينگ ايران وشرق140010</t>
  </si>
  <si>
    <t>شرق1400</t>
  </si>
  <si>
    <t>لیزینگ ایران و شرق</t>
  </si>
  <si>
    <t>مشاركت حكمت ايرانيان 140107</t>
  </si>
  <si>
    <t>حكمت01</t>
  </si>
  <si>
    <t>شرکت واسپاری حکمت ایرانیان (سهامی خاص)</t>
  </si>
  <si>
    <t>بازار فیزیکی بورس کالا و انرژی</t>
  </si>
  <si>
    <t>1399-01-09</t>
  </si>
  <si>
    <t>1401-07-02</t>
  </si>
  <si>
    <t>1400-10-25</t>
  </si>
  <si>
    <t>1398-03-22</t>
  </si>
  <si>
    <t>1401-05-09</t>
  </si>
  <si>
    <t>1399-04-11</t>
  </si>
  <si>
    <t>1399-12-22</t>
  </si>
  <si>
    <t>1399-07-01</t>
  </si>
  <si>
    <t>1398-09-24</t>
  </si>
  <si>
    <t>1400-11-13</t>
  </si>
  <si>
    <t>1402-12-13</t>
  </si>
  <si>
    <t>1398-12-26</t>
  </si>
  <si>
    <t>1398-12-25</t>
  </si>
  <si>
    <t>1400-04-10</t>
  </si>
  <si>
    <t>1401-02-26</t>
  </si>
  <si>
    <t>1401-10-19</t>
  </si>
  <si>
    <t>1401-07-10</t>
  </si>
  <si>
    <t>1401-11-23</t>
  </si>
  <si>
    <t>1398-09-12</t>
  </si>
  <si>
    <t>1400-11-10</t>
  </si>
  <si>
    <t>1400-12-05</t>
  </si>
  <si>
    <t>1401-12-20</t>
  </si>
  <si>
    <t>1399-11-18</t>
  </si>
  <si>
    <t>1402-12-12</t>
  </si>
  <si>
    <t>1402-05-14</t>
  </si>
  <si>
    <t>1399-11-30</t>
  </si>
  <si>
    <t>1400-06-05 </t>
  </si>
  <si>
    <t>1399-12-24</t>
  </si>
  <si>
    <t>1398-07-30</t>
  </si>
  <si>
    <t>1400-03-03</t>
  </si>
  <si>
    <t>1398-10-30</t>
  </si>
  <si>
    <t>1401-04-28</t>
  </si>
  <si>
    <t>1400-11-30</t>
  </si>
  <si>
    <t>1398-06-13</t>
  </si>
  <si>
    <t>1398-07-15</t>
  </si>
  <si>
    <t>1399-02-14</t>
  </si>
  <si>
    <t>1399-08-26</t>
  </si>
  <si>
    <t>1400-05-23</t>
  </si>
  <si>
    <t>1399-03-21</t>
  </si>
  <si>
    <t>1400-12-27</t>
  </si>
  <si>
    <t>1398-10-17</t>
  </si>
  <si>
    <t>1399-12-26</t>
  </si>
  <si>
    <t>1400-12-22</t>
  </si>
  <si>
    <t>1398-12-27</t>
  </si>
  <si>
    <t>1398-03-27</t>
  </si>
  <si>
    <t>1400-04-31</t>
  </si>
  <si>
    <t>1398-04-22</t>
  </si>
  <si>
    <t>1399-03-20</t>
  </si>
  <si>
    <t>1398-12-19</t>
  </si>
  <si>
    <t>1398-12-21</t>
  </si>
  <si>
    <t>1398-12-05</t>
  </si>
  <si>
    <t>1400-12-20</t>
  </si>
  <si>
    <t>1398-07-22</t>
  </si>
  <si>
    <t>1398-08-20</t>
  </si>
  <si>
    <t>1401-02-30</t>
  </si>
  <si>
    <t>1398-04-11</t>
  </si>
  <si>
    <t>1398-07-13</t>
  </si>
  <si>
    <t>1400-10-26</t>
  </si>
  <si>
    <t>1398-04-30</t>
  </si>
  <si>
    <t>1398-07-23</t>
  </si>
  <si>
    <t>1400-04-07</t>
  </si>
  <si>
    <t>1399-06-25</t>
  </si>
  <si>
    <t>1399-05-28</t>
  </si>
  <si>
    <t>1398-09-11</t>
  </si>
  <si>
    <t>1400-09-22</t>
  </si>
  <si>
    <t>1400-05-18</t>
  </si>
  <si>
    <t>1398-11-14</t>
  </si>
  <si>
    <t>1400-08-20</t>
  </si>
  <si>
    <t>1400-06-26</t>
  </si>
  <si>
    <t>1400-12-26</t>
  </si>
  <si>
    <t>1399-05-13</t>
  </si>
  <si>
    <t>1399-10-22</t>
  </si>
  <si>
    <t>1399-04-23</t>
  </si>
  <si>
    <t>1400-06-15</t>
  </si>
  <si>
    <t>1398-06-27</t>
  </si>
  <si>
    <t>1399-07-21</t>
  </si>
  <si>
    <t>1399-09-09</t>
  </si>
  <si>
    <t>حجم معامله- هزار سهم</t>
  </si>
  <si>
    <t>حجم معامله (هزار قرارداد)</t>
  </si>
  <si>
    <t>ارزش تجمعی معاملات کل سال تا انتهای ماه قبل</t>
  </si>
  <si>
    <t>ارزش تجمعی تامین مالی انجام شده کل سال تا انتهای ماه قبل</t>
  </si>
  <si>
    <t>افزایش ارزش صندوق ها نسبت به ابتدای سال</t>
  </si>
  <si>
    <t>خرد</t>
  </si>
  <si>
    <t>قرارداد آتی</t>
  </si>
  <si>
    <t xml:space="preserve">قرارداداختیار معامله </t>
  </si>
  <si>
    <t>سلف موازی استاندارد</t>
  </si>
  <si>
    <t>گواهی سپرده کالایی</t>
  </si>
  <si>
    <t>تابلو برق (مشتقه)</t>
  </si>
  <si>
    <t>قرارداد آتی سبد سهام</t>
  </si>
  <si>
    <t>ارزش مفهومی معاملات  پوشش ریسک (میلیارد ریال)</t>
  </si>
  <si>
    <t>ارزش مفهومی معاملات پوشش ریسک (میلیارد ریال)</t>
  </si>
  <si>
    <t>1398-02</t>
  </si>
  <si>
    <t>1398-02-31</t>
  </si>
  <si>
    <t>1398-02-23</t>
  </si>
  <si>
    <t>1399-02-23</t>
  </si>
  <si>
    <t>فرابورس - پذیرفته شده</t>
  </si>
  <si>
    <t>فرابورس - ثبت شده</t>
  </si>
  <si>
    <t>عملکرد 98 تا 98/02/31</t>
  </si>
  <si>
    <t>1398-01-30</t>
  </si>
  <si>
    <t>98/01/30</t>
  </si>
  <si>
    <t>1398-02-02</t>
  </si>
  <si>
    <t>1398-02-03</t>
  </si>
  <si>
    <t>1398-02-04</t>
  </si>
  <si>
    <t>1398-02-07</t>
  </si>
  <si>
    <t>1398-02-08</t>
  </si>
  <si>
    <t>1398-02-09</t>
  </si>
  <si>
    <t>1398-02-10</t>
  </si>
  <si>
    <t>1398-02-11</t>
  </si>
  <si>
    <t>1398-02-14</t>
  </si>
  <si>
    <t>1398-02-15</t>
  </si>
  <si>
    <t>1398-02-16</t>
  </si>
  <si>
    <t>1398-02-17</t>
  </si>
  <si>
    <t>1398-02-18</t>
  </si>
  <si>
    <t>1398-02-21</t>
  </si>
  <si>
    <t>1398-02-22</t>
  </si>
  <si>
    <t>1398-02-24</t>
  </si>
  <si>
    <t>1398-02-25</t>
  </si>
  <si>
    <t>1398-02-28</t>
  </si>
  <si>
    <t>1398-02-29</t>
  </si>
  <si>
    <t>1398-02-30</t>
  </si>
  <si>
    <t>1398/02</t>
  </si>
  <si>
    <t>1398-03-31</t>
  </si>
  <si>
    <t>1398-03</t>
  </si>
  <si>
    <t>1398-03-01</t>
  </si>
  <si>
    <t>1398-03-04</t>
  </si>
  <si>
    <t>1398-03-05</t>
  </si>
  <si>
    <t>1398-03-07</t>
  </si>
  <si>
    <t>1398-03-08</t>
  </si>
  <si>
    <t>1398-03-11</t>
  </si>
  <si>
    <t>1398-03-12</t>
  </si>
  <si>
    <t>1398-03-13</t>
  </si>
  <si>
    <t>1398-03-18</t>
  </si>
  <si>
    <t>1398-03-19</t>
  </si>
  <si>
    <t>1398-03-20</t>
  </si>
  <si>
    <t>1398-03-21</t>
  </si>
  <si>
    <t>1398-03-25</t>
  </si>
  <si>
    <t>1398-03-26</t>
  </si>
  <si>
    <t>1398-03-28</t>
  </si>
  <si>
    <t>1398-03-29</t>
  </si>
  <si>
    <t>98/02/31</t>
  </si>
  <si>
    <t>اوراق خرید دین</t>
  </si>
  <si>
    <t>اسنادخزانه-م21بودجه97-000728</t>
  </si>
  <si>
    <t>اخزا721</t>
  </si>
  <si>
    <t>1400-07-28</t>
  </si>
  <si>
    <t>اسنادخزانه-م18بودجه97-000525</t>
  </si>
  <si>
    <t>اخزا718</t>
  </si>
  <si>
    <t>1400-05-25</t>
  </si>
  <si>
    <t>اسنادخزانه-م22بودجه97-000428</t>
  </si>
  <si>
    <t>اخزا722</t>
  </si>
  <si>
    <t>1400-04-28</t>
  </si>
  <si>
    <t>اسنادخزانه-م23بودجه97-000824</t>
  </si>
  <si>
    <t>اخزا723</t>
  </si>
  <si>
    <t>1400-08-24</t>
  </si>
  <si>
    <t>اخزا720</t>
  </si>
  <si>
    <t>1398-08-27</t>
  </si>
  <si>
    <t>1399-02-24</t>
  </si>
  <si>
    <t>صكوك مرابحه سايپا203-3ماهه 16%</t>
  </si>
  <si>
    <t>صایپا203</t>
  </si>
  <si>
    <t>1402-03-27</t>
  </si>
  <si>
    <t>سلف پلی اتیلن سنگین</t>
  </si>
  <si>
    <t>عیلام3</t>
  </si>
  <si>
    <t>پتروشیمی ایلام</t>
  </si>
  <si>
    <t>1399-09-11</t>
  </si>
  <si>
    <t>ص دين مسكن جنوب-ماهانه16درصد</t>
  </si>
  <si>
    <t>صمسكن912</t>
  </si>
  <si>
    <t>شرکت سرمايه گذاري مسكن جنوب(سهامي عام)</t>
  </si>
  <si>
    <t>1399-12-28</t>
  </si>
  <si>
    <t>عملکرد 98 تا 98/03/31</t>
  </si>
  <si>
    <t>1398/03</t>
  </si>
  <si>
    <t>میانگین روزهای توقف</t>
  </si>
  <si>
    <t>پايه</t>
  </si>
  <si>
    <t>1398-04-31</t>
  </si>
  <si>
    <t>1398-04</t>
  </si>
  <si>
    <t>انباشته از ابتدای سال 98  تا اخر اردیبهشت</t>
  </si>
  <si>
    <t>انباشته از ابتدای سال 98  تا اخر  خرداد</t>
  </si>
  <si>
    <t>حجم معاملات</t>
  </si>
  <si>
    <t>ارزش معاملات</t>
  </si>
  <si>
    <t>تن</t>
  </si>
  <si>
    <t>(میلیارد ریال)</t>
  </si>
  <si>
    <t xml:space="preserve"> کشاورزي</t>
  </si>
  <si>
    <t>صنعتی</t>
  </si>
  <si>
    <t>پتروشيمي و فرآورده های نفتی</t>
  </si>
  <si>
    <t>بازار فرعی</t>
  </si>
  <si>
    <t>کل بازار</t>
  </si>
  <si>
    <t>انباشته از ابتدای سال 98  تا اخر فروردین</t>
  </si>
  <si>
    <t>(تن/ کیلووات در هر ساعت)</t>
  </si>
  <si>
    <t>بازار فیزیکی</t>
  </si>
  <si>
    <t>بازار  هیدروکربوری</t>
  </si>
  <si>
    <t>برق</t>
  </si>
  <si>
    <t>1398/04</t>
  </si>
  <si>
    <t>1398-04-29</t>
  </si>
  <si>
    <t>1398-04-26</t>
  </si>
  <si>
    <t>1398-04-25</t>
  </si>
  <si>
    <t>1398-04-24</t>
  </si>
  <si>
    <t>1398-04-23</t>
  </si>
  <si>
    <t>1398-04-19</t>
  </si>
  <si>
    <t>1398-04-18</t>
  </si>
  <si>
    <t>1398-04-17</t>
  </si>
  <si>
    <t>1398-04-16</t>
  </si>
  <si>
    <t>1398-04-15</t>
  </si>
  <si>
    <t>1398-04-12</t>
  </si>
  <si>
    <t>1398-04-10</t>
  </si>
  <si>
    <t>1398-04-09</t>
  </si>
  <si>
    <t>1398-04-05</t>
  </si>
  <si>
    <t>1398-04-04</t>
  </si>
  <si>
    <t>1398-04-03</t>
  </si>
  <si>
    <t>1398-04-02</t>
  </si>
  <si>
    <t>1398-04-01</t>
  </si>
  <si>
    <t>عملکرد 98 تا 98/04/31</t>
  </si>
  <si>
    <t>مشاركت شهرداري تبريز-3ماهه18% (تبريز112)</t>
  </si>
  <si>
    <t>تبريز112</t>
  </si>
  <si>
    <t>شهرداری تبریز</t>
  </si>
  <si>
    <t>1401-12-26</t>
  </si>
  <si>
    <t>مشاركت شهرداري شيراز-3ماهه18% (مشير112)</t>
  </si>
  <si>
    <t>مشير112</t>
  </si>
  <si>
    <t>شهرداری شیراز</t>
  </si>
  <si>
    <t>1401-12-28</t>
  </si>
  <si>
    <t>مشاركت شهرداري كرج-3ماهه18% (مكرج112)</t>
  </si>
  <si>
    <t>مكرج112</t>
  </si>
  <si>
    <t>شهرداری کرج</t>
  </si>
  <si>
    <t>1401-12-27</t>
  </si>
  <si>
    <t>صكوك رهني خودرو1404- 3ماهه 16% (صخود1404)</t>
  </si>
  <si>
    <t>صخود1404</t>
  </si>
  <si>
    <t>ایران خودرو</t>
  </si>
  <si>
    <t>ص رهني خودرو0004- 3ماهه 16% (صخود0004)</t>
  </si>
  <si>
    <t>صخود0004</t>
  </si>
  <si>
    <t>98/03/31</t>
  </si>
  <si>
    <t>1398-05-31</t>
  </si>
  <si>
    <t>1398-05</t>
  </si>
  <si>
    <t>مقایسه ارزش معاملات اشخاص حقیقی و حقوقی در سهام از ابتدای سال 1395</t>
  </si>
  <si>
    <t>1398/05</t>
  </si>
  <si>
    <t>98/04/31</t>
  </si>
  <si>
    <t>عملکرد 98 تا 98/05/31</t>
  </si>
  <si>
    <t>صينا205</t>
  </si>
  <si>
    <t>لابراتوارهای سینا دارو</t>
  </si>
  <si>
    <t>1398-05-15</t>
  </si>
  <si>
    <t>1402-05-15</t>
  </si>
  <si>
    <t>برگزاري مجمع عمومي فوق العاده به منظور تصميم گيري در خصوص افزايش سرمايه</t>
  </si>
  <si>
    <t>1398-05-01</t>
  </si>
  <si>
    <t>1398-05-02</t>
  </si>
  <si>
    <t>1398-05-05</t>
  </si>
  <si>
    <t>1398-05-06</t>
  </si>
  <si>
    <t>1398-05-07</t>
  </si>
  <si>
    <t>1398-05-08</t>
  </si>
  <si>
    <t>1398-05-09</t>
  </si>
  <si>
    <t>1398-05-12</t>
  </si>
  <si>
    <t>1398-05-13</t>
  </si>
  <si>
    <t>1398-05-14</t>
  </si>
  <si>
    <t>1398-05-16</t>
  </si>
  <si>
    <t>1398-05-19</t>
  </si>
  <si>
    <t>1398-05-20</t>
  </si>
  <si>
    <t>1398-05-22</t>
  </si>
  <si>
    <t>1398-05-23</t>
  </si>
  <si>
    <t>1398-05-26</t>
  </si>
  <si>
    <t>1398-05-27</t>
  </si>
  <si>
    <t>1398-05-28</t>
  </si>
  <si>
    <t>1398-05-30</t>
  </si>
  <si>
    <t>1398-06-31</t>
  </si>
  <si>
    <t>1398-06</t>
  </si>
  <si>
    <t>فعاليت هاي هنري، سرگرمي و خلاقانه</t>
  </si>
  <si>
    <t>1398-06-02</t>
  </si>
  <si>
    <t>1398-06-03</t>
  </si>
  <si>
    <t>1398-06-04</t>
  </si>
  <si>
    <t>1398-06-05</t>
  </si>
  <si>
    <t>1398-06-06</t>
  </si>
  <si>
    <t>1398-06-09</t>
  </si>
  <si>
    <t>1398-06-10</t>
  </si>
  <si>
    <t>1398-06-11</t>
  </si>
  <si>
    <t>1398-06-12</t>
  </si>
  <si>
    <t>1398-06-16</t>
  </si>
  <si>
    <t>1398-06-17</t>
  </si>
  <si>
    <t>1398-06-20</t>
  </si>
  <si>
    <t>1398-06-23</t>
  </si>
  <si>
    <t>1398-06-24</t>
  </si>
  <si>
    <t>1398-06-25</t>
  </si>
  <si>
    <t>1398-06-26</t>
  </si>
  <si>
    <t>1398-06-30</t>
  </si>
  <si>
    <t>1398/06</t>
  </si>
  <si>
    <t>98/1/28</t>
  </si>
  <si>
    <t>جهت ادغام در بانک سپه</t>
  </si>
  <si>
    <t>وكوثر</t>
  </si>
  <si>
    <t>شركت اعتباري  كوثر مركزي</t>
  </si>
  <si>
    <t>حكمت</t>
  </si>
  <si>
    <t>بانك حكمت  ايرانيان</t>
  </si>
  <si>
    <t>عملکرد 98 تا 98/06/31</t>
  </si>
  <si>
    <t>اوراق مشارکت</t>
  </si>
  <si>
    <t>صكوك منفعت سينا دارو-3ماهه 19% (صينا205)</t>
  </si>
  <si>
    <t>1398-06-28</t>
  </si>
  <si>
    <t>شهرداری مشهد</t>
  </si>
  <si>
    <t>مشهد0112</t>
  </si>
  <si>
    <t>مشاركت ش مشهد0112-3ماهه18% (مشهد0112)</t>
  </si>
  <si>
    <t>1399-07-13</t>
  </si>
  <si>
    <t>1402-06-05</t>
  </si>
  <si>
    <t>كود شيميايي اوره لردگان</t>
  </si>
  <si>
    <t>شلرد02</t>
  </si>
  <si>
    <t>كود شيميايي اوره لردگان (شلرد02)</t>
  </si>
  <si>
    <t>1400-12-28</t>
  </si>
  <si>
    <t>مشهد0012</t>
  </si>
  <si>
    <t>مشاركت شهرداري مشهد-3ماهه20% (مشهد0012)</t>
  </si>
  <si>
    <t>1400-06-12</t>
  </si>
  <si>
    <t>عكاوه2</t>
  </si>
  <si>
    <t>اوراق سلف شمش فولاد كاوه كيش (عكاوه2)</t>
  </si>
  <si>
    <t>1399-07-12</t>
  </si>
  <si>
    <t>توسعه نفت و گاز صبای کنگان</t>
  </si>
  <si>
    <t>مشهد1412</t>
  </si>
  <si>
    <t>مشاركت ش مشهد1412-3ماهه18% (مشهد1412)</t>
  </si>
  <si>
    <t>98/05/31</t>
  </si>
  <si>
    <t>1398-07</t>
  </si>
  <si>
    <t>فعاليت مهندسي، تجزيه، تحليل و آزمايش فني</t>
  </si>
  <si>
    <t>1398-07-01</t>
  </si>
  <si>
    <t>1398-07-02</t>
  </si>
  <si>
    <t>1398-07-03</t>
  </si>
  <si>
    <t>1398-07-06</t>
  </si>
  <si>
    <t>1398-07-07</t>
  </si>
  <si>
    <t>1398-07-08</t>
  </si>
  <si>
    <t>1398-07-09</t>
  </si>
  <si>
    <t>1398-07-10</t>
  </si>
  <si>
    <t>1398-07-14</t>
  </si>
  <si>
    <t>1398-07-16</t>
  </si>
  <si>
    <t>1398-07-17</t>
  </si>
  <si>
    <t>1398-07-20</t>
  </si>
  <si>
    <t>1398-07-21</t>
  </si>
  <si>
    <t>1398-07-24</t>
  </si>
  <si>
    <t>1398-07-28</t>
  </si>
  <si>
    <t>1398-07-29</t>
  </si>
  <si>
    <t>1398/07</t>
  </si>
  <si>
    <t>عملکرد 98 تا 98/07/30</t>
  </si>
  <si>
    <t>98/06/31</t>
  </si>
  <si>
    <t>میلیارد ریال</t>
  </si>
  <si>
    <t>نوع معاملات</t>
  </si>
  <si>
    <t>قرارداد اختیار معامله</t>
  </si>
  <si>
    <t>حجم معامله</t>
  </si>
  <si>
    <t>ارزش مفهومی معاملات پوشش ریسک</t>
  </si>
  <si>
    <t xml:space="preserve">تعداد معامله </t>
  </si>
  <si>
    <t>1398-08-30</t>
  </si>
  <si>
    <t>1398-08</t>
  </si>
  <si>
    <t>نسبت به پایان سال قبل</t>
  </si>
  <si>
    <t>شاخص كل (وزنی ارزشی)</t>
  </si>
  <si>
    <t>شاخص قيمت (وزنی ارزشی)</t>
  </si>
  <si>
    <t xml:space="preserve">بورس تهران </t>
  </si>
  <si>
    <t>تجمعی از ابتدای سال</t>
  </si>
  <si>
    <t>شاخص كل</t>
  </si>
  <si>
    <t>شاخص50 شركت فعال‌تر</t>
  </si>
  <si>
    <t>شاخص قيمت (هم وزن)</t>
  </si>
  <si>
    <t>نام شاخص </t>
  </si>
  <si>
    <t>نام بورس </t>
  </si>
  <si>
    <t>شرکت­های کوچک و متوسط</t>
  </si>
  <si>
    <t>نام بازار</t>
  </si>
  <si>
    <t>نام بازار </t>
  </si>
  <si>
    <t>نسبت حجم معاملات به کل معاملات</t>
  </si>
  <si>
    <t>هزار سهم</t>
  </si>
  <si>
    <t>Total</t>
  </si>
  <si>
    <t>1398-08-29</t>
  </si>
  <si>
    <t>1398-08-28</t>
  </si>
  <si>
    <t>1398-08-26</t>
  </si>
  <si>
    <t>1398-08-25</t>
  </si>
  <si>
    <t>1398-08-22</t>
  </si>
  <si>
    <t>1398-08-21</t>
  </si>
  <si>
    <t>1398-08-19</t>
  </si>
  <si>
    <t>1398-08-18</t>
  </si>
  <si>
    <t>1398-08-14</t>
  </si>
  <si>
    <t>1398-08-13</t>
  </si>
  <si>
    <t>1398-08-12</t>
  </si>
  <si>
    <t>1398-08-11</t>
  </si>
  <si>
    <t>1398-08-08</t>
  </si>
  <si>
    <t>1398-08-06</t>
  </si>
  <si>
    <t>1398-08-04</t>
  </si>
  <si>
    <t>1398-08-01</t>
  </si>
  <si>
    <t>یک سال اخیر</t>
  </si>
  <si>
    <t>Kwh</t>
  </si>
  <si>
    <t>هیدروکربوری</t>
  </si>
  <si>
    <t>ارزش معاملات (میلیارد ریال)</t>
  </si>
  <si>
    <t>انباشته از ابتدای سال 98تا انتهای آبان ماه</t>
  </si>
  <si>
    <t>انباشته از ابتدای سال 98تا انتهای مهر ماه</t>
  </si>
  <si>
    <t>واحد</t>
  </si>
  <si>
    <t>بازار</t>
  </si>
  <si>
    <t>گروه محصولات نفتی و ‌پتروشيمي</t>
  </si>
  <si>
    <t>گروه کالاهاي فلزي</t>
  </si>
  <si>
    <t>گروه کالاهاي کشاورزي</t>
  </si>
  <si>
    <t>(تن)</t>
  </si>
  <si>
    <t>گروه کالا</t>
  </si>
  <si>
    <t>انباشته از ابتدای سال 98تا انتهای شهریور ماه</t>
  </si>
  <si>
    <t>انباشته از ابتدای سال 98تا انتهای مرداد ماه</t>
  </si>
  <si>
    <t>انباشته از ابتدای سال 98تا انتهای تیر ماه</t>
  </si>
  <si>
    <t>معدنی</t>
  </si>
  <si>
    <t>بازار فیزیکی کالا</t>
  </si>
  <si>
    <t>مقایسه ارزش معاملات اشخاص حقیقی و حقوقی در اوراق از ابتدای سال 1395</t>
  </si>
  <si>
    <t xml:space="preserve">مقایسه ارزش معاملات اشخاص حقیقی و حقوقی در سهام </t>
  </si>
  <si>
    <t>98/07/30</t>
  </si>
  <si>
    <t>عملکرد 98 تا 98/08/30</t>
  </si>
  <si>
    <t>منفعت دولتي4-شرايط خاص14010729 (افاد4)</t>
  </si>
  <si>
    <t>افاد4</t>
  </si>
  <si>
    <t>1401-07-29</t>
  </si>
  <si>
    <t>اسنادخزانه-م15بودجه98-010406 (اخزا815)</t>
  </si>
  <si>
    <t>اخزا815</t>
  </si>
  <si>
    <t>1401-04-06</t>
  </si>
  <si>
    <t>اسنادخزانه-م11بودجه98-001013 (اخزا811)</t>
  </si>
  <si>
    <t>اخزا811</t>
  </si>
  <si>
    <t>1400-10-13</t>
  </si>
  <si>
    <t>اسنادخزانه-م14بودجه98-010318 (اخزا814)</t>
  </si>
  <si>
    <t>اخزا814</t>
  </si>
  <si>
    <t>1401-03-18</t>
  </si>
  <si>
    <t>اسنادخزانه-م9بودجه98-000923 (اخزا809)</t>
  </si>
  <si>
    <t>اخزا809</t>
  </si>
  <si>
    <t>1400-09-23</t>
  </si>
  <si>
    <t>1399-04-30</t>
  </si>
  <si>
    <t>اسنادخزانه-م5بودجه98-000422 (اخزا805)</t>
  </si>
  <si>
    <t>اخزا805</t>
  </si>
  <si>
    <t>1400-04-22</t>
  </si>
  <si>
    <t>اسنادخزانه-م7بودجه98-000719 (اخزا807)</t>
  </si>
  <si>
    <t>اخزا807</t>
  </si>
  <si>
    <t>1400-07-19</t>
  </si>
  <si>
    <t>اسنادخزانه-م6بودجه98-000519 (اخزا806)</t>
  </si>
  <si>
    <t>اخزا806</t>
  </si>
  <si>
    <t>1400-05-19</t>
  </si>
  <si>
    <t>1399-05-21</t>
  </si>
  <si>
    <t>منفعت دولت5-ش.خاص كاردان0108 (افاد51)</t>
  </si>
  <si>
    <t>افاد51</t>
  </si>
  <si>
    <t>1401-08-18</t>
  </si>
  <si>
    <t>منفعت دولت5-ش.خاص سپهر0108 (افاد52)</t>
  </si>
  <si>
    <t>افاد52</t>
  </si>
  <si>
    <t>منفعت دولت5-ش.خاص كاريزما0108 (افاد53)</t>
  </si>
  <si>
    <t>افاد53</t>
  </si>
  <si>
    <t>منفعت دولت5-ش.خاص لوتوس0108 (افاد54)</t>
  </si>
  <si>
    <t>افاد54</t>
  </si>
  <si>
    <t>منفعت دولت5-ش.خاص ساير0108 (افاد55)</t>
  </si>
  <si>
    <t>افاد55</t>
  </si>
  <si>
    <t>1400-03-24</t>
  </si>
  <si>
    <t>سلف نفت خام سبك داخلي2991 (سنفت2991)</t>
  </si>
  <si>
    <t>سنفت2991</t>
  </si>
  <si>
    <t>1399-12-03</t>
  </si>
  <si>
    <t>سلف نفت خام سبك داخلي2992 (سنفت2992)</t>
  </si>
  <si>
    <t>سنفت2992</t>
  </si>
  <si>
    <t>اسنادخزانه-م4بودجه98-000421 (اخزا804)</t>
  </si>
  <si>
    <t>اخزا804</t>
  </si>
  <si>
    <t>1400-04-21</t>
  </si>
  <si>
    <t>اجاره س. و توسعه كيش14020820 (كيش1402)</t>
  </si>
  <si>
    <t>كيش1402</t>
  </si>
  <si>
    <t>سرمايه گذاري و توسعه كيش</t>
  </si>
  <si>
    <t>1402-08-20</t>
  </si>
  <si>
    <t>سلف نفت خام سبك داخلي2997 (سنفت2997)</t>
  </si>
  <si>
    <t>سنفت2997</t>
  </si>
  <si>
    <t>1399-12-06</t>
  </si>
  <si>
    <t>سلف نفت خام سبك داخلي2993 (سنفت2993)</t>
  </si>
  <si>
    <t>سنفت2993</t>
  </si>
  <si>
    <t>سلف نفت خام سبك داخلي2994 (سنفت2994)</t>
  </si>
  <si>
    <t>سنفت2994</t>
  </si>
  <si>
    <t>سلف نفت خام سبك داخلي2996 (سنفت2996)</t>
  </si>
  <si>
    <t>سنفت2996</t>
  </si>
  <si>
    <t>سلف نفت خام سبك داخلي2995 (سنفت2995)</t>
  </si>
  <si>
    <t>سنفت2995</t>
  </si>
  <si>
    <t>مشاركت ش مشهد112-3ماهه18% (مشهد112)</t>
  </si>
  <si>
    <t>مشهد112</t>
  </si>
  <si>
    <t>صنعتی و معدنی توسعه فراگیر سناباد</t>
  </si>
  <si>
    <t>1398-09-30</t>
  </si>
  <si>
    <t>1398-09</t>
  </si>
  <si>
    <t>1398/09</t>
  </si>
  <si>
    <t>1398-09-02</t>
  </si>
  <si>
    <t>1398-09-03</t>
  </si>
  <si>
    <t>1398-09-04</t>
  </si>
  <si>
    <t>1398-09-05</t>
  </si>
  <si>
    <t>1398-09-06</t>
  </si>
  <si>
    <t>1398-09-09</t>
  </si>
  <si>
    <t>1398-09-10</t>
  </si>
  <si>
    <t>1398-09-13</t>
  </si>
  <si>
    <t>1398-09-16</t>
  </si>
  <si>
    <t>1398-09-17</t>
  </si>
  <si>
    <t>1398-09-18</t>
  </si>
  <si>
    <t>1398-09-19</t>
  </si>
  <si>
    <t>1398-09-20</t>
  </si>
  <si>
    <t>1398-09-23</t>
  </si>
  <si>
    <t>1398-09-25</t>
  </si>
  <si>
    <t>1398-09-26</t>
  </si>
  <si>
    <t>1398-09-27</t>
  </si>
  <si>
    <t>انباشته از ابتدای سال 98تا انتهای آذر ماه</t>
  </si>
  <si>
    <t>1398/08</t>
  </si>
  <si>
    <t>درصد تغییر</t>
  </si>
  <si>
    <t>عملکرد 98 تا 98/09/30</t>
  </si>
  <si>
    <t>نام ناشر</t>
  </si>
  <si>
    <t>بورس منتشر کننده اوراق</t>
  </si>
  <si>
    <t>تاریخ انتشار</t>
  </si>
  <si>
    <t>تاریخ سررسید</t>
  </si>
  <si>
    <t>اسنادخزانه-م12بودجه98-001111 (اخزا812)</t>
  </si>
  <si>
    <t>اخزا812</t>
  </si>
  <si>
    <t>1400-11-11</t>
  </si>
  <si>
    <t>منفعت دولت6-ش.خاص140109 (افاد61)</t>
  </si>
  <si>
    <t>افاد61</t>
  </si>
  <si>
    <t>1401-09-17</t>
  </si>
  <si>
    <t>اسنادخزانه-م16بودجه98-010503 (اخزا816)</t>
  </si>
  <si>
    <t>اخزا816</t>
  </si>
  <si>
    <t>1401-05-03</t>
  </si>
  <si>
    <t>اسنادخزانه-م8بودجه98-000817 (اخزا808)</t>
  </si>
  <si>
    <t>اخزا808</t>
  </si>
  <si>
    <t>1400-08-17</t>
  </si>
  <si>
    <t>اسنادخزانه-م10بودجه98-001006 (اخزا810)</t>
  </si>
  <si>
    <t>اخزا810</t>
  </si>
  <si>
    <t>1400-10-06</t>
  </si>
  <si>
    <t>اسنادخزانه-م13بودجه98-010219 (اخزا813)</t>
  </si>
  <si>
    <t>اخزا813</t>
  </si>
  <si>
    <t>1401-02-19</t>
  </si>
  <si>
    <t>منفعت دولت6-ش.خاص ملت0109 (افاد62)</t>
  </si>
  <si>
    <t>افاد62</t>
  </si>
  <si>
    <t>1401-09-18</t>
  </si>
  <si>
    <t>مشاركت ش اصفهان012-3ماهه20% (مصفها012)</t>
  </si>
  <si>
    <t>مصفها012</t>
  </si>
  <si>
    <t>شهرداری اصفهان</t>
  </si>
  <si>
    <t>مشاركت ش اصفهان203-3ماهه18% (مصفها203)</t>
  </si>
  <si>
    <t>مصفها203</t>
  </si>
  <si>
    <t>98/08/30</t>
  </si>
  <si>
    <t>1398-10</t>
  </si>
  <si>
    <t>1398/10</t>
  </si>
  <si>
    <t>انباشته از ابتدای سال 98تا انتهای دی ماه</t>
  </si>
  <si>
    <t>عملکرد 98 تا 98/10/30</t>
  </si>
  <si>
    <t>98/10/30</t>
  </si>
  <si>
    <t>1398-10-01</t>
  </si>
  <si>
    <t>1398-10-02</t>
  </si>
  <si>
    <t>1398-10-03</t>
  </si>
  <si>
    <t>1398-10-04</t>
  </si>
  <si>
    <t>1398-10-07</t>
  </si>
  <si>
    <t>1398-10-08</t>
  </si>
  <si>
    <t>1398-10-09</t>
  </si>
  <si>
    <t>1398-10-10</t>
  </si>
  <si>
    <t>1398-10-11</t>
  </si>
  <si>
    <t>1398-10-14</t>
  </si>
  <si>
    <t>1398-10-15</t>
  </si>
  <si>
    <t>1398-10-18</t>
  </si>
  <si>
    <t>1398-10-21</t>
  </si>
  <si>
    <t>1398-10-22</t>
  </si>
  <si>
    <t>1398-10-23</t>
  </si>
  <si>
    <t>1398-10-24</t>
  </si>
  <si>
    <t>1398-10-25</t>
  </si>
  <si>
    <t>1398-10-28</t>
  </si>
  <si>
    <t>1398-10-29</t>
  </si>
  <si>
    <t>منفعت دولت7-ش.خاص ساير0204 (افاد74) </t>
  </si>
  <si>
    <t>افاد74</t>
  </si>
  <si>
    <t>1402-04-11</t>
  </si>
  <si>
    <t>منفعت دولت7-ش.خاص بيمه0204 (افاد71) </t>
  </si>
  <si>
    <t>افاد71</t>
  </si>
  <si>
    <t>منفعت دولت7-ش.خاص سپهر0204 (افاد72)</t>
  </si>
  <si>
    <t>افاد72</t>
  </si>
  <si>
    <t>منفعت دولت7-ش.خاص نوين0204 (افاد73) </t>
  </si>
  <si>
    <t>افاد73</t>
  </si>
  <si>
    <t>مشاركت ش اصفهان112-3ماهه18% (مصفها112) </t>
  </si>
  <si>
    <t>مصفها112</t>
  </si>
  <si>
    <t>سلف كنستانتره سنگ آهن سناباد2 (عسناسنگ2)</t>
  </si>
  <si>
    <t>عسناسنگ2</t>
  </si>
  <si>
    <t>1399-10-04</t>
  </si>
  <si>
    <t>98/09/30</t>
  </si>
  <si>
    <t>1398-11-30</t>
  </si>
  <si>
    <t>1398-11</t>
  </si>
  <si>
    <t>1398/11</t>
  </si>
  <si>
    <t>انباشته از ابتدای سال 98تا انتهای بهمن ماه</t>
  </si>
  <si>
    <t>1398-11-01</t>
  </si>
  <si>
    <t>1398-11-02</t>
  </si>
  <si>
    <t>1398-11-05</t>
  </si>
  <si>
    <t>1398-11-06</t>
  </si>
  <si>
    <t>1398-11-07</t>
  </si>
  <si>
    <t>1398-11-08</t>
  </si>
  <si>
    <t>1398-11-12</t>
  </si>
  <si>
    <t>1398-11-13</t>
  </si>
  <si>
    <t>1398-11-15</t>
  </si>
  <si>
    <t>1398-11-16</t>
  </si>
  <si>
    <t>1398-11-19</t>
  </si>
  <si>
    <t>1398-11-20</t>
  </si>
  <si>
    <t>1398-11-21</t>
  </si>
  <si>
    <t>1398-11-23</t>
  </si>
  <si>
    <t>1398-11-26</t>
  </si>
  <si>
    <t>1398-11-27</t>
  </si>
  <si>
    <t>1398-11-28</t>
  </si>
  <si>
    <t>1398-11-29</t>
  </si>
  <si>
    <t>اوراق گواهی ظرفیت انرژی</t>
  </si>
  <si>
    <t>1398-12-29</t>
  </si>
  <si>
    <t>1398/12/29</t>
  </si>
  <si>
    <t>1398-12</t>
  </si>
  <si>
    <t>1398/12</t>
  </si>
  <si>
    <t>1398-12-03</t>
  </si>
  <si>
    <t>1398-12-04</t>
  </si>
  <si>
    <t>1398-12-06</t>
  </si>
  <si>
    <t>1398-12-07</t>
  </si>
  <si>
    <t>1398-12-10</t>
  </si>
  <si>
    <t>1398-12-11</t>
  </si>
  <si>
    <t>1398-12-12</t>
  </si>
  <si>
    <t>1398-12-13</t>
  </si>
  <si>
    <t>1398-12-14</t>
  </si>
  <si>
    <t>1398-12-17</t>
  </si>
  <si>
    <t>1398-12-20</t>
  </si>
  <si>
    <t>1398-12-24</t>
  </si>
  <si>
    <t>1398-12-28</t>
  </si>
  <si>
    <t>انباشته از ابتدای سال 98تا انتهای اسفند ماه</t>
  </si>
  <si>
    <t>گروه کالاهای معدنی</t>
  </si>
  <si>
    <t>عملکرد 98 تا 98/11/30</t>
  </si>
  <si>
    <t>اسنادخزانه-م17بودجه98-010512 (اخزا817) </t>
  </si>
  <si>
    <t>اخزا817</t>
  </si>
  <si>
    <t>1401-05-12</t>
  </si>
  <si>
    <t>اسنادخزانه-م18بودجه98-010614 (اخزا818)</t>
  </si>
  <si>
    <t>اخزا818</t>
  </si>
  <si>
    <t>1401-06-14</t>
  </si>
  <si>
    <t>منفعت دولت8-ش.خاص مهر0205 (افاد81)</t>
  </si>
  <si>
    <t>افاد81</t>
  </si>
  <si>
    <t>1402-05-05</t>
  </si>
  <si>
    <t>منفعت دولت8-ش.خاص ساير0205 (افاد84)</t>
  </si>
  <si>
    <t>افاد84</t>
  </si>
  <si>
    <t>منفعت دولت8-ش.خاص لوتوس0205 (افاد82) </t>
  </si>
  <si>
    <t>افاد82</t>
  </si>
  <si>
    <t>منفعت دولت8-ش.خاص تمدن0205 (افاد83)</t>
  </si>
  <si>
    <t>افاد83</t>
  </si>
  <si>
    <t>مشاركت ش تهران112-3ماهه18% (تهران112)</t>
  </si>
  <si>
    <t>تهران112</t>
  </si>
  <si>
    <t>شهرداری تهران</t>
  </si>
  <si>
    <t>مشاركت ش تهران012-3ماهه18% (تهران012)</t>
  </si>
  <si>
    <t>تهران012</t>
  </si>
  <si>
    <t>مشاركت ش تهران412-3ماهه18% (تهران412) </t>
  </si>
  <si>
    <t>تهران412</t>
  </si>
  <si>
    <t>سلف موازي استاندارد ساذر991 (ساذر991)</t>
  </si>
  <si>
    <t>ساذر991</t>
  </si>
  <si>
    <t>توسعه و مهندسی سروک آذر</t>
  </si>
  <si>
    <t>1399-11-15</t>
  </si>
  <si>
    <t>مشاركت ليزينگ پارسيان-3ماهه18% (پارسا211)</t>
  </si>
  <si>
    <t>پارسا211</t>
  </si>
  <si>
    <t>شرکت لیزینگ پارسیان</t>
  </si>
  <si>
    <t>1402-11-05</t>
  </si>
  <si>
    <t>عملکرد 98 تا 98/12/29</t>
  </si>
  <si>
    <t>تغييرات بيش از 50 درصدي قيمت</t>
  </si>
  <si>
    <t>اوراق مرابحه عام</t>
  </si>
  <si>
    <t>مرابحه عام دولت2ش.خ صادرات0212 (اراد21)</t>
  </si>
  <si>
    <t>اراد21</t>
  </si>
  <si>
    <t>1402-12-25</t>
  </si>
  <si>
    <t>مرابحه عام دولت2-ش.خ ساير0212 (اراد24)</t>
  </si>
  <si>
    <t>اراد24</t>
  </si>
  <si>
    <t>اجاره تابان تمدن14021206 (تابان01)</t>
  </si>
  <si>
    <t>تابان01</t>
  </si>
  <si>
    <t>شرکت گروه پتروشیمی تابان فردا</t>
  </si>
  <si>
    <t>1402-12-06</t>
  </si>
  <si>
    <t>مرابحه عام دولت1-ش.خ ساير0206 (اراد13) </t>
  </si>
  <si>
    <t>اراد13</t>
  </si>
  <si>
    <t>1402-06-25</t>
  </si>
  <si>
    <t>مرابحه عام دولت1-ش.خ لوتوس0206 (اراد11) </t>
  </si>
  <si>
    <t>اراد11</t>
  </si>
  <si>
    <t>مرابحه عام دولت2-ش.خ لوتوس0212 (اراد22)</t>
  </si>
  <si>
    <t>اراد22</t>
  </si>
  <si>
    <t>مرابحه عام دولت1-ش.خ ملت0206 (اراد12)</t>
  </si>
  <si>
    <t>اراد12</t>
  </si>
  <si>
    <t>مرابحه عام دولت2-ش.خ تمدن0212 (اراد23) </t>
  </si>
  <si>
    <t>اراد23</t>
  </si>
  <si>
    <t>سلف موازي استاندارد سميعا992 (سميعا992)</t>
  </si>
  <si>
    <t>سمیعا992</t>
  </si>
  <si>
    <t>صكوك اجاره معادن212-6ماهه21% (صمعاد212)</t>
  </si>
  <si>
    <t>صمعاد212</t>
  </si>
  <si>
    <t>شرکت سرمایه گذاری توسعه معادن و فلزات</t>
  </si>
  <si>
    <t>1402-12-14</t>
  </si>
  <si>
    <t>صكوك اجاره شستا112-6ماهه18% (صشستا112)</t>
  </si>
  <si>
    <t>صشستا112</t>
  </si>
  <si>
    <t>شرکت سرمایه گذاری تامین اجتماعی- شستا</t>
  </si>
  <si>
    <t>1401-12-25</t>
  </si>
  <si>
    <t>اجاره تابان لوتوس14021206 (تابان02) </t>
  </si>
  <si>
    <t>تابان02</t>
  </si>
  <si>
    <t>اجاره تابان سپهر14021206 (تابان03)</t>
  </si>
  <si>
    <t>تابان03</t>
  </si>
  <si>
    <t>صكوك اجاره معادن412-6ماهه21% (صمعاد412)</t>
  </si>
  <si>
    <t>صمعاد412</t>
  </si>
  <si>
    <t>مشاركت ش تهران12-3ماهه18% (تهران12)</t>
  </si>
  <si>
    <t>تهران12</t>
  </si>
  <si>
    <t>سلف موازي برق ماهتاب گستر001 (سماه001)</t>
  </si>
  <si>
    <t>سماه001</t>
  </si>
  <si>
    <t>1399-12-07</t>
  </si>
  <si>
    <t>98/11/30</t>
  </si>
  <si>
    <t>1399-01-31</t>
  </si>
  <si>
    <t>1399-01</t>
  </si>
  <si>
    <t>1399/01</t>
  </si>
  <si>
    <t>1399-01-05</t>
  </si>
  <si>
    <t>1399-01-06</t>
  </si>
  <si>
    <t>1399-01-10</t>
  </si>
  <si>
    <t>1399-01-11</t>
  </si>
  <si>
    <t>1399-01-16</t>
  </si>
  <si>
    <t>1399-01-17</t>
  </si>
  <si>
    <t>1399-01-18</t>
  </si>
  <si>
    <t>1399-01-19</t>
  </si>
  <si>
    <t>1399-01-20</t>
  </si>
  <si>
    <t>1399-01-23</t>
  </si>
  <si>
    <t>1399-01-24</t>
  </si>
  <si>
    <t>1399-01-25</t>
  </si>
  <si>
    <t>1399-01-26</t>
  </si>
  <si>
    <t>1399-01-27</t>
  </si>
  <si>
    <t>1399-01-30</t>
  </si>
  <si>
    <t>نسبت به پایان سال 98</t>
  </si>
  <si>
    <t>انباشته از ابتدای سال 99تا انتهای فروردین ماه</t>
  </si>
  <si>
    <t xml:space="preserve">انباشته از ابتدای سال 99 تا انتهای </t>
  </si>
  <si>
    <t>عملکرد 99 تا 99/01/31</t>
  </si>
  <si>
    <t>فروردین
98</t>
  </si>
  <si>
    <t>اردیبهشت
98</t>
  </si>
  <si>
    <t>خرداد
98</t>
  </si>
  <si>
    <t>تیر
98</t>
  </si>
  <si>
    <t>مرداد
98</t>
  </si>
  <si>
    <t>شهریور
98</t>
  </si>
  <si>
    <t>مهر
98</t>
  </si>
  <si>
    <t>آبان
98</t>
  </si>
  <si>
    <t>آذر
98</t>
  </si>
  <si>
    <t>دی
98</t>
  </si>
  <si>
    <t>بهمن
98</t>
  </si>
  <si>
    <t>اسفند
98</t>
  </si>
  <si>
    <t>فروردین
99</t>
  </si>
  <si>
    <t>حجم معامله (هزار سهم)</t>
  </si>
  <si>
    <t>ارزش معامله (ميليارد ريال)</t>
  </si>
  <si>
    <t>نسبت به 
ماه مشابه سال قبل</t>
  </si>
  <si>
    <t>مقایسه ارزش معاملات اشخاص حقیقی و حقوقی در اوراق بدهی</t>
  </si>
  <si>
    <t>نوع اوراق بهادار</t>
  </si>
  <si>
    <t>مهر 
97</t>
  </si>
  <si>
    <t>آبان 
97</t>
  </si>
  <si>
    <t>آذر 
97</t>
  </si>
  <si>
    <t>دی 
97</t>
  </si>
  <si>
    <t>بهمن 
97</t>
  </si>
  <si>
    <t>اسفند 
97</t>
  </si>
  <si>
    <t>فروردین 
98</t>
  </si>
  <si>
    <t>اردیبهشت 
98</t>
  </si>
  <si>
    <t>خرداد 
98</t>
  </si>
  <si>
    <t>تیر 
98</t>
  </si>
  <si>
    <t>مرداد 
98</t>
  </si>
  <si>
    <t>شهریور 
98</t>
  </si>
  <si>
    <t>مهر 
98</t>
  </si>
  <si>
    <t>آبان 
98</t>
  </si>
  <si>
    <t>آذر 
98</t>
  </si>
  <si>
    <t>دی 
98</t>
  </si>
  <si>
    <t>بهمن 
98</t>
  </si>
  <si>
    <t>اسفند 
98</t>
  </si>
  <si>
    <t>فروردین 
99</t>
  </si>
  <si>
    <t>خرداد 
97</t>
  </si>
  <si>
    <t>تیر 
97</t>
  </si>
  <si>
    <t>مرداد 
97</t>
  </si>
  <si>
    <t>شهریور 
97</t>
  </si>
  <si>
    <t>n/a</t>
  </si>
  <si>
    <t>Sorting by Persentage</t>
  </si>
  <si>
    <t>ارزش تأمین مالی تجمعی انتهای ماه</t>
  </si>
  <si>
    <t>ارزش مانده اوراق بدهی منتشره 
:: ماهیت ناشر ::</t>
  </si>
  <si>
    <t>ارزش مانده</t>
  </si>
  <si>
    <t>مجموع ارزش</t>
  </si>
  <si>
    <t>تعداد مانده اوراق بدهی منتشره 
:: ماهیت ناشر ::</t>
  </si>
  <si>
    <t>ارزش اوراق بدهی منتشره 
:: ماهیت ناشر ::</t>
  </si>
  <si>
    <t>ارزش اوراق بدهی منتشره 
:: نوع اوراق ::</t>
  </si>
  <si>
    <t>تعداد اوراق بدهی منتشره 
:: ماهیت ناشر ::</t>
  </si>
  <si>
    <t>ارزش اوراق بدهی سررسید شده 
:: ماهیت ناشر ::</t>
  </si>
  <si>
    <t>تعداد اوراق بدهی سررسید شده 
:: ماهیت ناشر ::</t>
  </si>
  <si>
    <t>اخزا821</t>
  </si>
  <si>
    <t>1402-09-06</t>
  </si>
  <si>
    <t>اخزا819</t>
  </si>
  <si>
    <t>1402-03-22</t>
  </si>
  <si>
    <t xml:space="preserve">وزارت تعاون، کار و رفاه اجتماعی </t>
  </si>
  <si>
    <t xml:space="preserve">شرکت ایران خودرو </t>
  </si>
  <si>
    <t xml:space="preserve">شرکت توسعه اعتماد مبین (سهامی خاص) </t>
  </si>
  <si>
    <t xml:space="preserve">اوراق رهني </t>
  </si>
  <si>
    <t xml:space="preserve">شرکت کرمان موتور </t>
  </si>
  <si>
    <t>1402-03-30</t>
  </si>
  <si>
    <t xml:space="preserve">شرکت ریل پرداز سیر </t>
  </si>
  <si>
    <t xml:space="preserve">شرکت ریل سیر کوثر (سهامی عام) </t>
  </si>
  <si>
    <t>تجمعی</t>
  </si>
  <si>
    <t>اسنادخزانه-م21بودجه98-020906 (اخزا821) </t>
  </si>
  <si>
    <t>اسنادخزانه-م19بودجه98-020322 (اخزا819) </t>
  </si>
  <si>
    <t xml:space="preserve">اسنادخزانه-م20بودجه97-000324 </t>
  </si>
  <si>
    <t xml:space="preserve">منفعت صبا اروند تمدن14001113 </t>
  </si>
  <si>
    <t xml:space="preserve">صكوك اجاره سايپا - 3ماهه18% </t>
  </si>
  <si>
    <t xml:space="preserve">مشاركت گچساران- 3 ماهه 18% </t>
  </si>
  <si>
    <t xml:space="preserve">منفعت صبا اروند لوتوس 14001113 </t>
  </si>
  <si>
    <t xml:space="preserve">اجاره دولتي وزارت علوم-ب991224 </t>
  </si>
  <si>
    <t xml:space="preserve">منفعت صبا اروند ملت 14001113 </t>
  </si>
  <si>
    <t>نسبت به 
ماه قبل</t>
  </si>
  <si>
    <t>حجم معامله
(هزار سهم)</t>
  </si>
  <si>
    <t>ارزش معامله
(ميليارد ريال)</t>
  </si>
  <si>
    <t>ارزش معامله (میلیارد ریال)</t>
  </si>
  <si>
    <t>تجمعی از 
ابتدای سال</t>
  </si>
  <si>
    <t>ارزش معامله 
(ميليارد ريال)</t>
  </si>
  <si>
    <t>حجم معامله 
(هزار سهم)</t>
  </si>
  <si>
    <t>اوراق گواهی 
ظرفیت انرژی</t>
  </si>
  <si>
    <t xml:space="preserve">سهام </t>
  </si>
  <si>
    <t>ارزش معامله 
(میلیارد ریال)</t>
  </si>
  <si>
    <t>توسعه معدني و صنعتي صبانور</t>
  </si>
  <si>
    <t>كنور</t>
  </si>
  <si>
    <t>بيمه البرز</t>
  </si>
  <si>
    <t>برگزاري مجمع عمومي عادي ساليانه به منظور تصويب صورتهاي مالي</t>
  </si>
  <si>
    <t>برگزاري مجمع عمومي عادي به طور فوق العاده به منظور انتخاب اعضاي هيئت مديره</t>
  </si>
  <si>
    <t>بررسي وضعيت اطلاعاتي ناشر</t>
  </si>
  <si>
    <t>98/12/29</t>
  </si>
  <si>
    <t>1399-02-31</t>
  </si>
  <si>
    <t>1399/02/31</t>
  </si>
  <si>
    <t>1399-02</t>
  </si>
  <si>
    <t>1399/02</t>
  </si>
  <si>
    <t>هرمزگان</t>
  </si>
  <si>
    <t>1399-02-01</t>
  </si>
  <si>
    <t>1399-02-02</t>
  </si>
  <si>
    <t>1399-02-03</t>
  </si>
  <si>
    <t>1399-02-06</t>
  </si>
  <si>
    <t>1399-02-07</t>
  </si>
  <si>
    <t>1399-02-08</t>
  </si>
  <si>
    <t>1399-02-09</t>
  </si>
  <si>
    <t>1399-02-10</t>
  </si>
  <si>
    <t>1399-02-13</t>
  </si>
  <si>
    <t>1399-02-15</t>
  </si>
  <si>
    <t>1399-02-16</t>
  </si>
  <si>
    <t>1399-02-17</t>
  </si>
  <si>
    <t>1399-02-20</t>
  </si>
  <si>
    <t>1399-02-21</t>
  </si>
  <si>
    <t>1399-02-22</t>
  </si>
  <si>
    <t>1399-02-27</t>
  </si>
  <si>
    <t>1399-02-28</t>
  </si>
  <si>
    <t>1399-02-29</t>
  </si>
  <si>
    <t>1399-02-30</t>
  </si>
  <si>
    <t>انباشته از ابتدای سال 99تا انتهای اردیبهشت ماه</t>
  </si>
  <si>
    <t>عملکرد 99 تا 99/02/31</t>
  </si>
  <si>
    <t>عنوان / ارقام به میلیارد ریال</t>
  </si>
  <si>
    <t>افزایش سرمایه شرکت های سهامی عام (مجوزهای ارائه شده)*</t>
  </si>
  <si>
    <t>افزایش سرمایه شرکت های سهامی عام 
- از محل مازاد تجدید ارزیابی- (مجوزهای ارائه شده)*</t>
  </si>
  <si>
    <t>بهمن 
1397</t>
  </si>
  <si>
    <t>دی
1397</t>
  </si>
  <si>
    <t>آذر
97</t>
  </si>
  <si>
    <t>آبان
97</t>
  </si>
  <si>
    <t>مهر
97</t>
  </si>
  <si>
    <t>شهریور
97</t>
  </si>
  <si>
    <t>مرداد
97</t>
  </si>
  <si>
    <t>تیر
97</t>
  </si>
  <si>
    <t>خرداد
97</t>
  </si>
  <si>
    <t>اردیبهشت
97</t>
  </si>
  <si>
    <t>فروردین
97</t>
  </si>
  <si>
    <t>اسفند
96</t>
  </si>
  <si>
    <t>اردیبهشت
99</t>
  </si>
  <si>
    <t>اردیبهشت 
99</t>
  </si>
  <si>
    <t>اسنادخزانه-م20بودجه98-020806 (اخزا820) </t>
  </si>
  <si>
    <t>اخزا820</t>
  </si>
  <si>
    <t>1402-08-06</t>
  </si>
  <si>
    <t>اوراق سلف ورق گرم فولاد مباركه (عفولاد2)</t>
  </si>
  <si>
    <t>عفولاد2</t>
  </si>
  <si>
    <t>شرکت فولاد مبارکه اصفهان (سهامی عام)</t>
  </si>
  <si>
    <t>1400-02-30</t>
  </si>
  <si>
    <t>اجاره دومينو14040208 (دومينو4) </t>
  </si>
  <si>
    <t>دومینو4</t>
  </si>
  <si>
    <t>شرکت لبنیات و بستنی دومینو</t>
  </si>
  <si>
    <t>1404-02-08</t>
  </si>
  <si>
    <t>تعداد نمادهای متوقف شده در ماه که تا پایان آن ماه متوقف بوده اند</t>
  </si>
  <si>
    <t>تعداد نمادهای متوقف شده در ماه که تا پایان ماه بازگشایی شده اند</t>
  </si>
  <si>
    <t>99/01/31</t>
  </si>
  <si>
    <t>98/01/31</t>
  </si>
  <si>
    <t>1399-03-31</t>
  </si>
  <si>
    <t>1399/03/31</t>
  </si>
  <si>
    <t>1399-03</t>
  </si>
  <si>
    <t>1399/03</t>
  </si>
  <si>
    <t>1399-03-03</t>
  </si>
  <si>
    <t>1399-03-06</t>
  </si>
  <si>
    <t>1399-03-07</t>
  </si>
  <si>
    <t>1399-03-10</t>
  </si>
  <si>
    <t>1399-03-11</t>
  </si>
  <si>
    <t>1399-03-12</t>
  </si>
  <si>
    <t>1399-03-13</t>
  </si>
  <si>
    <t>1399-03-17</t>
  </si>
  <si>
    <t>1399-03-18</t>
  </si>
  <si>
    <t>1399-03-19</t>
  </si>
  <si>
    <t>1399-03-24</t>
  </si>
  <si>
    <t>1399-03-25</t>
  </si>
  <si>
    <t>1399-03-26</t>
  </si>
  <si>
    <t>1399-03-27</t>
  </si>
  <si>
    <t>انباشته از ابتدای سال 99تا انتهای خرداد ماه</t>
  </si>
  <si>
    <t>عملکرد 99 تا 99/03/31</t>
  </si>
  <si>
    <t>خرداد
99</t>
  </si>
  <si>
    <t>مرابحه عام دولت3-ش.خ 0208 (اراد31)</t>
  </si>
  <si>
    <t>اراد31</t>
  </si>
  <si>
    <t>1402-08-11</t>
  </si>
  <si>
    <t>مرابحه عام دولت3-ش.خ0211 (اراد32) </t>
  </si>
  <si>
    <t>اراد32</t>
  </si>
  <si>
    <t>1402-11-11</t>
  </si>
  <si>
    <t>مرابحه عام دولت3-ش.خ 0303 (اراد33) </t>
  </si>
  <si>
    <t>اراد33</t>
  </si>
  <si>
    <t>1403-03-27</t>
  </si>
  <si>
    <t>مرابحه عام دولت3-ش.خ 0305 (اراد34)</t>
  </si>
  <si>
    <t>اراد34</t>
  </si>
  <si>
    <t>1403-05-27</t>
  </si>
  <si>
    <t>مرابحه كرمان موتور14020306 (كرمان02)</t>
  </si>
  <si>
    <t>کرمان02</t>
  </si>
  <si>
    <t>1402-03-06</t>
  </si>
  <si>
    <t>تامين‌ ماسه‌ ريخته‌گري‌</t>
  </si>
  <si>
    <t>كماسه</t>
  </si>
  <si>
    <t>برگزاري مجمع عمومي فوق العاده صاحبان سهام</t>
  </si>
  <si>
    <t>تعداد معامله قبل از تخصیص</t>
  </si>
  <si>
    <t>خرداد 
99</t>
  </si>
  <si>
    <t>نسبت به 
پایان سال 98</t>
  </si>
  <si>
    <t>99/02/31</t>
  </si>
  <si>
    <t>1399-04-31</t>
  </si>
  <si>
    <t>1399-04</t>
  </si>
  <si>
    <t>1399/04</t>
  </si>
  <si>
    <t>1399-04-01</t>
  </si>
  <si>
    <t>1399-04-02</t>
  </si>
  <si>
    <t>1399-04-03</t>
  </si>
  <si>
    <t>1399-04-04</t>
  </si>
  <si>
    <t>1399-04-07</t>
  </si>
  <si>
    <t>1399-04-08</t>
  </si>
  <si>
    <t>1399-04-09</t>
  </si>
  <si>
    <t>1399-04-10</t>
  </si>
  <si>
    <t>1399-04-14</t>
  </si>
  <si>
    <t>1399-04-15</t>
  </si>
  <si>
    <t>1399-04-16</t>
  </si>
  <si>
    <t>1399-04-17</t>
  </si>
  <si>
    <t>1399-04-18</t>
  </si>
  <si>
    <t>1399-04-21</t>
  </si>
  <si>
    <t>1399-04-22</t>
  </si>
  <si>
    <t>1399-04-24</t>
  </si>
  <si>
    <t>1399-04-25</t>
  </si>
  <si>
    <t>1399-04-28</t>
  </si>
  <si>
    <t>1399-04-29</t>
  </si>
  <si>
    <t>انباشته از ابتدای سال 99تا انتهای تیر ماه</t>
  </si>
  <si>
    <t>تیر
99</t>
  </si>
  <si>
    <t>عملکرد 99 تا 99/04/31</t>
  </si>
  <si>
    <t>تیر 
99</t>
  </si>
  <si>
    <t>مرابحه عام دولت3-ش.خ 0103 (اراد35)</t>
  </si>
  <si>
    <t>اراد35</t>
  </si>
  <si>
    <t>1401-03-03</t>
  </si>
  <si>
    <t>مرابحه عام دولت3-ش.خ 0105 (اراد38) </t>
  </si>
  <si>
    <t>اراد38</t>
  </si>
  <si>
    <t>1401-05-24</t>
  </si>
  <si>
    <t>مرابحه عام دولت3-ش.خ 0104 (اراد36) </t>
  </si>
  <si>
    <t>اراد36</t>
  </si>
  <si>
    <t>1401-04-03</t>
  </si>
  <si>
    <t>مرابحه عام دولت4-ش.خ 0207 (اراد40)</t>
  </si>
  <si>
    <t>اراد40</t>
  </si>
  <si>
    <t>1402-07-30</t>
  </si>
  <si>
    <t>مرابحه عام دولت3-ش.خ 0204 (اراد39) </t>
  </si>
  <si>
    <t>اراد39</t>
  </si>
  <si>
    <t>1402-04-24</t>
  </si>
  <si>
    <t>مرابحه عام دولت3-ش.خ 0303 (اراد33)</t>
  </si>
  <si>
    <t>مرابحه عام دولت3-ش.خ 0005 (اراد37)</t>
  </si>
  <si>
    <t>اراد37</t>
  </si>
  <si>
    <t>1400-05-24</t>
  </si>
  <si>
    <t>اوراق سلف ورق گرم فولاد (عفولاد3)</t>
  </si>
  <si>
    <t>عفولاد3</t>
  </si>
  <si>
    <t>1400-04-14</t>
  </si>
  <si>
    <t>اوراق رهني بانك مسكن14010423 (رهن0104) </t>
  </si>
  <si>
    <t>رهن0104</t>
  </si>
  <si>
    <t xml:space="preserve"> بانك مسكن </t>
  </si>
  <si>
    <t>1401-04-23</t>
  </si>
  <si>
    <t>اوراق سلف ورق گرم فولاد اصفهان (عفولاد4) </t>
  </si>
  <si>
    <t>عفولاد4</t>
  </si>
  <si>
    <t>مرابحه عام دولت3-ش.خ 0103 (اراد35) </t>
  </si>
  <si>
    <t>99/03/31</t>
  </si>
  <si>
    <t>عمران و توسعه شاهد</t>
  </si>
  <si>
    <t>ثعمرا</t>
  </si>
  <si>
    <t>كشت‌وصنعت‌پياذر</t>
  </si>
  <si>
    <t>غاذر</t>
  </si>
  <si>
    <t>ارزش معامله - بورس کالا (میلیارد ریال)</t>
  </si>
  <si>
    <t>ارزش خرید - حقوقی - بورس کالا (میلیارد ریال)</t>
  </si>
  <si>
    <t>ارزش خرید - حقیقی - بورس کالا (میلیارد ریال)</t>
  </si>
  <si>
    <t>ارزش فروش - حقوقی - بورس کالا (میلیارد ریال)</t>
  </si>
  <si>
    <t>ارزش فروش - حقیقی - بورس کالا (میلیارد ریال)</t>
  </si>
  <si>
    <t>حجم معامله - بورس کالا (میلیون سهم)</t>
  </si>
  <si>
    <t>حجم خرید - حقوقی - بورس کالا (میلیون سهم)</t>
  </si>
  <si>
    <t>حجم خرید - حقیقی - بورس کالا (میلیون سهم)</t>
  </si>
  <si>
    <t>حجم فروش - حقوقی - بورس کالا (میلیون سهم)</t>
  </si>
  <si>
    <t>حجم فروش - حقیقی - بورس کالا (میلیون سهم)</t>
  </si>
  <si>
    <t>ارزش معامله - بورس انرژی (میلیارد ریال)</t>
  </si>
  <si>
    <t>ارزش خرید - حقوقی - بورس انرژی (میلیارد ریال)</t>
  </si>
  <si>
    <t>ارزش خرید - حقیقی - بورس انرژی (میلیارد ریال)</t>
  </si>
  <si>
    <t>ارزش فروش - حقوقی - بورس انرژی (میلیارد ریال)</t>
  </si>
  <si>
    <t>ارزش فروش - حقیقی - بورس انرژی (میلیارد ریال)</t>
  </si>
  <si>
    <t>حجم معامله - بورس انرژی (میلیون سهم)</t>
  </si>
  <si>
    <t>حجم خرید - حقوقی - بورس انرژی (میلیون سهم)</t>
  </si>
  <si>
    <t>حجم خرید - حقیقی - بورس انرژی (میلیون سهم)</t>
  </si>
  <si>
    <t>حجم فروش - حقوقی - بورس انرژی (میلیون سهم)</t>
  </si>
  <si>
    <t>حجم فروش - حقیقی - بورس انرژی (میلیون سهم)</t>
  </si>
  <si>
    <t>ارزش تجمعی معاملات تا پایان ماه</t>
  </si>
  <si>
    <t>1399-05-31</t>
  </si>
  <si>
    <t>1399-05</t>
  </si>
  <si>
    <t>1399/05</t>
  </si>
  <si>
    <t>یزد</t>
  </si>
  <si>
    <t>1399-05-01</t>
  </si>
  <si>
    <t>1399-05-04</t>
  </si>
  <si>
    <t>1399-05-05</t>
  </si>
  <si>
    <t>1399-05-06</t>
  </si>
  <si>
    <t>1399-05-07</t>
  </si>
  <si>
    <t>1399-05-08</t>
  </si>
  <si>
    <t>1399-05-11</t>
  </si>
  <si>
    <t>1399-05-12</t>
  </si>
  <si>
    <t>1399-05-14</t>
  </si>
  <si>
    <t>1399-05-15</t>
  </si>
  <si>
    <t>1399-05-19</t>
  </si>
  <si>
    <t>1399-05-20</t>
  </si>
  <si>
    <t>1399-05-22</t>
  </si>
  <si>
    <t>1399-05-25</t>
  </si>
  <si>
    <t>1399-05-26</t>
  </si>
  <si>
    <t>1399-05-27</t>
  </si>
  <si>
    <t>1399-05-29</t>
  </si>
  <si>
    <t>انباشته از ابتدای سال 99تا انتهای مرداد ماه</t>
  </si>
  <si>
    <t>مرداد
99</t>
  </si>
  <si>
    <t>عملکرد 99 تا 99/05/31</t>
  </si>
  <si>
    <t>برگزاري مجمع عمومي عادي بطور فوق العاده صاحبان سهام</t>
  </si>
  <si>
    <t>مرابحه عام دولت4-ش.خ 0006 (اراد41)</t>
  </si>
  <si>
    <t>اراد41</t>
  </si>
  <si>
    <t>1400-06-07</t>
  </si>
  <si>
    <t>مرابحه عام دولت4-ش.خ 0106 (اراد42)</t>
  </si>
  <si>
    <t>اراد42</t>
  </si>
  <si>
    <t>1401-06-07</t>
  </si>
  <si>
    <t>مرابحه عام دولت4-ش.خ 0007 (اراد44)</t>
  </si>
  <si>
    <t>اراد44</t>
  </si>
  <si>
    <t>1400-07-21</t>
  </si>
  <si>
    <t>مرابحه عام دولت4-ش.خ 0302 (اراد46)</t>
  </si>
  <si>
    <t>اراد46</t>
  </si>
  <si>
    <t>1403-02-26</t>
  </si>
  <si>
    <t>سلف موازي استاندارد سنفت001 (سنفت0014)</t>
  </si>
  <si>
    <t>سنفت001</t>
  </si>
  <si>
    <t>شرکت توسعه نفت و گاز صبا اروند</t>
  </si>
  <si>
    <t>1400-05-20</t>
  </si>
  <si>
    <t>سلف موازي استاندارد سميعا001 (سميعا001)</t>
  </si>
  <si>
    <t>سمیعا001</t>
  </si>
  <si>
    <t xml:space="preserve"> توسعه نفت و گاز صبای کنگان</t>
  </si>
  <si>
    <t>مرابحه عام دولت4-ش.خ 0107 (اراد45)</t>
  </si>
  <si>
    <t>اراد45</t>
  </si>
  <si>
    <t>1401-07-21</t>
  </si>
  <si>
    <t>مرابحه عام دولت4-ش.خ 0205 (اراد43) </t>
  </si>
  <si>
    <t>اراد43</t>
  </si>
  <si>
    <t>1402-05-07</t>
  </si>
  <si>
    <t>فرابورس</t>
  </si>
  <si>
    <t>1399-06-31</t>
  </si>
  <si>
    <t>1399-06</t>
  </si>
  <si>
    <t>1399/06</t>
  </si>
  <si>
    <t>1399-06-01</t>
  </si>
  <si>
    <t>1399-06-02</t>
  </si>
  <si>
    <t>1399-06-03</t>
  </si>
  <si>
    <t>1399-06-04</t>
  </si>
  <si>
    <t>1399-06-05</t>
  </si>
  <si>
    <t>1399-06-10</t>
  </si>
  <si>
    <t>1399-06-11</t>
  </si>
  <si>
    <t>1399-06-12</t>
  </si>
  <si>
    <t>1399-06-15</t>
  </si>
  <si>
    <t>1399-06-16</t>
  </si>
  <si>
    <t>1399-06-17</t>
  </si>
  <si>
    <t>1399-06-18</t>
  </si>
  <si>
    <t>1399-06-19</t>
  </si>
  <si>
    <t>1399-06-22</t>
  </si>
  <si>
    <t>1399-06-23</t>
  </si>
  <si>
    <t>1399-06-24</t>
  </si>
  <si>
    <t>1399-06-26</t>
  </si>
  <si>
    <t>1399-06-29</t>
  </si>
  <si>
    <t>1399-06-30</t>
  </si>
  <si>
    <t>انباشته از ابتدای سال 99تا انتهای شهریور ماه</t>
  </si>
  <si>
    <t>شهریور ماه 99</t>
  </si>
  <si>
    <t>شهریور
99</t>
  </si>
  <si>
    <t>عملکرد 99 تا 99/06/31</t>
  </si>
  <si>
    <t>اسنادخزانه-م2بودجه99-011019 (اخزا902)</t>
  </si>
  <si>
    <t>اخزا902</t>
  </si>
  <si>
    <t>اسنادخزانه-م3بودجه99-011110 (اخزا903) </t>
  </si>
  <si>
    <t>اخزا903</t>
  </si>
  <si>
    <t>1401-11-10</t>
  </si>
  <si>
    <t>مرابحه عام دولت5-ش.خ0302 (اراد50) </t>
  </si>
  <si>
    <t>اراد50</t>
  </si>
  <si>
    <t>1403-02-16</t>
  </si>
  <si>
    <t>مرابحه عام دولت5-ش.خ 0108 (اراد52) </t>
  </si>
  <si>
    <t>اراد52</t>
  </si>
  <si>
    <t>1401-08-25</t>
  </si>
  <si>
    <t>مرابحه عام دولت4-ش.خ 0009 (اراد48)</t>
  </si>
  <si>
    <t>اراد48</t>
  </si>
  <si>
    <t>1400-09-12</t>
  </si>
  <si>
    <t>صكوك اجاره پارسيان-6ماهه16% (پارسا306)</t>
  </si>
  <si>
    <t>پارسا306</t>
  </si>
  <si>
    <t>شرکت گروه گسترش نفت و گاز پارسیان</t>
  </si>
  <si>
    <t>1402-06-10</t>
  </si>
  <si>
    <t>مرابحه عام دولت5-ش.خ 0010 (اراد51) </t>
  </si>
  <si>
    <t>اراد51</t>
  </si>
  <si>
    <t>مرابحه عام دولت4-ش.خ 0008 (اراد47)</t>
  </si>
  <si>
    <t>اراد47</t>
  </si>
  <si>
    <t>1400-08-04</t>
  </si>
  <si>
    <t>مرابحه عام دولت4-ش.خ 0206 (اراد49)</t>
  </si>
  <si>
    <t>اراد49</t>
  </si>
  <si>
    <t>1402-06-12</t>
  </si>
  <si>
    <t>مرابحه عام دولت5-ش.خ 0207 (اراد53) </t>
  </si>
  <si>
    <t>اراد53</t>
  </si>
  <si>
    <t>1402-07-25</t>
  </si>
  <si>
    <t>سلف پلي اتيلن سنگين تزريقي (عپلي جم)</t>
  </si>
  <si>
    <t>عپلی جم</t>
  </si>
  <si>
    <t>شرکت پتروشیمی جم</t>
  </si>
  <si>
    <t>1401-06-04</t>
  </si>
  <si>
    <t>حمل و نقل بين المللي خليج فارس</t>
  </si>
  <si>
    <t>حفارس</t>
  </si>
  <si>
    <t>محورسازان‌ايران‌خودرو</t>
  </si>
  <si>
    <t>خوساز</t>
  </si>
  <si>
    <t>پالايش نفت اصفهان</t>
  </si>
  <si>
    <t>شپنا</t>
  </si>
  <si>
    <t>پتروشيمي فناوران</t>
  </si>
  <si>
    <t>شفن</t>
  </si>
  <si>
    <t>برگزاري مجامع عمومي عادي ساليانه به منظور تصويب صورتهاي مالي_عمومي فوق العاده به منظور تصميم گيري در خصوص افزايش سرمايه_عمومي عادي به طور فوق العاده به منظور انتخاب اعضاي هيئت مديره</t>
  </si>
  <si>
    <t>99/6/29</t>
  </si>
  <si>
    <t>پگاه‌آذربايجان‌غربي‌</t>
  </si>
  <si>
    <t>غشاذر</t>
  </si>
  <si>
    <t>شيرپاستوريزه‌پگاه‌خراسان‌</t>
  </si>
  <si>
    <t>غشان</t>
  </si>
  <si>
    <t>99/04/31</t>
  </si>
  <si>
    <t>99/05/31</t>
  </si>
  <si>
    <t>1399-07-30</t>
  </si>
  <si>
    <t>1399/07/30</t>
  </si>
  <si>
    <t>1399-07</t>
  </si>
  <si>
    <t>مهر ماه</t>
  </si>
  <si>
    <t>1399/07</t>
  </si>
  <si>
    <t>مهر ماه 1399</t>
  </si>
  <si>
    <t>1399-07-02</t>
  </si>
  <si>
    <t>1399-07-05</t>
  </si>
  <si>
    <t>1399-07-06</t>
  </si>
  <si>
    <t>1399-07-07</t>
  </si>
  <si>
    <t>1399-07-08</t>
  </si>
  <si>
    <t>1399-07-09</t>
  </si>
  <si>
    <t>1399-07-14</t>
  </si>
  <si>
    <t>1399-07-15</t>
  </si>
  <si>
    <t>1399-07-16</t>
  </si>
  <si>
    <t>1399-07-19</t>
  </si>
  <si>
    <t>1399-07-20</t>
  </si>
  <si>
    <t>1399-07-22</t>
  </si>
  <si>
    <t>1399-07-23</t>
  </si>
  <si>
    <t>1399-07-27</t>
  </si>
  <si>
    <t>1399-07-28</t>
  </si>
  <si>
    <t>1399-07-29</t>
  </si>
  <si>
    <t>انباشته از ابتدای سال 99تا انتهای مهر ماه</t>
  </si>
  <si>
    <t>مهر ماه 99</t>
  </si>
  <si>
    <t>عملکرد 99 تا 99/07/30</t>
  </si>
  <si>
    <t>مهر
1399</t>
  </si>
  <si>
    <t>معادن‌منگنزايران‌</t>
  </si>
  <si>
    <t>كمنگنز</t>
  </si>
  <si>
    <t>معدني‌ دماوند</t>
  </si>
  <si>
    <t>كدما</t>
  </si>
  <si>
    <t>بانك تجارت</t>
  </si>
  <si>
    <t>وتجارت</t>
  </si>
  <si>
    <t>پست بانك ايران</t>
  </si>
  <si>
    <t>وپست</t>
  </si>
  <si>
    <t>رادياتور ايران‌</t>
  </si>
  <si>
    <t>ختور</t>
  </si>
  <si>
    <t>ليزينگ‌ايران‌</t>
  </si>
  <si>
    <t>وليز</t>
  </si>
  <si>
    <t>سرمايه‌گذاري‌توسعه‌ملي‌</t>
  </si>
  <si>
    <t>وتوسم</t>
  </si>
  <si>
    <t>آبسال‌</t>
  </si>
  <si>
    <t>لابسا</t>
  </si>
  <si>
    <t>گروه‌صنعتي‌بوتان‌</t>
  </si>
  <si>
    <t>لبوتان</t>
  </si>
  <si>
    <t>صنايع‌جوشكاب‌يزد</t>
  </si>
  <si>
    <t>بكاب</t>
  </si>
  <si>
    <t>فيبر ايران‌</t>
  </si>
  <si>
    <t>چفيبر</t>
  </si>
  <si>
    <t>صنايع‌شيميايي‌سينا</t>
  </si>
  <si>
    <t>شسينا</t>
  </si>
  <si>
    <t>پارس‌ مينو</t>
  </si>
  <si>
    <t>غپينو</t>
  </si>
  <si>
    <t>خوراك‌  دام‌ پارس‌</t>
  </si>
  <si>
    <t>غدام</t>
  </si>
  <si>
    <t>صنعتي زر ماكارون</t>
  </si>
  <si>
    <t>غزر</t>
  </si>
  <si>
    <t>گلوكوزان‌</t>
  </si>
  <si>
    <t>غگل</t>
  </si>
  <si>
    <t>سرمايه گذاري مسكن الوند</t>
  </si>
  <si>
    <t>ثالوند</t>
  </si>
  <si>
    <t>سرمايه گذاري مالي سپهرصادرات</t>
  </si>
  <si>
    <t>وسپهر</t>
  </si>
  <si>
    <t>سهامي ذوب آهن  اصفهان</t>
  </si>
  <si>
    <t>ذوب</t>
  </si>
  <si>
    <t>شركت صنايع غذايي مينو شرق</t>
  </si>
  <si>
    <t>غمينو</t>
  </si>
  <si>
    <t>پخش البرز</t>
  </si>
  <si>
    <t>پخش</t>
  </si>
  <si>
    <t>99/7/28</t>
  </si>
  <si>
    <t>فروسيليس‌ ايران‌</t>
  </si>
  <si>
    <t>فروس</t>
  </si>
  <si>
    <t>كالسيمين‌</t>
  </si>
  <si>
    <t>فاسمين</t>
  </si>
  <si>
    <t>توليد برق ماهتاب كهنوج</t>
  </si>
  <si>
    <t>بكهنوج</t>
  </si>
  <si>
    <t>برگزاری مجمع عمومی فوق العاده صاحبان سهام</t>
  </si>
  <si>
    <t>99/6/22 </t>
  </si>
  <si>
    <t>مهر
99</t>
  </si>
  <si>
    <t>1402-03-18</t>
  </si>
  <si>
    <t>Topic</t>
  </si>
  <si>
    <t>Value</t>
  </si>
  <si>
    <t>سلف موازي استاندارد سنفت004 (سنفت004)</t>
  </si>
  <si>
    <t>سنفت004</t>
  </si>
  <si>
    <t>صكوك اجاره فارس307- 3ماهه18% (صفارس307)</t>
  </si>
  <si>
    <t>صفارس307</t>
  </si>
  <si>
    <t>شرکت صنایع پتروشیمی خلیج فارس</t>
  </si>
  <si>
    <t>1403-07-13</t>
  </si>
  <si>
    <t>اسنادخزانه-م4بودجه99-011215 (اخزا904) </t>
  </si>
  <si>
    <t>اخزا904</t>
  </si>
  <si>
    <t>1401-12-15</t>
  </si>
  <si>
    <t>سلف موازي استاندارد سميعا002 (سميعا002) </t>
  </si>
  <si>
    <t>سمیعا002</t>
  </si>
  <si>
    <t>1402-01-21</t>
  </si>
  <si>
    <t>سلف موازي استاندارد سنفت101 (سنفت101)</t>
  </si>
  <si>
    <t>سنفت101</t>
  </si>
  <si>
    <t>شرکت ملی نفت ایران</t>
  </si>
  <si>
    <t>1401-07-22</t>
  </si>
  <si>
    <t>سلف موازي استاندارد سنفت102 (سنفت102)</t>
  </si>
  <si>
    <t>سنفت102</t>
  </si>
  <si>
    <t>مرابحه عام دولت5-ش.خ 0109 (اراد54)</t>
  </si>
  <si>
    <t>اراد54</t>
  </si>
  <si>
    <t>1401-09-08</t>
  </si>
  <si>
    <t>منفعت حرم تا حرم 14030714 (حرم03) </t>
  </si>
  <si>
    <t>حرم03</t>
  </si>
  <si>
    <t>شرکت احداث، نگهداری و بهره برداری آزاد راه حرم تا حرم</t>
  </si>
  <si>
    <t>1403-07-14</t>
  </si>
  <si>
    <t>پایان شهریور ماه 
1399</t>
  </si>
  <si>
    <t>پایان 
شهریور ماه 
1399</t>
  </si>
  <si>
    <t>99/06/31</t>
  </si>
  <si>
    <t>پایان شهریور ماه 1399</t>
  </si>
  <si>
    <t>تعداد سرمایه‌گذار در شهریور ماه 1399</t>
  </si>
  <si>
    <t>MSCI - محور راست</t>
  </si>
  <si>
    <t>COMCEC - محور راست</t>
  </si>
  <si>
    <t>شاخص کل - محور چپ</t>
  </si>
  <si>
    <t>1399-08-30</t>
  </si>
  <si>
    <t>1399/08/30</t>
  </si>
  <si>
    <t>1399-08</t>
  </si>
  <si>
    <t>آبان ماه</t>
  </si>
  <si>
    <t>تاپایان آبان ماه</t>
  </si>
  <si>
    <t>1399/08</t>
  </si>
  <si>
    <t>آبان ماه 1399</t>
  </si>
  <si>
    <t>1398/08/30</t>
  </si>
  <si>
    <t>نسبت به کل حجم آبان ماه 99</t>
  </si>
  <si>
    <t>آبان ماه 1398</t>
  </si>
  <si>
    <t>تاپایان آبان ماه 1399</t>
  </si>
  <si>
    <t>1399-08-03</t>
  </si>
  <si>
    <t>1399-08-05</t>
  </si>
  <si>
    <t>1399-08-06</t>
  </si>
  <si>
    <t>1399-08-07</t>
  </si>
  <si>
    <t>1399-08-10</t>
  </si>
  <si>
    <t>1399-08-11</t>
  </si>
  <si>
    <t>1399-08-12</t>
  </si>
  <si>
    <t>1399-08-14</t>
  </si>
  <si>
    <t>1399-08-17</t>
  </si>
  <si>
    <t>1399-08-18</t>
  </si>
  <si>
    <t>1399-08-19</t>
  </si>
  <si>
    <t>1399-08-20</t>
  </si>
  <si>
    <t>1399-08-21</t>
  </si>
  <si>
    <t>1399-08-24</t>
  </si>
  <si>
    <t>1399-08-25</t>
  </si>
  <si>
    <t>1399-08-27</t>
  </si>
  <si>
    <t>1399-08-28</t>
  </si>
  <si>
    <t>انباشته از ابتدای سال 99تا انتهای آبان ماه</t>
  </si>
  <si>
    <t>آبان ماه 99</t>
  </si>
  <si>
    <t>سال 98</t>
  </si>
  <si>
    <t>عملکرد 99 تا 99/08/30</t>
  </si>
  <si>
    <t>آبان
1399</t>
  </si>
  <si>
    <t>آبان
99</t>
  </si>
  <si>
    <t>پایان 
مهر ماه 
1399</t>
  </si>
  <si>
    <t>پایان مهر ماه 
1399</t>
  </si>
  <si>
    <t>99/07/30</t>
  </si>
  <si>
    <t>داده گسترعصرنوين-هاي وب</t>
  </si>
  <si>
    <t>هاي وب</t>
  </si>
  <si>
    <t>سرمايه‌گذاري‌ مسكن‌</t>
  </si>
  <si>
    <t>ثمسكن</t>
  </si>
  <si>
    <t>بيمه دانا</t>
  </si>
  <si>
    <t>دانا</t>
  </si>
  <si>
    <t>ايران‌ خودرو</t>
  </si>
  <si>
    <t>خودرو</t>
  </si>
  <si>
    <t>پارس‌ خودرو</t>
  </si>
  <si>
    <t>خپارس</t>
  </si>
  <si>
    <t>رينگ‌سازي‌مشهد</t>
  </si>
  <si>
    <t>خرينگ</t>
  </si>
  <si>
    <t>سايپا</t>
  </si>
  <si>
    <t>خساپا</t>
  </si>
  <si>
    <t>فنرسازي‌زر</t>
  </si>
  <si>
    <t>خزر</t>
  </si>
  <si>
    <t>كمك‌فنرايندامين‌</t>
  </si>
  <si>
    <t>خكمك</t>
  </si>
  <si>
    <t>گروه‌بهمن‌</t>
  </si>
  <si>
    <t>خبهمن</t>
  </si>
  <si>
    <t>كارت اعتباري ايران كيش</t>
  </si>
  <si>
    <t>ركيش</t>
  </si>
  <si>
    <t>پارس‌ الكتريك‌</t>
  </si>
  <si>
    <t>لپارس</t>
  </si>
  <si>
    <t>ليزينگ‌خودروغدير</t>
  </si>
  <si>
    <t>ولغدر</t>
  </si>
  <si>
    <t>ظن دستكاري</t>
  </si>
  <si>
    <t>ليزينگ‌صنعت‌ومعدن‌</t>
  </si>
  <si>
    <t>ولصنم</t>
  </si>
  <si>
    <t>سرمايه گذاري اعتبار ايران</t>
  </si>
  <si>
    <t>واعتبار</t>
  </si>
  <si>
    <t>سرمايه‌گذاري‌ ملي‌ايران‌</t>
  </si>
  <si>
    <t>ونيكي</t>
  </si>
  <si>
    <t>نفت‌ بهران‌</t>
  </si>
  <si>
    <t>شبهرن</t>
  </si>
  <si>
    <t>نفت‌ پارس‌</t>
  </si>
  <si>
    <t>شنفت</t>
  </si>
  <si>
    <t>نفت سپاهان</t>
  </si>
  <si>
    <t>شسپا</t>
  </si>
  <si>
    <t>تامين سرمايه لوتوس پارسيان</t>
  </si>
  <si>
    <t>لوتوس</t>
  </si>
  <si>
    <t>تامين سرمايه نوين</t>
  </si>
  <si>
    <t>تنوين</t>
  </si>
  <si>
    <t>شكرشاهرود</t>
  </si>
  <si>
    <t>قشكر</t>
  </si>
  <si>
    <t>شهد</t>
  </si>
  <si>
    <t>قشهد</t>
  </si>
  <si>
    <t>فرآورده‌هاي‌غدايي‌وقندپيرانشهر</t>
  </si>
  <si>
    <t>قپيرا</t>
  </si>
  <si>
    <t>قند  نيشابور</t>
  </si>
  <si>
    <t>قنيشا</t>
  </si>
  <si>
    <t>قنداصفهان‌</t>
  </si>
  <si>
    <t>قصفها</t>
  </si>
  <si>
    <t>قندهكمتان‌</t>
  </si>
  <si>
    <t>قهكمت</t>
  </si>
  <si>
    <t>كارخانجات‌ قند قزوين‌</t>
  </si>
  <si>
    <t>قزوين</t>
  </si>
  <si>
    <t>صنايع‌ كاشي‌ و سراميك‌ سينا</t>
  </si>
  <si>
    <t>كساوه</t>
  </si>
  <si>
    <t>كاشي‌ پارس‌</t>
  </si>
  <si>
    <t>كپارس</t>
  </si>
  <si>
    <t>كاشي‌ سعدي‌</t>
  </si>
  <si>
    <t>كسعدي</t>
  </si>
  <si>
    <t>ايران‌ تاير</t>
  </si>
  <si>
    <t>پتاير</t>
  </si>
  <si>
    <t>بين‌ المللي‌ محصولات‌  پارس‌</t>
  </si>
  <si>
    <t>شپارس</t>
  </si>
  <si>
    <t>س. نفت و گاز و پتروشيمي تأمين</t>
  </si>
  <si>
    <t>تاپيكو</t>
  </si>
  <si>
    <t>گروه پتروشيمي س. ايرانيان</t>
  </si>
  <si>
    <t>پترول</t>
  </si>
  <si>
    <t>بهنوش‌ ايران‌</t>
  </si>
  <si>
    <t>غبهنوش</t>
  </si>
  <si>
    <t>صنايع‌كاغذسازي‌كاوه‌</t>
  </si>
  <si>
    <t>چكاوه</t>
  </si>
  <si>
    <t>كيميدارو</t>
  </si>
  <si>
    <t>دكيمي</t>
  </si>
  <si>
    <t>بيمه  دي</t>
  </si>
  <si>
    <t>ودي</t>
  </si>
  <si>
    <t>بيمه كوثر</t>
  </si>
  <si>
    <t>كوثر</t>
  </si>
  <si>
    <t>قاسم ايران</t>
  </si>
  <si>
    <t>قاسم</t>
  </si>
  <si>
    <t>تجارت الكترونيك پارسيان كيش</t>
  </si>
  <si>
    <t>تاپكيش</t>
  </si>
  <si>
    <t>كشت و دام قيام اصفهان</t>
  </si>
  <si>
    <t>زقيام</t>
  </si>
  <si>
    <t>برگزاري مجمع عمومي عادي به طور فوق العاده صاحبان سهام</t>
  </si>
  <si>
    <t>سيمان لار سبزوار</t>
  </si>
  <si>
    <t>سبزوا</t>
  </si>
  <si>
    <t>توسعه مولد نيروگاهي جهرم</t>
  </si>
  <si>
    <t>بجهرم</t>
  </si>
  <si>
    <t>نفت ايرانول</t>
  </si>
  <si>
    <t>شرانل</t>
  </si>
  <si>
    <t>صنعت روي زنگان</t>
  </si>
  <si>
    <t>زنگان</t>
  </si>
  <si>
    <t>مجتمع صنايع لاستيك يزد</t>
  </si>
  <si>
    <t>پيزد</t>
  </si>
  <si>
    <t>پتروشيمي اروميه</t>
  </si>
  <si>
    <t>شاروم</t>
  </si>
  <si>
    <t>صنعتي بهپاك</t>
  </si>
  <si>
    <t>بهپاك</t>
  </si>
  <si>
    <t>صنعتي مينو</t>
  </si>
  <si>
    <t>غصينو</t>
  </si>
  <si>
    <t>كشت و صنعت شهداب ناب خراسان</t>
  </si>
  <si>
    <t>غشهداب</t>
  </si>
  <si>
    <t>عطرين نخ قم</t>
  </si>
  <si>
    <t>نطرين</t>
  </si>
  <si>
    <t>مواد اوليه دارويي البرز بالك</t>
  </si>
  <si>
    <t>دبالك</t>
  </si>
  <si>
    <t>99/8/28</t>
  </si>
  <si>
    <t>99/8/19</t>
  </si>
  <si>
    <t>99/8/10</t>
  </si>
  <si>
    <t>حمل و نقل پتروشيمي( سهامي عام</t>
  </si>
  <si>
    <t>حپترو</t>
  </si>
  <si>
    <t>99/8/27</t>
  </si>
  <si>
    <t>جام‌دارو</t>
  </si>
  <si>
    <t>فجام</t>
  </si>
  <si>
    <t>99/8/21</t>
  </si>
  <si>
    <t>سراميك‌هاي‌صنعتي‌اردكان‌</t>
  </si>
  <si>
    <t>كسرا</t>
  </si>
  <si>
    <t>سيمان‌ شرق‌</t>
  </si>
  <si>
    <t>سشرق</t>
  </si>
  <si>
    <t>سيمان‌سپاهان‌</t>
  </si>
  <si>
    <t>سپاها</t>
  </si>
  <si>
    <t>سيمان‌هرمزگان‌</t>
  </si>
  <si>
    <t>سهرمز</t>
  </si>
  <si>
    <t>فجر انرژي خليج فارس</t>
  </si>
  <si>
    <t>بفجر</t>
  </si>
  <si>
    <t>99/8/11</t>
  </si>
  <si>
    <t>مبين انرژي خليج فارس</t>
  </si>
  <si>
    <t>مبين</t>
  </si>
  <si>
    <t>سرمايه‌گذاري‌توكافولاد(هلدينگ</t>
  </si>
  <si>
    <t>وتوكا</t>
  </si>
  <si>
    <t>99/8/14</t>
  </si>
  <si>
    <t>ملي‌ سرب‌وروي‌ ايران‌</t>
  </si>
  <si>
    <t>فسرب</t>
  </si>
  <si>
    <t>قند ثابت‌ خراسان‌</t>
  </si>
  <si>
    <t>قثابت</t>
  </si>
  <si>
    <t>99/8/26</t>
  </si>
  <si>
    <t>قند لرستان‌</t>
  </si>
  <si>
    <t>قلرست</t>
  </si>
  <si>
    <t>قند مرودشت‌</t>
  </si>
  <si>
    <t>قمرو</t>
  </si>
  <si>
    <t>توليدي‌ كاشي‌ تكسرام‌</t>
  </si>
  <si>
    <t>كترام</t>
  </si>
  <si>
    <t>كوير تاير</t>
  </si>
  <si>
    <t>پكوير</t>
  </si>
  <si>
    <t>گروه‌ صنعتي‌ بارز</t>
  </si>
  <si>
    <t>پكرمان</t>
  </si>
  <si>
    <t>پارس‌ خزر</t>
  </si>
  <si>
    <t>لخزر</t>
  </si>
  <si>
    <t>پتروشيمي‌ خارك‌</t>
  </si>
  <si>
    <t>شخارك</t>
  </si>
  <si>
    <t>99/8/6</t>
  </si>
  <si>
    <t>توليدي و خدمات صنايع نسوز توكا</t>
  </si>
  <si>
    <t>كتوكا</t>
  </si>
  <si>
    <t>فراوردههاي غذايي وقند چهارمحال</t>
  </si>
  <si>
    <t>قچار</t>
  </si>
  <si>
    <t>99/8/20</t>
  </si>
  <si>
    <t>99/6/15</t>
  </si>
  <si>
    <t>اسنادخزانه-م6بودجه99-020321 (اخزا906)</t>
  </si>
  <si>
    <t>اخزا906</t>
  </si>
  <si>
    <t>1402-03-21</t>
  </si>
  <si>
    <t>سلف موازي استاندارد سنفت005 (سنفت005)</t>
  </si>
  <si>
    <t>سنفت005</t>
  </si>
  <si>
    <t>سلف موازي استاندارد سنفت006 (سنفت006)</t>
  </si>
  <si>
    <t>سنفت006</t>
  </si>
  <si>
    <t>مرابحه عام دولت5-ش.خ 0308 (اراد56)</t>
  </si>
  <si>
    <t>اراد56</t>
  </si>
  <si>
    <t>1403-08-28</t>
  </si>
  <si>
    <t>صكوك مرابحه سايپا038-3ماهه 18% (صايپا038)</t>
  </si>
  <si>
    <t>صایپا038</t>
  </si>
  <si>
    <t>شرکت تولید اتومبیل ایرانی سایپا</t>
  </si>
  <si>
    <t>1403-08-21</t>
  </si>
  <si>
    <t>صكوك مرابحه سايپا308-3ماهه 18% (صايپا308)</t>
  </si>
  <si>
    <t>صایپا308</t>
  </si>
  <si>
    <t>صكوك مرابحه صدف048-3ماهه 18% (صدف048) </t>
  </si>
  <si>
    <t>صدف 048</t>
  </si>
  <si>
    <t>شرکت پتروشیمی صدف خلیج فارس</t>
  </si>
  <si>
    <t>1404-08-21</t>
  </si>
  <si>
    <t>صكوك مرابحه صدف408-3ماهه 18% (صدف408)</t>
  </si>
  <si>
    <t>صدف 408</t>
  </si>
  <si>
    <t>پایان مهر ماه 1399</t>
  </si>
  <si>
    <t>تعداد سرمایه‌گذار در مهر ماه 1399</t>
  </si>
  <si>
    <t>1398/09/30</t>
  </si>
  <si>
    <t>1398/10/30</t>
  </si>
  <si>
    <t>1398/11/30</t>
  </si>
  <si>
    <t>1399/01/31</t>
  </si>
  <si>
    <t>1399/04/31</t>
  </si>
  <si>
    <t>1399/05/31</t>
  </si>
  <si>
    <t>1399/06/31</t>
  </si>
  <si>
    <t>حجم معامله (هزار واحد)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</si>
</sst>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%"/>
    <numFmt numFmtId="167" formatCode="0.0"/>
    <numFmt numFmtId="168" formatCode="#,##0.000"/>
    <numFmt numFmtId="169" formatCode="_(* #,##0.000_);_(* \(#,##0.000\);_(* &quot;-&quot;??_);_(@_)"/>
    <numFmt numFmtId="170" formatCode="0.###,"/>
    <numFmt numFmtId="171" formatCode="#,##0.00%"/>
    <numFmt numFmtId="172" formatCode="0.000"/>
    <numFmt numFmtId="173" formatCode="#,##0.0000"/>
    <numFmt numFmtId="174" formatCode="#,##0%"/>
  </numFmts>
  <fonts count="136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rgb="FFFFFFFF"/>
      <name val="B Koodak"/>
      <charset val="178"/>
    </font>
    <font>
      <b/>
      <sz val="10"/>
      <color rgb="FF000000"/>
      <name val="B Mitra"/>
      <charset val="178"/>
    </font>
    <font>
      <sz val="12"/>
      <color rgb="FF000000"/>
      <name val="IPT.Mitra"/>
      <charset val="2"/>
    </font>
    <font>
      <b/>
      <sz val="9"/>
      <color rgb="FF000000"/>
      <name val="Cambria"/>
      <family val="1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IPT.Mitra"/>
      <charset val="2"/>
    </font>
    <font>
      <sz val="11"/>
      <color theme="1"/>
      <name val="Calibri"/>
      <family val="2"/>
    </font>
    <font>
      <sz val="9"/>
      <color rgb="FF000000"/>
      <name val="B Mitra"/>
      <charset val="178"/>
    </font>
    <font>
      <b/>
      <sz val="9"/>
      <color rgb="FF000000"/>
      <name val="B Mitra"/>
      <charset val="178"/>
    </font>
    <font>
      <sz val="9"/>
      <color theme="1"/>
      <name val="B Mitra"/>
      <charset val="178"/>
    </font>
    <font>
      <sz val="11"/>
      <color theme="1"/>
      <name val="IPT.Mitra"/>
      <charset val="2"/>
    </font>
    <font>
      <sz val="10"/>
      <color theme="0"/>
      <name val="B Koodak"/>
      <charset val="178"/>
    </font>
    <font>
      <sz val="11"/>
      <color theme="1"/>
      <name val="B Mitra"/>
      <charset val="178"/>
    </font>
    <font>
      <sz val="12"/>
      <color theme="1"/>
      <name val="Calibri"/>
      <family val="2"/>
    </font>
    <font>
      <b/>
      <sz val="11"/>
      <color theme="1"/>
      <name val="B Mitra"/>
      <charset val="178"/>
    </font>
    <font>
      <sz val="12"/>
      <color theme="1"/>
      <name val="B Mitra"/>
      <charset val="178"/>
    </font>
    <font>
      <sz val="12"/>
      <color theme="1"/>
      <name val="IPT.Mitra"/>
      <charset val="2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rgb="FF000000"/>
      <name val="B Mitra"/>
      <charset val="178"/>
    </font>
    <font>
      <b/>
      <sz val="10"/>
      <color rgb="FFFFFFFF"/>
      <name val="Calibri"/>
      <family val="2"/>
    </font>
    <font>
      <sz val="9"/>
      <color theme="1"/>
      <name val="B Nazanin"/>
      <charset val="178"/>
    </font>
    <font>
      <sz val="11"/>
      <color theme="1"/>
      <name val="B Nazanin"/>
      <family val="2"/>
    </font>
    <font>
      <sz val="10"/>
      <color theme="1"/>
      <name val="B Nazanin"/>
      <family val="2"/>
    </font>
    <font>
      <sz val="11"/>
      <color theme="1"/>
      <name val="Calibri"/>
      <family val="2"/>
    </font>
    <font>
      <b/>
      <sz val="10"/>
      <color rgb="FF000000"/>
      <name val="B Koodak"/>
      <charset val="178"/>
    </font>
    <font>
      <b/>
      <sz val="9"/>
      <color theme="1"/>
      <name val="B Mitra"/>
      <charset val="178"/>
    </font>
    <font>
      <b/>
      <sz val="11"/>
      <color theme="1"/>
      <name val="IPT.Mitra"/>
      <charset val="2"/>
    </font>
    <font>
      <sz val="10"/>
      <color theme="1"/>
      <name val="B Koodak"/>
      <charset val="178"/>
    </font>
    <font>
      <sz val="12"/>
      <name val="B Mitra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IPT.Nazanin"/>
      <charset val="2"/>
    </font>
    <font>
      <sz val="10"/>
      <color theme="1"/>
      <name val="B Mitra"/>
      <charset val="178"/>
    </font>
    <font>
      <b/>
      <sz val="11"/>
      <color rgb="FF000000"/>
      <name val="B Mitra"/>
      <charset val="178"/>
    </font>
    <font>
      <sz val="11"/>
      <name val="Calibri"/>
      <family val="2"/>
    </font>
    <font>
      <sz val="11"/>
      <color theme="1"/>
      <name val="Calibri"/>
      <family val="2"/>
      <charset val="178"/>
      <scheme val="minor"/>
    </font>
    <font>
      <sz val="10"/>
      <color indexed="8"/>
      <name val="Arial"/>
      <family val="2"/>
    </font>
    <font>
      <sz val="11"/>
      <name val="B Mitra"/>
      <charset val="178"/>
    </font>
    <font>
      <sz val="10"/>
      <color rgb="FF000000"/>
      <name val="B Mitra"/>
      <charset val="178"/>
    </font>
    <font>
      <sz val="10"/>
      <color rgb="FFFFFFFF"/>
      <name val="B Yas"/>
      <charset val="178"/>
    </font>
    <font>
      <b/>
      <sz val="11"/>
      <color rgb="FFFFFFFF"/>
      <name val="B Yas"/>
      <charset val="178"/>
    </font>
    <font>
      <b/>
      <sz val="11"/>
      <color rgb="FFFFFFFF"/>
      <name val="Calibri"/>
      <family val="2"/>
    </font>
    <font>
      <sz val="12"/>
      <color rgb="FF000000"/>
      <name val="B Mitra"/>
      <charset val="178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B Mitra"/>
      <charset val="17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B Yas"/>
      <charset val="178"/>
    </font>
    <font>
      <sz val="11"/>
      <color theme="1"/>
      <name val="Calibri"/>
      <family val="2"/>
    </font>
    <font>
      <sz val="13"/>
      <color theme="1"/>
      <name val="B Mitra"/>
      <charset val="178"/>
    </font>
    <font>
      <sz val="13"/>
      <color rgb="FF000000"/>
      <name val="B Mitra"/>
      <charset val="178"/>
    </font>
    <font>
      <sz val="8"/>
      <color theme="1"/>
      <name val="B Mitra"/>
      <charset val="178"/>
    </font>
    <font>
      <b/>
      <sz val="9"/>
      <color rgb="FF000000"/>
      <name val="B Koodak"/>
      <charset val="178"/>
    </font>
    <font>
      <b/>
      <sz val="12"/>
      <color rgb="FF000000"/>
      <name val="IPT.Mitra"/>
      <charset val="2"/>
    </font>
    <font>
      <sz val="9.5"/>
      <color rgb="FF000000"/>
      <name val="B Mitra"/>
      <charset val="178"/>
    </font>
    <font>
      <b/>
      <sz val="10"/>
      <color rgb="FFFFFFFF"/>
      <name val="B Yas"/>
      <charset val="178"/>
    </font>
    <font>
      <sz val="13"/>
      <color rgb="FF000000"/>
      <name val="IPT.Mitra"/>
      <charset val="2"/>
    </font>
    <font>
      <sz val="11"/>
      <color rgb="FF000000"/>
      <name val="Times New Roman"/>
      <family val="1"/>
    </font>
    <font>
      <b/>
      <sz val="13"/>
      <color rgb="FF000000"/>
      <name val="IPT.Mitra"/>
      <charset val="2"/>
    </font>
    <font>
      <b/>
      <sz val="12"/>
      <color rgb="FFFFFFFF"/>
      <name val="IPT.Mitra"/>
      <charset val="2"/>
    </font>
    <font>
      <b/>
      <sz val="12"/>
      <color rgb="FFFFFFFF"/>
      <name val="B Yas"/>
      <charset val="178"/>
    </font>
    <font>
      <b/>
      <sz val="1"/>
      <color rgb="FF000000"/>
      <name val="B Koodak"/>
      <charset val="178"/>
    </font>
    <font>
      <sz val="11"/>
      <color theme="1"/>
      <name val="B Koodak"/>
      <charset val="178"/>
    </font>
    <font>
      <sz val="14"/>
      <color rgb="FF000000"/>
      <name val="IPT.Mitra"/>
      <charset val="2"/>
    </font>
    <font>
      <sz val="10"/>
      <color rgb="FFFFFFFF"/>
      <name val="B Koodak"/>
      <charset val="178"/>
    </font>
    <font>
      <b/>
      <sz val="13"/>
      <color theme="1"/>
      <name val="B Mitra"/>
      <charset val="178"/>
    </font>
    <font>
      <sz val="11"/>
      <color rgb="FF000000"/>
      <name val="IPT.Mitra"/>
      <charset val="2"/>
    </font>
    <font>
      <sz val="10.5"/>
      <color rgb="FF000000"/>
      <name val="B Mitra"/>
      <charset val="178"/>
    </font>
    <font>
      <b/>
      <sz val="8.5"/>
      <color rgb="FF000000"/>
      <name val="B Mitra"/>
      <charset val="178"/>
    </font>
    <font>
      <b/>
      <sz val="10"/>
      <color rgb="FF000000"/>
      <name val="IPT.Mitra"/>
      <charset val="2"/>
    </font>
    <font>
      <b/>
      <sz val="7.5"/>
      <color rgb="FF000000"/>
      <name val="B Mitra"/>
      <charset val="178"/>
    </font>
    <font>
      <sz val="10"/>
      <color rgb="FF000000"/>
      <name val="IPT.Mitra"/>
      <charset val="2"/>
    </font>
    <font>
      <sz val="9"/>
      <color rgb="FFFFFFFF"/>
      <name val="B Yas"/>
      <charset val="178"/>
    </font>
    <font>
      <b/>
      <sz val="10"/>
      <color theme="1"/>
      <name val="B Yas"/>
      <charset val="178"/>
    </font>
    <font>
      <b/>
      <sz val="10"/>
      <color rgb="FFFFFFFF"/>
      <name val="B Mitra"/>
      <charset val="178"/>
    </font>
    <font>
      <sz val="9"/>
      <color rgb="FF000000"/>
      <name val="B Koodak"/>
      <charset val="178"/>
    </font>
    <font>
      <b/>
      <sz val="14"/>
      <color rgb="FF000000"/>
      <name val="IPT.Mitra"/>
      <charset val="2"/>
    </font>
    <font>
      <b/>
      <sz val="12"/>
      <color theme="1"/>
      <name val="B Mitra"/>
      <charset val="178"/>
    </font>
    <font>
      <b/>
      <sz val="11"/>
      <color rgb="FFFFFFFF"/>
      <name val="IPT.Mitra"/>
      <charset val="2"/>
    </font>
    <font>
      <b/>
      <sz val="10"/>
      <color rgb="FFFFFFFF"/>
      <name val="IPT.Mitra"/>
      <charset val="2"/>
    </font>
    <font>
      <b/>
      <sz val="11"/>
      <name val="IPT.Mitra"/>
      <charset val="2"/>
    </font>
    <font>
      <sz val="12"/>
      <name val="IPT.Mitra"/>
      <charset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Calibri"/>
      <family val="2"/>
    </font>
    <font>
      <sz val="10"/>
      <name val="B Koodak"/>
      <charset val="178"/>
    </font>
    <font>
      <sz val="14"/>
      <color theme="1"/>
      <name val="IPT.Mitra"/>
      <charset val="2"/>
    </font>
    <font>
      <sz val="9"/>
      <name val="Tahoma"/>
      <family val="2"/>
    </font>
    <font>
      <b/>
      <sz val="8"/>
      <color theme="0"/>
      <name val="Tahoma"/>
      <family val="2"/>
    </font>
    <font>
      <b/>
      <sz val="12"/>
      <name val="B Mitra"/>
      <charset val="178"/>
    </font>
    <font>
      <b/>
      <sz val="9"/>
      <color theme="1"/>
      <name val="Tahoma"/>
      <family val="2"/>
    </font>
    <font>
      <sz val="10"/>
      <color rgb="FFFFFFFF"/>
      <name val="B Mitra"/>
      <charset val="178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B Yas"/>
      <charset val="178"/>
    </font>
    <font>
      <b/>
      <sz val="8"/>
      <name val="Tahoma"/>
      <family val="2"/>
    </font>
    <font>
      <b/>
      <sz val="10"/>
      <color theme="1"/>
      <name val="B Mitra"/>
      <charset val="178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  <font>
      <sz val="11"/>
      <color rgb="FFFFFFFF"/>
      <name val="B Mitra"/>
      <charset val="178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4"/>
      <color rgb="FF000000"/>
      <name val="B Mitra"/>
      <charset val="178"/>
    </font>
    <font>
      <sz val="8"/>
      <color theme="1"/>
      <name val="B Nazanin"/>
      <family val="2"/>
    </font>
    <font>
      <sz val="10"/>
      <color theme="0" tint="-0.34998626667073579"/>
      <name val="B Mitra"/>
      <charset val="178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rgb="FFFFFFFF"/>
      <name val="Calibri"/>
      <family val="2"/>
    </font>
    <font>
      <sz val="8"/>
      <color rgb="FFFFFFFF"/>
      <name val="Calibri"/>
      <family val="2"/>
    </font>
    <font>
      <b/>
      <sz val="8"/>
      <color rgb="FF000000"/>
      <name val="Calibri"/>
      <family val="2"/>
    </font>
    <font>
      <sz val="10"/>
      <color theme="0"/>
      <name val="B Mitra"/>
      <charset val="178"/>
    </font>
    <font>
      <sz val="10"/>
      <color theme="1"/>
      <name val="Calibri"/>
      <family val="2"/>
      <scheme val="minor"/>
    </font>
    <font>
      <sz val="8"/>
      <color theme="1"/>
      <name val="Tahoma"/>
      <family val="2"/>
    </font>
    <font>
      <sz val="9"/>
      <name val="Calibri"/>
      <family val="2"/>
    </font>
    <font>
      <b/>
      <sz val="9"/>
      <color indexed="81"/>
      <name val="Tahoma"/>
      <family val="2"/>
    </font>
    <font>
      <sz val="10"/>
      <color theme="0" tint="-0.14999847407452621"/>
      <name val="B Nazanin"/>
      <family val="2"/>
    </font>
  </fonts>
  <fills count="4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rgb="FF2E74B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F9F9F9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DE4BE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B6"/>
        <bgColor indexed="64"/>
      </patternFill>
    </fill>
  </fills>
  <borders count="8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rgb="FF959595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indexed="64"/>
      </left>
      <right/>
      <top style="thin">
        <color indexed="64"/>
      </top>
      <bottom style="thin">
        <color rgb="FF959595"/>
      </bottom>
      <diagonal/>
    </border>
    <border>
      <left/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959595"/>
      </left>
      <right style="thin">
        <color indexed="64"/>
      </right>
      <top style="thin">
        <color indexed="64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rgb="FF959595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 style="medium">
        <color indexed="64"/>
      </left>
      <right/>
      <top/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8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43" fontId="26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3" fillId="0" borderId="0"/>
    <xf numFmtId="0" fontId="26" fillId="0" borderId="0"/>
    <xf numFmtId="9" fontId="26" fillId="0" borderId="0" applyFont="0" applyFill="0" applyBorder="0" applyAlignment="0" applyProtection="0"/>
    <xf numFmtId="0" fontId="45" fillId="0" borderId="0"/>
    <xf numFmtId="0" fontId="15" fillId="0" borderId="0"/>
    <xf numFmtId="0" fontId="53" fillId="0" borderId="0"/>
    <xf numFmtId="9" fontId="53" fillId="0" borderId="0" applyFont="0" applyFill="0" applyBorder="0" applyAlignment="0" applyProtection="0"/>
    <xf numFmtId="0" fontId="60" fillId="0" borderId="0"/>
    <xf numFmtId="0" fontId="26" fillId="0" borderId="0"/>
    <xf numFmtId="0" fontId="15" fillId="0" borderId="0"/>
  </cellStyleXfs>
  <cellXfs count="147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/>
    <xf numFmtId="3" fontId="16" fillId="0" borderId="0" xfId="0" applyNumberFormat="1" applyFont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0" fontId="30" fillId="10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31" fillId="0" borderId="0" xfId="5"/>
    <xf numFmtId="0" fontId="31" fillId="0" borderId="0" xfId="5" applyAlignment="1">
      <alignment horizontal="center" vertical="center"/>
    </xf>
    <xf numFmtId="0" fontId="32" fillId="0" borderId="0" xfId="5" applyFont="1"/>
    <xf numFmtId="0" fontId="15" fillId="0" borderId="0" xfId="3"/>
    <xf numFmtId="0" fontId="24" fillId="15" borderId="29" xfId="3" applyNumberFormat="1" applyFont="1" applyFill="1" applyBorder="1" applyAlignment="1">
      <alignment horizontal="center" vertical="center"/>
    </xf>
    <xf numFmtId="0" fontId="24" fillId="0" borderId="29" xfId="3" applyNumberFormat="1" applyFont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4" fillId="15" borderId="29" xfId="3" applyNumberFormat="1" applyFont="1" applyFill="1" applyBorder="1" applyAlignment="1">
      <alignment horizontal="center" vertical="center" wrapText="1"/>
    </xf>
    <xf numFmtId="0" fontId="24" fillId="0" borderId="29" xfId="3" applyNumberFormat="1" applyFont="1" applyBorder="1" applyAlignment="1">
      <alignment horizontal="center" vertical="center" wrapText="1"/>
    </xf>
    <xf numFmtId="0" fontId="38" fillId="0" borderId="29" xfId="3" applyNumberFormat="1" applyFont="1" applyBorder="1" applyAlignment="1">
      <alignment horizontal="center" vertical="center"/>
    </xf>
    <xf numFmtId="0" fontId="38" fillId="15" borderId="29" xfId="3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10" borderId="0" xfId="0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10" borderId="0" xfId="1" applyFill="1"/>
    <xf numFmtId="0" fontId="15" fillId="10" borderId="0" xfId="12" applyFill="1" applyAlignment="1">
      <alignment horizontal="center" vertical="center"/>
    </xf>
    <xf numFmtId="0" fontId="0" fillId="22" borderId="0" xfId="0" applyFill="1" applyAlignment="1">
      <alignment horizontal="center" vertical="center"/>
    </xf>
    <xf numFmtId="0" fontId="15" fillId="10" borderId="0" xfId="12" applyFill="1"/>
    <xf numFmtId="0" fontId="15" fillId="10" borderId="0" xfId="12" applyFont="1" applyFill="1" applyAlignment="1">
      <alignment horizontal="center" vertical="center"/>
    </xf>
    <xf numFmtId="0" fontId="44" fillId="10" borderId="0" xfId="12" applyFont="1" applyFill="1" applyAlignment="1">
      <alignment horizontal="center" vertical="center"/>
    </xf>
    <xf numFmtId="14" fontId="44" fillId="10" borderId="0" xfId="12" applyNumberFormat="1" applyFont="1" applyFill="1" applyAlignment="1">
      <alignment horizontal="center" vertical="center"/>
    </xf>
    <xf numFmtId="0" fontId="15" fillId="10" borderId="9" xfId="12" applyFont="1" applyFill="1" applyBorder="1" applyAlignment="1">
      <alignment horizontal="center" vertical="center"/>
    </xf>
    <xf numFmtId="0" fontId="44" fillId="10" borderId="9" xfId="12" applyFont="1" applyFill="1" applyBorder="1" applyAlignment="1">
      <alignment horizontal="center" vertical="center"/>
    </xf>
    <xf numFmtId="14" fontId="44" fillId="10" borderId="9" xfId="12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 wrapText="1"/>
    </xf>
    <xf numFmtId="3" fontId="2" fillId="12" borderId="9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66" fontId="1" fillId="0" borderId="5" xfId="1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13" borderId="9" xfId="0" applyFont="1" applyFill="1" applyBorder="1" applyAlignment="1">
      <alignment horizontal="center" vertical="center"/>
    </xf>
    <xf numFmtId="3" fontId="21" fillId="12" borderId="9" xfId="0" applyNumberFormat="1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10" borderId="0" xfId="12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10" fontId="25" fillId="17" borderId="17" xfId="2" applyNumberFormat="1" applyFont="1" applyFill="1" applyBorder="1" applyAlignment="1">
      <alignment horizontal="center" vertical="center" wrapText="1"/>
    </xf>
    <xf numFmtId="164" fontId="0" fillId="0" borderId="0" xfId="4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0" fillId="8" borderId="0" xfId="0" applyFill="1" applyAlignment="1">
      <alignment horizontal="center" vertical="center"/>
    </xf>
    <xf numFmtId="0" fontId="0" fillId="10" borderId="9" xfId="0" applyFill="1" applyBorder="1" applyAlignment="1">
      <alignment horizontal="center" vertical="center" wrapText="1"/>
    </xf>
    <xf numFmtId="164" fontId="1" fillId="14" borderId="9" xfId="4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58" fillId="15" borderId="9" xfId="0" applyFont="1" applyFill="1" applyBorder="1" applyAlignment="1">
      <alignment horizontal="center" vertical="center"/>
    </xf>
    <xf numFmtId="0" fontId="0" fillId="10" borderId="0" xfId="0" applyFill="1"/>
    <xf numFmtId="0" fontId="4" fillId="10" borderId="0" xfId="0" applyFont="1" applyFill="1" applyAlignment="1">
      <alignment horizontal="center" vertical="center"/>
    </xf>
    <xf numFmtId="3" fontId="0" fillId="10" borderId="0" xfId="0" applyNumberFormat="1" applyFill="1"/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 wrapText="1"/>
    </xf>
    <xf numFmtId="0" fontId="3" fillId="16" borderId="9" xfId="0" applyFont="1" applyFill="1" applyBorder="1" applyAlignment="1">
      <alignment horizontal="center" vertical="center" wrapText="1"/>
    </xf>
    <xf numFmtId="0" fontId="1" fillId="16" borderId="9" xfId="0" applyFont="1" applyFill="1" applyBorder="1" applyAlignment="1">
      <alignment horizontal="center" vertical="center" wrapText="1"/>
    </xf>
    <xf numFmtId="166" fontId="1" fillId="0" borderId="0" xfId="10" applyNumberFormat="1" applyFont="1" applyBorder="1" applyAlignment="1">
      <alignment horizontal="center" vertical="center" wrapText="1"/>
    </xf>
    <xf numFmtId="3" fontId="1" fillId="1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2" fillId="28" borderId="9" xfId="0" applyNumberFormat="1" applyFont="1" applyFill="1" applyBorder="1" applyAlignment="1">
      <alignment horizontal="center" vertical="center" wrapText="1"/>
    </xf>
    <xf numFmtId="3" fontId="2" fillId="28" borderId="16" xfId="0" applyNumberFormat="1" applyFont="1" applyFill="1" applyBorder="1" applyAlignment="1">
      <alignment horizontal="center" vertical="center" wrapText="1"/>
    </xf>
    <xf numFmtId="0" fontId="0" fillId="17" borderId="9" xfId="0" applyFill="1" applyBorder="1" applyAlignment="1">
      <alignment horizontal="center" vertical="center"/>
    </xf>
    <xf numFmtId="3" fontId="6" fillId="10" borderId="9" xfId="0" applyNumberFormat="1" applyFont="1" applyFill="1" applyBorder="1" applyAlignment="1">
      <alignment horizontal="center" vertical="center" wrapText="1"/>
    </xf>
    <xf numFmtId="3" fontId="54" fillId="12" borderId="9" xfId="0" applyNumberFormat="1" applyFont="1" applyFill="1" applyBorder="1" applyAlignment="1">
      <alignment horizontal="center" vertical="center" wrapText="1"/>
    </xf>
    <xf numFmtId="0" fontId="15" fillId="10" borderId="0" xfId="1" applyFill="1" applyBorder="1"/>
    <xf numFmtId="0" fontId="19" fillId="17" borderId="11" xfId="1" applyFont="1" applyFill="1" applyBorder="1" applyAlignment="1">
      <alignment horizontal="center" vertical="center" wrapText="1"/>
    </xf>
    <xf numFmtId="0" fontId="37" fillId="17" borderId="6" xfId="1" applyFont="1" applyFill="1" applyBorder="1" applyAlignment="1">
      <alignment horizontal="center" vertical="center" wrapText="1"/>
    </xf>
    <xf numFmtId="0" fontId="37" fillId="17" borderId="0" xfId="1" applyFont="1" applyFill="1" applyBorder="1" applyAlignment="1">
      <alignment horizontal="center" vertical="center" wrapText="1"/>
    </xf>
    <xf numFmtId="0" fontId="37" fillId="17" borderId="17" xfId="1" applyFont="1" applyFill="1" applyBorder="1" applyAlignment="1">
      <alignment horizontal="center" vertical="center" wrapText="1"/>
    </xf>
    <xf numFmtId="0" fontId="37" fillId="17" borderId="13" xfId="1" applyFont="1" applyFill="1" applyBorder="1" applyAlignment="1">
      <alignment horizontal="center" vertical="center" wrapText="1"/>
    </xf>
    <xf numFmtId="0" fontId="37" fillId="17" borderId="14" xfId="1" applyFont="1" applyFill="1" applyBorder="1" applyAlignment="1">
      <alignment horizontal="center" vertical="center" wrapText="1"/>
    </xf>
    <xf numFmtId="0" fontId="37" fillId="17" borderId="16" xfId="1" applyFont="1" applyFill="1" applyBorder="1" applyAlignment="1">
      <alignment horizontal="center" vertical="center" wrapText="1"/>
    </xf>
    <xf numFmtId="3" fontId="15" fillId="10" borderId="0" xfId="1" applyNumberFormat="1" applyFill="1"/>
    <xf numFmtId="164" fontId="1" fillId="27" borderId="9" xfId="4" applyNumberFormat="1" applyFont="1" applyFill="1" applyBorder="1" applyAlignment="1">
      <alignment horizontal="center" vertical="center" wrapText="1"/>
    </xf>
    <xf numFmtId="0" fontId="18" fillId="17" borderId="9" xfId="0" applyFont="1" applyFill="1" applyBorder="1" applyAlignment="1">
      <alignment horizontal="center" vertical="center" wrapText="1"/>
    </xf>
    <xf numFmtId="0" fontId="44" fillId="17" borderId="9" xfId="12" applyFont="1" applyFill="1" applyBorder="1" applyAlignment="1">
      <alignment horizontal="center" vertical="center"/>
    </xf>
    <xf numFmtId="14" fontId="44" fillId="17" borderId="9" xfId="12" applyNumberFormat="1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right" vertical="center" wrapText="1" readingOrder="2"/>
    </xf>
    <xf numFmtId="0" fontId="9" fillId="0" borderId="9" xfId="0" applyFont="1" applyBorder="1"/>
    <xf numFmtId="3" fontId="17" fillId="10" borderId="9" xfId="0" applyNumberFormat="1" applyFont="1" applyFill="1" applyBorder="1" applyAlignment="1">
      <alignment horizontal="right" vertical="center" wrapText="1" readingOrder="2"/>
    </xf>
    <xf numFmtId="0" fontId="31" fillId="17" borderId="9" xfId="5" applyFill="1" applyBorder="1"/>
    <xf numFmtId="0" fontId="1" fillId="3" borderId="9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5" fillId="0" borderId="0" xfId="12"/>
    <xf numFmtId="3" fontId="25" fillId="17" borderId="0" xfId="12" applyNumberFormat="1" applyFont="1" applyFill="1" applyBorder="1" applyAlignment="1">
      <alignment horizontal="center" vertical="center" wrapText="1"/>
    </xf>
    <xf numFmtId="0" fontId="56" fillId="26" borderId="13" xfId="12" applyFont="1" applyFill="1" applyBorder="1" applyAlignment="1">
      <alignment horizontal="center" vertical="center" wrapText="1" readingOrder="2"/>
    </xf>
    <xf numFmtId="0" fontId="57" fillId="26" borderId="11" xfId="12" applyFont="1" applyFill="1" applyBorder="1" applyAlignment="1">
      <alignment vertical="center"/>
    </xf>
    <xf numFmtId="0" fontId="55" fillId="14" borderId="8" xfId="12" applyFont="1" applyFill="1" applyBorder="1" applyAlignment="1">
      <alignment horizontal="center" vertical="center" readingOrder="2"/>
    </xf>
    <xf numFmtId="0" fontId="47" fillId="10" borderId="8" xfId="12" applyFont="1" applyFill="1" applyBorder="1" applyAlignment="1">
      <alignment horizontal="center" vertical="center" readingOrder="2"/>
    </xf>
    <xf numFmtId="0" fontId="47" fillId="10" borderId="10" xfId="12" applyFont="1" applyFill="1" applyBorder="1" applyAlignment="1">
      <alignment horizontal="center" vertical="center" readingOrder="2"/>
    </xf>
    <xf numFmtId="0" fontId="55" fillId="14" borderId="6" xfId="12" applyFont="1" applyFill="1" applyBorder="1" applyAlignment="1">
      <alignment horizontal="center" vertical="center" readingOrder="2"/>
    </xf>
    <xf numFmtId="0" fontId="47" fillId="10" borderId="6" xfId="12" applyFont="1" applyFill="1" applyBorder="1" applyAlignment="1">
      <alignment horizontal="center" vertical="center" readingOrder="2"/>
    </xf>
    <xf numFmtId="0" fontId="47" fillId="10" borderId="12" xfId="12" applyFont="1" applyFill="1" applyBorder="1" applyAlignment="1">
      <alignment horizontal="center" vertical="center" readingOrder="2"/>
    </xf>
    <xf numFmtId="0" fontId="9" fillId="17" borderId="8" xfId="12" applyFont="1" applyFill="1" applyBorder="1" applyAlignment="1">
      <alignment horizontal="center" vertical="center" wrapText="1" readingOrder="1"/>
    </xf>
    <xf numFmtId="0" fontId="9" fillId="17" borderId="8" xfId="12" applyFont="1" applyFill="1" applyBorder="1" applyAlignment="1">
      <alignment horizontal="center" vertical="center" wrapText="1" readingOrder="2"/>
    </xf>
    <xf numFmtId="3" fontId="10" fillId="17" borderId="8" xfId="12" applyNumberFormat="1" applyFont="1" applyFill="1" applyBorder="1" applyAlignment="1">
      <alignment horizontal="center" vertical="center" wrapText="1" readingOrder="1"/>
    </xf>
    <xf numFmtId="3" fontId="10" fillId="17" borderId="0" xfId="12" applyNumberFormat="1" applyFont="1" applyFill="1" applyBorder="1" applyAlignment="1">
      <alignment horizontal="center" vertical="center" wrapText="1" readingOrder="1"/>
    </xf>
    <xf numFmtId="10" fontId="10" fillId="17" borderId="6" xfId="12" applyNumberFormat="1" applyFont="1" applyFill="1" applyBorder="1" applyAlignment="1">
      <alignment horizontal="center" vertical="center" wrapText="1" readingOrder="1"/>
    </xf>
    <xf numFmtId="10" fontId="10" fillId="17" borderId="17" xfId="12" applyNumberFormat="1" applyFont="1" applyFill="1" applyBorder="1" applyAlignment="1">
      <alignment horizontal="center" vertical="center" wrapText="1" readingOrder="1"/>
    </xf>
    <xf numFmtId="0" fontId="8" fillId="5" borderId="15" xfId="12" applyFont="1" applyFill="1" applyBorder="1" applyAlignment="1">
      <alignment horizontal="center" vertical="center" wrapText="1" readingOrder="2"/>
    </xf>
    <xf numFmtId="0" fontId="9" fillId="17" borderId="6" xfId="12" applyFont="1" applyFill="1" applyBorder="1" applyAlignment="1">
      <alignment horizontal="center" vertical="center" wrapText="1" readingOrder="2"/>
    </xf>
    <xf numFmtId="10" fontId="10" fillId="17" borderId="0" xfId="12" applyNumberFormat="1" applyFont="1" applyFill="1" applyBorder="1" applyAlignment="1">
      <alignment horizontal="center" vertical="center" wrapText="1" readingOrder="1"/>
    </xf>
    <xf numFmtId="3" fontId="25" fillId="17" borderId="17" xfId="12" applyNumberFormat="1" applyFont="1" applyFill="1" applyBorder="1" applyAlignment="1">
      <alignment horizontal="center" vertical="center" wrapText="1"/>
    </xf>
    <xf numFmtId="0" fontId="11" fillId="17" borderId="8" xfId="12" applyFont="1" applyFill="1" applyBorder="1" applyAlignment="1">
      <alignment horizontal="center" vertical="center" wrapText="1" readingOrder="1"/>
    </xf>
    <xf numFmtId="3" fontId="10" fillId="17" borderId="9" xfId="12" applyNumberFormat="1" applyFont="1" applyFill="1" applyBorder="1" applyAlignment="1">
      <alignment horizontal="center" vertical="center" wrapText="1" readingOrder="1"/>
    </xf>
    <xf numFmtId="10" fontId="10" fillId="17" borderId="13" xfId="12" applyNumberFormat="1" applyFont="1" applyFill="1" applyBorder="1" applyAlignment="1">
      <alignment horizontal="center" vertical="center" wrapText="1" readingOrder="1"/>
    </xf>
    <xf numFmtId="10" fontId="10" fillId="17" borderId="16" xfId="12" applyNumberFormat="1" applyFont="1" applyFill="1" applyBorder="1" applyAlignment="1">
      <alignment horizontal="center" vertical="center" wrapText="1" readingOrder="1"/>
    </xf>
    <xf numFmtId="3" fontId="36" fillId="17" borderId="19" xfId="12" applyNumberFormat="1" applyFont="1" applyFill="1" applyBorder="1" applyAlignment="1">
      <alignment horizontal="center" vertical="center" wrapText="1"/>
    </xf>
    <xf numFmtId="0" fontId="12" fillId="17" borderId="8" xfId="12" applyFont="1" applyFill="1" applyBorder="1" applyAlignment="1">
      <alignment horizontal="left" vertical="center" wrapText="1" readingOrder="1"/>
    </xf>
    <xf numFmtId="0" fontId="13" fillId="17" borderId="8" xfId="12" applyFont="1" applyFill="1" applyBorder="1" applyAlignment="1">
      <alignment horizontal="center" vertical="center" wrapText="1" readingOrder="1"/>
    </xf>
    <xf numFmtId="0" fontId="12" fillId="17" borderId="10" xfId="12" applyFont="1" applyFill="1" applyBorder="1" applyAlignment="1">
      <alignment horizontal="left" vertical="center" wrapText="1" readingOrder="1"/>
    </xf>
    <xf numFmtId="10" fontId="14" fillId="17" borderId="12" xfId="12" applyNumberFormat="1" applyFont="1" applyFill="1" applyBorder="1" applyAlignment="1">
      <alignment horizontal="center" vertical="center" wrapText="1" readingOrder="1"/>
    </xf>
    <xf numFmtId="10" fontId="14" fillId="17" borderId="19" xfId="12" applyNumberFormat="1" applyFont="1" applyFill="1" applyBorder="1" applyAlignment="1">
      <alignment horizontal="center" vertical="center" wrapText="1" readingOrder="1"/>
    </xf>
    <xf numFmtId="0" fontId="9" fillId="17" borderId="6" xfId="12" applyFont="1" applyFill="1" applyBorder="1" applyAlignment="1">
      <alignment horizontal="center" vertical="center" wrapText="1" readingOrder="1"/>
    </xf>
    <xf numFmtId="10" fontId="10" fillId="17" borderId="21" xfId="12" applyNumberFormat="1" applyFont="1" applyFill="1" applyBorder="1" applyAlignment="1">
      <alignment horizontal="center" vertical="center" wrapText="1" readingOrder="1"/>
    </xf>
    <xf numFmtId="10" fontId="10" fillId="17" borderId="8" xfId="12" applyNumberFormat="1" applyFont="1" applyFill="1" applyBorder="1" applyAlignment="1">
      <alignment horizontal="center" vertical="center" wrapText="1" readingOrder="1"/>
    </xf>
    <xf numFmtId="0" fontId="11" fillId="17" borderId="6" xfId="12" applyFont="1" applyFill="1" applyBorder="1" applyAlignment="1">
      <alignment horizontal="center" vertical="center" wrapText="1" readingOrder="1"/>
    </xf>
    <xf numFmtId="10" fontId="10" fillId="17" borderId="9" xfId="12" applyNumberFormat="1" applyFont="1" applyFill="1" applyBorder="1" applyAlignment="1">
      <alignment horizontal="center" vertical="center" wrapText="1" readingOrder="1"/>
    </xf>
    <xf numFmtId="0" fontId="12" fillId="17" borderId="6" xfId="12" applyFont="1" applyFill="1" applyBorder="1" applyAlignment="1">
      <alignment horizontal="left" vertical="center" wrapText="1" readingOrder="1"/>
    </xf>
    <xf numFmtId="0" fontId="13" fillId="17" borderId="6" xfId="12" applyFont="1" applyFill="1" applyBorder="1" applyAlignment="1">
      <alignment horizontal="center" vertical="center" wrapText="1" readingOrder="1"/>
    </xf>
    <xf numFmtId="10" fontId="10" fillId="17" borderId="10" xfId="12" applyNumberFormat="1" applyFont="1" applyFill="1" applyBorder="1" applyAlignment="1">
      <alignment horizontal="center" vertical="center" wrapText="1" readingOrder="1"/>
    </xf>
    <xf numFmtId="0" fontId="12" fillId="17" borderId="12" xfId="12" applyFont="1" applyFill="1" applyBorder="1" applyAlignment="1">
      <alignment horizontal="left" vertical="center" wrapText="1" readingOrder="1"/>
    </xf>
    <xf numFmtId="0" fontId="9" fillId="17" borderId="13" xfId="12" applyFont="1" applyFill="1" applyBorder="1" applyAlignment="1">
      <alignment horizontal="center" vertical="center" wrapText="1" readingOrder="2"/>
    </xf>
    <xf numFmtId="3" fontId="14" fillId="17" borderId="9" xfId="12" applyNumberFormat="1" applyFont="1" applyFill="1" applyBorder="1" applyAlignment="1">
      <alignment horizontal="center" vertical="center" wrapText="1" readingOrder="1"/>
    </xf>
    <xf numFmtId="10" fontId="14" fillId="17" borderId="16" xfId="12" applyNumberFormat="1" applyFont="1" applyFill="1" applyBorder="1" applyAlignment="1">
      <alignment horizontal="center" vertical="center" wrapText="1" readingOrder="1"/>
    </xf>
    <xf numFmtId="3" fontId="1" fillId="0" borderId="0" xfId="0" applyNumberFormat="1" applyFont="1" applyBorder="1" applyAlignment="1">
      <alignment horizontal="center" vertical="center" wrapText="1"/>
    </xf>
    <xf numFmtId="0" fontId="28" fillId="23" borderId="9" xfId="0" applyFont="1" applyFill="1" applyBorder="1" applyAlignment="1">
      <alignment horizontal="center" vertical="center" wrapText="1" readingOrder="2"/>
    </xf>
    <xf numFmtId="0" fontId="43" fillId="24" borderId="9" xfId="0" applyFont="1" applyFill="1" applyBorder="1" applyAlignment="1">
      <alignment horizontal="center" vertical="center" wrapText="1" readingOrder="2"/>
    </xf>
    <xf numFmtId="3" fontId="48" fillId="0" borderId="9" xfId="0" applyNumberFormat="1" applyFont="1" applyBorder="1" applyAlignment="1">
      <alignment horizontal="center" vertical="center" wrapText="1" readingOrder="2"/>
    </xf>
    <xf numFmtId="0" fontId="28" fillId="10" borderId="9" xfId="0" applyFont="1" applyFill="1" applyBorder="1" applyAlignment="1">
      <alignment horizontal="right" vertical="center" wrapText="1" readingOrder="2"/>
    </xf>
    <xf numFmtId="3" fontId="28" fillId="10" borderId="9" xfId="0" applyNumberFormat="1" applyFont="1" applyFill="1" applyBorder="1" applyAlignment="1">
      <alignment horizontal="right" vertical="center" wrapText="1" readingOrder="2"/>
    </xf>
    <xf numFmtId="3" fontId="2" fillId="10" borderId="9" xfId="0" applyNumberFormat="1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49" fillId="25" borderId="0" xfId="0" applyFont="1" applyFill="1" applyAlignment="1">
      <alignment horizontal="center" vertical="center" wrapText="1" readingOrder="2"/>
    </xf>
    <xf numFmtId="0" fontId="48" fillId="23" borderId="0" xfId="0" applyFont="1" applyFill="1" applyAlignment="1">
      <alignment horizontal="center" vertical="center" wrapText="1" readingOrder="2"/>
    </xf>
    <xf numFmtId="0" fontId="10" fillId="23" borderId="0" xfId="0" applyFont="1" applyFill="1" applyAlignment="1">
      <alignment horizontal="center" vertical="center" wrapText="1" readingOrder="1"/>
    </xf>
    <xf numFmtId="0" fontId="10" fillId="23" borderId="35" xfId="0" applyFont="1" applyFill="1" applyBorder="1" applyAlignment="1">
      <alignment horizontal="center" vertical="center" wrapText="1" readingOrder="1"/>
    </xf>
    <xf numFmtId="10" fontId="10" fillId="23" borderId="0" xfId="0" applyNumberFormat="1" applyFont="1" applyFill="1" applyAlignment="1">
      <alignment horizontal="center" vertical="center" wrapText="1" readingOrder="1"/>
    </xf>
    <xf numFmtId="10" fontId="10" fillId="23" borderId="7" xfId="0" applyNumberFormat="1" applyFont="1" applyFill="1" applyBorder="1" applyAlignment="1">
      <alignment horizontal="center" vertical="center" wrapText="1" readingOrder="1"/>
    </xf>
    <xf numFmtId="3" fontId="10" fillId="23" borderId="0" xfId="0" applyNumberFormat="1" applyFont="1" applyFill="1" applyAlignment="1">
      <alignment horizontal="center" vertical="center" wrapText="1" readingOrder="1"/>
    </xf>
    <xf numFmtId="3" fontId="10" fillId="23" borderId="35" xfId="0" applyNumberFormat="1" applyFont="1" applyFill="1" applyBorder="1" applyAlignment="1">
      <alignment horizontal="center" vertical="center" wrapText="1" readingOrder="1"/>
    </xf>
    <xf numFmtId="10" fontId="10" fillId="23" borderId="26" xfId="0" applyNumberFormat="1" applyFont="1" applyFill="1" applyBorder="1" applyAlignment="1">
      <alignment horizontal="center" vertical="center" wrapText="1" readingOrder="1"/>
    </xf>
    <xf numFmtId="10" fontId="10" fillId="23" borderId="41" xfId="0" applyNumberFormat="1" applyFont="1" applyFill="1" applyBorder="1" applyAlignment="1">
      <alignment horizontal="center" vertical="center" wrapText="1" readingOrder="1"/>
    </xf>
    <xf numFmtId="10" fontId="65" fillId="23" borderId="26" xfId="0" applyNumberFormat="1" applyFont="1" applyFill="1" applyBorder="1" applyAlignment="1">
      <alignment horizontal="center" vertical="center" wrapText="1" readingOrder="1"/>
    </xf>
    <xf numFmtId="10" fontId="65" fillId="23" borderId="41" xfId="0" applyNumberFormat="1" applyFont="1" applyFill="1" applyBorder="1" applyAlignment="1">
      <alignment horizontal="center" vertical="center" wrapText="1" readingOrder="1"/>
    </xf>
    <xf numFmtId="0" fontId="17" fillId="24" borderId="0" xfId="0" applyFont="1" applyFill="1" applyAlignment="1">
      <alignment horizontal="center" vertical="center" wrapText="1" readingOrder="2"/>
    </xf>
    <xf numFmtId="10" fontId="65" fillId="24" borderId="0" xfId="0" applyNumberFormat="1" applyFont="1" applyFill="1" applyAlignment="1">
      <alignment horizontal="center" vertical="center" wrapText="1" readingOrder="1"/>
    </xf>
    <xf numFmtId="10" fontId="65" fillId="24" borderId="7" xfId="0" applyNumberFormat="1" applyFont="1" applyFill="1" applyBorder="1" applyAlignment="1">
      <alignment horizontal="center" vertical="center" wrapText="1" readingOrder="1"/>
    </xf>
    <xf numFmtId="0" fontId="17" fillId="24" borderId="26" xfId="0" applyFont="1" applyFill="1" applyBorder="1" applyAlignment="1">
      <alignment horizontal="center" vertical="center" wrapText="1" readingOrder="2"/>
    </xf>
    <xf numFmtId="10" fontId="65" fillId="24" borderId="26" xfId="0" applyNumberFormat="1" applyFont="1" applyFill="1" applyBorder="1" applyAlignment="1">
      <alignment horizontal="center" vertical="center" wrapText="1" readingOrder="1"/>
    </xf>
    <xf numFmtId="10" fontId="65" fillId="24" borderId="41" xfId="0" applyNumberFormat="1" applyFont="1" applyFill="1" applyBorder="1" applyAlignment="1">
      <alignment horizontal="center" vertical="center" wrapText="1" readingOrder="1"/>
    </xf>
    <xf numFmtId="0" fontId="16" fillId="23" borderId="0" xfId="0" applyFont="1" applyFill="1" applyAlignment="1">
      <alignment horizontal="center" vertical="center" wrapText="1" readingOrder="2"/>
    </xf>
    <xf numFmtId="0" fontId="16" fillId="23" borderId="26" xfId="0" applyFont="1" applyFill="1" applyBorder="1" applyAlignment="1">
      <alignment horizontal="center" vertical="center" wrapText="1" readingOrder="2"/>
    </xf>
    <xf numFmtId="3" fontId="65" fillId="24" borderId="0" xfId="0" applyNumberFormat="1" applyFont="1" applyFill="1" applyAlignment="1">
      <alignment horizontal="center" vertical="center" wrapText="1" readingOrder="1"/>
    </xf>
    <xf numFmtId="0" fontId="17" fillId="23" borderId="23" xfId="0" applyFont="1" applyFill="1" applyBorder="1" applyAlignment="1">
      <alignment horizontal="center" vertical="center" wrapText="1" readingOrder="2"/>
    </xf>
    <xf numFmtId="3" fontId="65" fillId="23" borderId="23" xfId="0" applyNumberFormat="1" applyFont="1" applyFill="1" applyBorder="1" applyAlignment="1">
      <alignment horizontal="center" vertical="center" wrapText="1" readingOrder="1"/>
    </xf>
    <xf numFmtId="10" fontId="65" fillId="23" borderId="23" xfId="0" applyNumberFormat="1" applyFont="1" applyFill="1" applyBorder="1" applyAlignment="1">
      <alignment horizontal="center" vertical="center" wrapText="1" readingOrder="1"/>
    </xf>
    <xf numFmtId="0" fontId="17" fillId="23" borderId="26" xfId="0" applyFont="1" applyFill="1" applyBorder="1" applyAlignment="1">
      <alignment horizontal="center" vertical="center" wrapText="1" readingOrder="2"/>
    </xf>
    <xf numFmtId="3" fontId="65" fillId="23" borderId="26" xfId="0" applyNumberFormat="1" applyFont="1" applyFill="1" applyBorder="1" applyAlignment="1">
      <alignment horizontal="center" vertical="center" wrapText="1" readingOrder="1"/>
    </xf>
    <xf numFmtId="3" fontId="65" fillId="24" borderId="44" xfId="0" applyNumberFormat="1" applyFont="1" applyFill="1" applyBorder="1" applyAlignment="1">
      <alignment horizontal="center" vertical="center" wrapText="1" readingOrder="1"/>
    </xf>
    <xf numFmtId="0" fontId="64" fillId="0" borderId="26" xfId="0" applyFont="1" applyBorder="1" applyAlignment="1">
      <alignment horizontal="center" vertical="center" wrapText="1" readingOrder="2"/>
    </xf>
    <xf numFmtId="0" fontId="1" fillId="17" borderId="9" xfId="0" applyFont="1" applyFill="1" applyBorder="1" applyAlignment="1">
      <alignment horizontal="center" vertical="center" wrapText="1"/>
    </xf>
    <xf numFmtId="0" fontId="43" fillId="23" borderId="42" xfId="0" applyFont="1" applyFill="1" applyBorder="1" applyAlignment="1">
      <alignment horizontal="center" vertical="center" wrapText="1" readingOrder="2"/>
    </xf>
    <xf numFmtId="3" fontId="65" fillId="24" borderId="30" xfId="0" applyNumberFormat="1" applyFont="1" applyFill="1" applyBorder="1" applyAlignment="1">
      <alignment horizontal="center" vertical="center" wrapText="1" readingOrder="1"/>
    </xf>
    <xf numFmtId="3" fontId="65" fillId="24" borderId="41" xfId="0" applyNumberFormat="1" applyFont="1" applyFill="1" applyBorder="1" applyAlignment="1">
      <alignment horizontal="center" vertical="center" wrapText="1" readingOrder="1"/>
    </xf>
    <xf numFmtId="3" fontId="65" fillId="24" borderId="42" xfId="0" applyNumberFormat="1" applyFont="1" applyFill="1" applyBorder="1" applyAlignment="1">
      <alignment horizontal="center" vertical="center" wrapText="1" readingOrder="1"/>
    </xf>
    <xf numFmtId="3" fontId="65" fillId="24" borderId="26" xfId="0" applyNumberFormat="1" applyFont="1" applyFill="1" applyBorder="1" applyAlignment="1">
      <alignment horizontal="center" vertical="center" wrapText="1" readingOrder="1"/>
    </xf>
    <xf numFmtId="3" fontId="10" fillId="23" borderId="22" xfId="0" applyNumberFormat="1" applyFont="1" applyFill="1" applyBorder="1" applyAlignment="1">
      <alignment horizontal="center" vertical="center" wrapText="1" readingOrder="1"/>
    </xf>
    <xf numFmtId="3" fontId="10" fillId="23" borderId="23" xfId="0" applyNumberFormat="1" applyFont="1" applyFill="1" applyBorder="1" applyAlignment="1">
      <alignment horizontal="center" vertical="center" wrapText="1" readingOrder="1"/>
    </xf>
    <xf numFmtId="0" fontId="10" fillId="23" borderId="42" xfId="0" applyFont="1" applyFill="1" applyBorder="1" applyAlignment="1">
      <alignment horizontal="center" vertical="center" wrapText="1" readingOrder="1"/>
    </xf>
    <xf numFmtId="3" fontId="10" fillId="23" borderId="41" xfId="0" applyNumberFormat="1" applyFont="1" applyFill="1" applyBorder="1" applyAlignment="1">
      <alignment horizontal="center" vertical="center" wrapText="1" readingOrder="1"/>
    </xf>
    <xf numFmtId="3" fontId="10" fillId="23" borderId="26" xfId="0" applyNumberFormat="1" applyFont="1" applyFill="1" applyBorder="1" applyAlignment="1">
      <alignment horizontal="center" vertical="center" wrapText="1" readingOrder="1"/>
    </xf>
    <xf numFmtId="0" fontId="50" fillId="25" borderId="27" xfId="0" applyFont="1" applyFill="1" applyBorder="1" applyAlignment="1">
      <alignment horizontal="center" vertical="center" wrapText="1" readingOrder="2"/>
    </xf>
    <xf numFmtId="0" fontId="49" fillId="25" borderId="22" xfId="0" applyFont="1" applyFill="1" applyBorder="1" applyAlignment="1">
      <alignment horizontal="center" vertical="center" wrapText="1" readingOrder="2"/>
    </xf>
    <xf numFmtId="0" fontId="49" fillId="25" borderId="30" xfId="0" applyFont="1" applyFill="1" applyBorder="1" applyAlignment="1">
      <alignment horizontal="center" vertical="center" wrapText="1" readingOrder="2"/>
    </xf>
    <xf numFmtId="0" fontId="49" fillId="25" borderId="23" xfId="0" applyFont="1" applyFill="1" applyBorder="1" applyAlignment="1">
      <alignment horizontal="center" vertical="center" wrapText="1" readingOrder="2"/>
    </xf>
    <xf numFmtId="0" fontId="10" fillId="23" borderId="7" xfId="0" applyFont="1" applyFill="1" applyBorder="1" applyAlignment="1">
      <alignment horizontal="center" vertical="center" wrapText="1" readingOrder="1"/>
    </xf>
    <xf numFmtId="0" fontId="10" fillId="23" borderId="27" xfId="0" applyFont="1" applyFill="1" applyBorder="1" applyAlignment="1">
      <alignment horizontal="center" vertical="center" wrapText="1" readingOrder="1"/>
    </xf>
    <xf numFmtId="3" fontId="10" fillId="23" borderId="7" xfId="0" applyNumberFormat="1" applyFont="1" applyFill="1" applyBorder="1" applyAlignment="1">
      <alignment horizontal="center" vertical="center" wrapText="1" readingOrder="1"/>
    </xf>
    <xf numFmtId="3" fontId="10" fillId="23" borderId="0" xfId="0" applyNumberFormat="1" applyFont="1" applyFill="1" applyBorder="1" applyAlignment="1">
      <alignment horizontal="center" vertical="center" wrapText="1" readingOrder="1"/>
    </xf>
    <xf numFmtId="3" fontId="10" fillId="23" borderId="30" xfId="0" applyNumberFormat="1" applyFont="1" applyFill="1" applyBorder="1" applyAlignment="1">
      <alignment horizontal="center" vertical="center" wrapText="1" readingOrder="1"/>
    </xf>
    <xf numFmtId="3" fontId="10" fillId="23" borderId="42" xfId="0" applyNumberFormat="1" applyFont="1" applyFill="1" applyBorder="1" applyAlignment="1">
      <alignment horizontal="center" vertical="center" wrapText="1" readingOrder="1"/>
    </xf>
    <xf numFmtId="0" fontId="50" fillId="25" borderId="22" xfId="0" applyFont="1" applyFill="1" applyBorder="1" applyAlignment="1">
      <alignment horizontal="center" vertical="center" wrapText="1" readingOrder="2"/>
    </xf>
    <xf numFmtId="0" fontId="67" fillId="32" borderId="22" xfId="0" applyFont="1" applyFill="1" applyBorder="1" applyAlignment="1">
      <alignment horizontal="center" vertical="center" wrapText="1" readingOrder="2"/>
    </xf>
    <xf numFmtId="0" fontId="67" fillId="32" borderId="0" xfId="0" applyFont="1" applyFill="1" applyBorder="1" applyAlignment="1">
      <alignment horizontal="center" vertical="center" wrapText="1" readingOrder="2"/>
    </xf>
    <xf numFmtId="0" fontId="28" fillId="9" borderId="7" xfId="0" applyFont="1" applyFill="1" applyBorder="1" applyAlignment="1">
      <alignment horizontal="center" vertical="center" wrapText="1" readingOrder="2"/>
    </xf>
    <xf numFmtId="3" fontId="68" fillId="9" borderId="0" xfId="0" applyNumberFormat="1" applyFont="1" applyFill="1" applyAlignment="1">
      <alignment horizontal="center" vertical="center" wrapText="1" readingOrder="1"/>
    </xf>
    <xf numFmtId="3" fontId="68" fillId="9" borderId="27" xfId="0" applyNumberFormat="1" applyFont="1" applyFill="1" applyBorder="1" applyAlignment="1">
      <alignment horizontal="center" vertical="center" wrapText="1" readingOrder="1"/>
    </xf>
    <xf numFmtId="10" fontId="68" fillId="33" borderId="7" xfId="0" applyNumberFormat="1" applyFont="1" applyFill="1" applyBorder="1" applyAlignment="1">
      <alignment horizontal="center" vertical="center" wrapText="1" readingOrder="1"/>
    </xf>
    <xf numFmtId="10" fontId="68" fillId="33" borderId="0" xfId="0" applyNumberFormat="1" applyFont="1" applyFill="1" applyBorder="1" applyAlignment="1">
      <alignment horizontal="center" vertical="center" wrapText="1" readingOrder="1"/>
    </xf>
    <xf numFmtId="0" fontId="69" fillId="9" borderId="7" xfId="0" applyFont="1" applyFill="1" applyBorder="1" applyAlignment="1">
      <alignment horizontal="center" vertical="center" wrapText="1" readingOrder="2"/>
    </xf>
    <xf numFmtId="3" fontId="68" fillId="9" borderId="26" xfId="0" applyNumberFormat="1" applyFont="1" applyFill="1" applyBorder="1" applyAlignment="1">
      <alignment horizontal="center" vertical="center" wrapText="1" readingOrder="1"/>
    </xf>
    <xf numFmtId="3" fontId="68" fillId="9" borderId="42" xfId="0" applyNumberFormat="1" applyFont="1" applyFill="1" applyBorder="1" applyAlignment="1">
      <alignment horizontal="center" vertical="center" wrapText="1" readingOrder="1"/>
    </xf>
    <xf numFmtId="0" fontId="43" fillId="9" borderId="7" xfId="0" applyFont="1" applyFill="1" applyBorder="1" applyAlignment="1">
      <alignment horizontal="center" vertical="center" wrapText="1" readingOrder="2"/>
    </xf>
    <xf numFmtId="10" fontId="70" fillId="33" borderId="22" xfId="0" applyNumberFormat="1" applyFont="1" applyFill="1" applyBorder="1" applyAlignment="1">
      <alignment horizontal="center" vertical="center" wrapText="1" readingOrder="1"/>
    </xf>
    <xf numFmtId="10" fontId="70" fillId="33" borderId="23" xfId="0" applyNumberFormat="1" applyFont="1" applyFill="1" applyBorder="1" applyAlignment="1">
      <alignment horizontal="center" vertical="center" wrapText="1" readingOrder="1"/>
    </xf>
    <xf numFmtId="0" fontId="0" fillId="32" borderId="7" xfId="0" applyFill="1" applyBorder="1" applyAlignment="1">
      <alignment vertical="center" wrapText="1"/>
    </xf>
    <xf numFmtId="0" fontId="68" fillId="32" borderId="0" xfId="0" applyFont="1" applyFill="1" applyAlignment="1">
      <alignment horizontal="center" vertical="center" wrapText="1" readingOrder="1"/>
    </xf>
    <xf numFmtId="0" fontId="71" fillId="32" borderId="0" xfId="0" applyFont="1" applyFill="1" applyAlignment="1">
      <alignment horizontal="center" vertical="center" wrapText="1" readingOrder="2"/>
    </xf>
    <xf numFmtId="0" fontId="72" fillId="32" borderId="27" xfId="0" applyFont="1" applyFill="1" applyBorder="1" applyAlignment="1">
      <alignment horizontal="center" vertical="center" wrapText="1" readingOrder="2"/>
    </xf>
    <xf numFmtId="10" fontId="68" fillId="33" borderId="41" xfId="0" applyNumberFormat="1" applyFont="1" applyFill="1" applyBorder="1" applyAlignment="1">
      <alignment horizontal="center" vertical="center" wrapText="1" readingOrder="1"/>
    </xf>
    <xf numFmtId="10" fontId="68" fillId="33" borderId="26" xfId="0" applyNumberFormat="1" applyFont="1" applyFill="1" applyBorder="1" applyAlignment="1">
      <alignment horizontal="center" vertical="center" wrapText="1" readingOrder="1"/>
    </xf>
    <xf numFmtId="0" fontId="43" fillId="9" borderId="41" xfId="0" applyFont="1" applyFill="1" applyBorder="1" applyAlignment="1">
      <alignment horizontal="center" vertical="center" wrapText="1" readingOrder="2"/>
    </xf>
    <xf numFmtId="10" fontId="70" fillId="33" borderId="41" xfId="0" applyNumberFormat="1" applyFont="1" applyFill="1" applyBorder="1" applyAlignment="1">
      <alignment horizontal="center" vertical="center" wrapText="1" readingOrder="1"/>
    </xf>
    <xf numFmtId="10" fontId="70" fillId="33" borderId="26" xfId="0" applyNumberFormat="1" applyFont="1" applyFill="1" applyBorder="1" applyAlignment="1">
      <alignment horizontal="center" vertical="center" wrapText="1" readingOrder="1"/>
    </xf>
    <xf numFmtId="0" fontId="73" fillId="32" borderId="41" xfId="0" applyFont="1" applyFill="1" applyBorder="1" applyAlignment="1">
      <alignment horizontal="center" vertical="center" wrapText="1" readingOrder="2"/>
    </xf>
    <xf numFmtId="0" fontId="68" fillId="32" borderId="26" xfId="0" applyFont="1" applyFill="1" applyBorder="1" applyAlignment="1">
      <alignment horizontal="center" vertical="center" wrapText="1" readingOrder="1"/>
    </xf>
    <xf numFmtId="0" fontId="65" fillId="32" borderId="26" xfId="0" applyFont="1" applyFill="1" applyBorder="1" applyAlignment="1">
      <alignment horizontal="center" vertical="center" wrapText="1" readingOrder="1"/>
    </xf>
    <xf numFmtId="0" fontId="65" fillId="32" borderId="42" xfId="0" applyFont="1" applyFill="1" applyBorder="1" applyAlignment="1">
      <alignment horizontal="center" vertical="center" wrapText="1" readingOrder="1"/>
    </xf>
    <xf numFmtId="0" fontId="70" fillId="32" borderId="26" xfId="0" applyFont="1" applyFill="1" applyBorder="1" applyAlignment="1">
      <alignment horizontal="center" vertical="center" wrapText="1" readingOrder="1"/>
    </xf>
    <xf numFmtId="0" fontId="70" fillId="32" borderId="42" xfId="0" applyFont="1" applyFill="1" applyBorder="1" applyAlignment="1">
      <alignment horizontal="center" vertical="center" wrapText="1" readingOrder="1"/>
    </xf>
    <xf numFmtId="0" fontId="43" fillId="34" borderId="36" xfId="0" applyFont="1" applyFill="1" applyBorder="1" applyAlignment="1">
      <alignment horizontal="center" vertical="center" wrapText="1" readingOrder="2"/>
    </xf>
    <xf numFmtId="10" fontId="70" fillId="34" borderId="41" xfId="0" applyNumberFormat="1" applyFont="1" applyFill="1" applyBorder="1" applyAlignment="1">
      <alignment horizontal="center" vertical="center" wrapText="1" readingOrder="1"/>
    </xf>
    <xf numFmtId="10" fontId="70" fillId="34" borderId="26" xfId="0" applyNumberFormat="1" applyFont="1" applyFill="1" applyBorder="1" applyAlignment="1">
      <alignment horizontal="center" vertical="center" wrapText="1" readingOrder="1"/>
    </xf>
    <xf numFmtId="0" fontId="50" fillId="32" borderId="43" xfId="0" applyFont="1" applyFill="1" applyBorder="1" applyAlignment="1">
      <alignment horizontal="center" vertical="center" wrapText="1" readingOrder="2"/>
    </xf>
    <xf numFmtId="0" fontId="67" fillId="32" borderId="36" xfId="0" applyFont="1" applyFill="1" applyBorder="1" applyAlignment="1">
      <alignment horizontal="center" vertical="center" wrapText="1" readingOrder="2"/>
    </xf>
    <xf numFmtId="0" fontId="52" fillId="9" borderId="0" xfId="0" applyFont="1" applyFill="1" applyAlignment="1">
      <alignment horizontal="center" vertical="center" wrapText="1" readingOrder="2"/>
    </xf>
    <xf numFmtId="0" fontId="43" fillId="9" borderId="42" xfId="0" applyFont="1" applyFill="1" applyBorder="1" applyAlignment="1">
      <alignment horizontal="center" vertical="center" wrapText="1" readingOrder="2"/>
    </xf>
    <xf numFmtId="0" fontId="52" fillId="9" borderId="43" xfId="0" applyFont="1" applyFill="1" applyBorder="1" applyAlignment="1">
      <alignment horizontal="center" vertical="center" wrapText="1" readingOrder="2"/>
    </xf>
    <xf numFmtId="171" fontId="65" fillId="34" borderId="41" xfId="0" applyNumberFormat="1" applyFont="1" applyFill="1" applyBorder="1" applyAlignment="1">
      <alignment horizontal="center" vertical="center" wrapText="1" readingOrder="1"/>
    </xf>
    <xf numFmtId="3" fontId="65" fillId="34" borderId="42" xfId="0" applyNumberFormat="1" applyFont="1" applyFill="1" applyBorder="1" applyAlignment="1">
      <alignment horizontal="center" vertical="center" wrapText="1" readingOrder="1"/>
    </xf>
    <xf numFmtId="3" fontId="65" fillId="34" borderId="26" xfId="0" applyNumberFormat="1" applyFont="1" applyFill="1" applyBorder="1" applyAlignment="1">
      <alignment horizontal="center" vertical="center" wrapText="1" readingOrder="1"/>
    </xf>
    <xf numFmtId="0" fontId="43" fillId="34" borderId="41" xfId="0" applyFont="1" applyFill="1" applyBorder="1" applyAlignment="1">
      <alignment horizontal="center" vertical="center" wrapText="1" readingOrder="2"/>
    </xf>
    <xf numFmtId="0" fontId="74" fillId="34" borderId="42" xfId="0" applyFont="1" applyFill="1" applyBorder="1" applyAlignment="1">
      <alignment horizontal="center" vertical="center" wrapText="1" readingOrder="2"/>
    </xf>
    <xf numFmtId="0" fontId="43" fillId="34" borderId="7" xfId="0" applyFont="1" applyFill="1" applyBorder="1" applyAlignment="1">
      <alignment horizontal="center" vertical="center" wrapText="1" readingOrder="2"/>
    </xf>
    <xf numFmtId="0" fontId="74" fillId="34" borderId="27" xfId="0" applyFont="1" applyFill="1" applyBorder="1" applyAlignment="1">
      <alignment horizontal="center" vertical="center" wrapText="1" readingOrder="2"/>
    </xf>
    <xf numFmtId="171" fontId="65" fillId="33" borderId="7" xfId="0" applyNumberFormat="1" applyFont="1" applyFill="1" applyBorder="1" applyAlignment="1">
      <alignment horizontal="center" vertical="center" wrapText="1" readingOrder="1"/>
    </xf>
    <xf numFmtId="3" fontId="65" fillId="9" borderId="27" xfId="0" applyNumberFormat="1" applyFont="1" applyFill="1" applyBorder="1" applyAlignment="1">
      <alignment horizontal="center" vertical="center" wrapText="1" readingOrder="1"/>
    </xf>
    <xf numFmtId="3" fontId="65" fillId="9" borderId="0" xfId="0" applyNumberFormat="1" applyFont="1" applyFill="1" applyAlignment="1">
      <alignment horizontal="center" vertical="center" wrapText="1" readingOrder="1"/>
    </xf>
    <xf numFmtId="0" fontId="43" fillId="9" borderId="27" xfId="0" applyFont="1" applyFill="1" applyBorder="1" applyAlignment="1">
      <alignment horizontal="center" vertical="center" wrapText="1" readingOrder="2"/>
    </xf>
    <xf numFmtId="171" fontId="10" fillId="33" borderId="7" xfId="0" applyNumberFormat="1" applyFont="1" applyFill="1" applyBorder="1" applyAlignment="1">
      <alignment horizontal="center" vertical="center" wrapText="1" readingOrder="1"/>
    </xf>
    <xf numFmtId="0" fontId="10" fillId="9" borderId="0" xfId="0" applyFont="1" applyFill="1" applyAlignment="1">
      <alignment horizontal="center" vertical="center" wrapText="1" readingOrder="1"/>
    </xf>
    <xf numFmtId="3" fontId="10" fillId="9" borderId="27" xfId="0" applyNumberFormat="1" applyFont="1" applyFill="1" applyBorder="1" applyAlignment="1">
      <alignment horizontal="center" vertical="center" wrapText="1" readingOrder="1"/>
    </xf>
    <xf numFmtId="3" fontId="10" fillId="9" borderId="0" xfId="0" applyNumberFormat="1" applyFont="1" applyFill="1" applyAlignment="1">
      <alignment horizontal="center" vertical="center" wrapText="1" readingOrder="1"/>
    </xf>
    <xf numFmtId="0" fontId="42" fillId="0" borderId="26" xfId="0" applyFont="1" applyBorder="1" applyAlignment="1">
      <alignment horizontal="center" vertical="center" wrapText="1" readingOrder="2"/>
    </xf>
    <xf numFmtId="0" fontId="73" fillId="0" borderId="26" xfId="0" applyFont="1" applyBorder="1" applyAlignment="1">
      <alignment horizontal="justify" vertical="center" wrapText="1" readingOrder="2"/>
    </xf>
    <xf numFmtId="0" fontId="34" fillId="0" borderId="26" xfId="0" applyFont="1" applyBorder="1" applyAlignment="1">
      <alignment horizontal="center" vertical="center" wrapText="1" readingOrder="2"/>
    </xf>
    <xf numFmtId="0" fontId="2" fillId="12" borderId="13" xfId="0" applyFont="1" applyFill="1" applyBorder="1" applyAlignment="1">
      <alignment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10" fontId="75" fillId="33" borderId="43" xfId="0" applyNumberFormat="1" applyFont="1" applyFill="1" applyBorder="1" applyAlignment="1">
      <alignment horizontal="center" vertical="center" wrapText="1" readingOrder="1"/>
    </xf>
    <xf numFmtId="10" fontId="75" fillId="33" borderId="36" xfId="0" applyNumberFormat="1" applyFont="1" applyFill="1" applyBorder="1" applyAlignment="1">
      <alignment horizontal="center" vertical="center" wrapText="1" readingOrder="1"/>
    </xf>
    <xf numFmtId="3" fontId="75" fillId="23" borderId="43" xfId="0" applyNumberFormat="1" applyFont="1" applyFill="1" applyBorder="1" applyAlignment="1">
      <alignment horizontal="center" vertical="center" wrapText="1" readingOrder="1"/>
    </xf>
    <xf numFmtId="0" fontId="52" fillId="23" borderId="43" xfId="0" applyFont="1" applyFill="1" applyBorder="1" applyAlignment="1">
      <alignment horizontal="center" vertical="center" wrapText="1" readingOrder="2"/>
    </xf>
    <xf numFmtId="10" fontId="75" fillId="33" borderId="0" xfId="0" applyNumberFormat="1" applyFont="1" applyFill="1" applyBorder="1" applyAlignment="1">
      <alignment horizontal="center" vertical="center" wrapText="1" readingOrder="1"/>
    </xf>
    <xf numFmtId="10" fontId="75" fillId="33" borderId="7" xfId="0" applyNumberFormat="1" applyFont="1" applyFill="1" applyBorder="1" applyAlignment="1">
      <alignment horizontal="center" vertical="center" wrapText="1" readingOrder="1"/>
    </xf>
    <xf numFmtId="3" fontId="75" fillId="23" borderId="0" xfId="0" applyNumberFormat="1" applyFont="1" applyFill="1" applyBorder="1" applyAlignment="1">
      <alignment horizontal="center" vertical="center" wrapText="1" readingOrder="1"/>
    </xf>
    <xf numFmtId="3" fontId="75" fillId="23" borderId="0" xfId="0" applyNumberFormat="1" applyFont="1" applyFill="1" applyAlignment="1">
      <alignment horizontal="center" vertical="center" wrapText="1" readingOrder="1"/>
    </xf>
    <xf numFmtId="0" fontId="52" fillId="23" borderId="0" xfId="0" applyFont="1" applyFill="1" applyAlignment="1">
      <alignment horizontal="center" vertical="center" wrapText="1" readingOrder="2"/>
    </xf>
    <xf numFmtId="0" fontId="67" fillId="25" borderId="26" xfId="0" applyFont="1" applyFill="1" applyBorder="1" applyAlignment="1">
      <alignment horizontal="center" vertical="center" wrapText="1" readingOrder="2"/>
    </xf>
    <xf numFmtId="3" fontId="70" fillId="24" borderId="26" xfId="0" applyNumberFormat="1" applyFont="1" applyFill="1" applyBorder="1" applyAlignment="1">
      <alignment vertical="center" wrapText="1" readingOrder="1"/>
    </xf>
    <xf numFmtId="0" fontId="43" fillId="24" borderId="41" xfId="0" applyFont="1" applyFill="1" applyBorder="1" applyAlignment="1">
      <alignment horizontal="center" vertical="center" wrapText="1" readingOrder="2"/>
    </xf>
    <xf numFmtId="0" fontId="76" fillId="24" borderId="42" xfId="0" applyFont="1" applyFill="1" applyBorder="1" applyAlignment="1">
      <alignment horizontal="center" vertical="center" wrapText="1" readingOrder="2"/>
    </xf>
    <xf numFmtId="3" fontId="68" fillId="23" borderId="26" xfId="0" applyNumberFormat="1" applyFont="1" applyFill="1" applyBorder="1" applyAlignment="1">
      <alignment vertical="center" wrapText="1" readingOrder="1"/>
    </xf>
    <xf numFmtId="3" fontId="68" fillId="23" borderId="26" xfId="0" applyNumberFormat="1" applyFont="1" applyFill="1" applyBorder="1" applyAlignment="1">
      <alignment horizontal="center" vertical="center" wrapText="1" readingOrder="1"/>
    </xf>
    <xf numFmtId="0" fontId="52" fillId="23" borderId="7" xfId="0" applyFont="1" applyFill="1" applyBorder="1" applyAlignment="1">
      <alignment horizontal="center" vertical="center" wrapText="1" readingOrder="2"/>
    </xf>
    <xf numFmtId="10" fontId="68" fillId="33" borderId="0" xfId="0" applyNumberFormat="1" applyFont="1" applyFill="1" applyAlignment="1">
      <alignment horizontal="center" vertical="center" wrapText="1" readingOrder="1"/>
    </xf>
    <xf numFmtId="3" fontId="68" fillId="23" borderId="0" xfId="0" applyNumberFormat="1" applyFont="1" applyFill="1" applyBorder="1" applyAlignment="1">
      <alignment vertical="center" wrapText="1" readingOrder="1"/>
    </xf>
    <xf numFmtId="3" fontId="68" fillId="23" borderId="0" xfId="0" applyNumberFormat="1" applyFont="1" applyFill="1" applyBorder="1" applyAlignment="1">
      <alignment horizontal="center" vertical="center" wrapText="1" readingOrder="1"/>
    </xf>
    <xf numFmtId="3" fontId="68" fillId="23" borderId="0" xfId="0" applyNumberFormat="1" applyFont="1" applyFill="1" applyAlignment="1">
      <alignment horizontal="center" vertical="center" wrapText="1" readingOrder="1"/>
    </xf>
    <xf numFmtId="0" fontId="67" fillId="25" borderId="7" xfId="0" applyFont="1" applyFill="1" applyBorder="1" applyAlignment="1">
      <alignment horizontal="center" vertical="center" wrapText="1" readingOrder="2"/>
    </xf>
    <xf numFmtId="0" fontId="67" fillId="25" borderId="0" xfId="0" applyFont="1" applyFill="1" applyAlignment="1">
      <alignment horizontal="center" vertical="center" wrapText="1" readingOrder="2"/>
    </xf>
    <xf numFmtId="0" fontId="24" fillId="0" borderId="26" xfId="0" applyFont="1" applyBorder="1" applyAlignment="1">
      <alignment vertical="center" wrapText="1" readingOrder="2"/>
    </xf>
    <xf numFmtId="0" fontId="64" fillId="0" borderId="26" xfId="0" applyFont="1" applyBorder="1" applyAlignment="1">
      <alignment vertical="center" wrapText="1" readingOrder="2"/>
    </xf>
    <xf numFmtId="0" fontId="2" fillId="28" borderId="9" xfId="0" applyFont="1" applyFill="1" applyBorder="1" applyAlignment="1">
      <alignment horizontal="center" vertical="center" wrapText="1"/>
    </xf>
    <xf numFmtId="170" fontId="15" fillId="10" borderId="0" xfId="12" applyNumberFormat="1" applyFill="1" applyAlignment="1">
      <alignment horizontal="center" vertical="center"/>
    </xf>
    <xf numFmtId="3" fontId="54" fillId="12" borderId="9" xfId="12" applyNumberFormat="1" applyFont="1" applyFill="1" applyBorder="1" applyAlignment="1">
      <alignment horizontal="center" vertical="center" wrapText="1"/>
    </xf>
    <xf numFmtId="0" fontId="2" fillId="12" borderId="9" xfId="12" applyFont="1" applyFill="1" applyBorder="1" applyAlignment="1">
      <alignment horizontal="center" vertical="center" wrapText="1"/>
    </xf>
    <xf numFmtId="3" fontId="6" fillId="10" borderId="9" xfId="12" applyNumberFormat="1" applyFont="1" applyFill="1" applyBorder="1" applyAlignment="1">
      <alignment horizontal="center" vertical="center" wrapText="1"/>
    </xf>
    <xf numFmtId="0" fontId="1" fillId="17" borderId="9" xfId="12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166" fontId="1" fillId="0" borderId="4" xfId="0" applyNumberFormat="1" applyFont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2" xfId="0" applyNumberFormat="1" applyFont="1" applyBorder="1" applyAlignment="1">
      <alignment horizontal="right" vertical="top" wrapText="1"/>
    </xf>
    <xf numFmtId="9" fontId="14" fillId="24" borderId="41" xfId="0" applyNumberFormat="1" applyFont="1" applyFill="1" applyBorder="1" applyAlignment="1">
      <alignment horizontal="center" vertical="center" wrapText="1" readingOrder="1"/>
    </xf>
    <xf numFmtId="3" fontId="14" fillId="24" borderId="26" xfId="0" applyNumberFormat="1" applyFont="1" applyFill="1" applyBorder="1" applyAlignment="1">
      <alignment horizontal="center" vertical="center" wrapText="1" readingOrder="1"/>
    </xf>
    <xf numFmtId="9" fontId="14" fillId="24" borderId="42" xfId="0" applyNumberFormat="1" applyFont="1" applyFill="1" applyBorder="1" applyAlignment="1">
      <alignment horizontal="center" vertical="center" wrapText="1" readingOrder="1"/>
    </xf>
    <xf numFmtId="9" fontId="14" fillId="24" borderId="37" xfId="0" applyNumberFormat="1" applyFont="1" applyFill="1" applyBorder="1" applyAlignment="1">
      <alignment horizontal="center" vertical="center" wrapText="1" readingOrder="1"/>
    </xf>
    <xf numFmtId="3" fontId="14" fillId="24" borderId="43" xfId="0" applyNumberFormat="1" applyFont="1" applyFill="1" applyBorder="1" applyAlignment="1">
      <alignment horizontal="center" vertical="center" wrapText="1" readingOrder="1"/>
    </xf>
    <xf numFmtId="0" fontId="28" fillId="24" borderId="26" xfId="0" applyFont="1" applyFill="1" applyBorder="1" applyAlignment="1">
      <alignment horizontal="center" vertical="center" wrapText="1" readingOrder="2"/>
    </xf>
    <xf numFmtId="10" fontId="10" fillId="23" borderId="42" xfId="0" applyNumberFormat="1" applyFont="1" applyFill="1" applyBorder="1" applyAlignment="1">
      <alignment horizontal="center" vertical="center" wrapText="1" readingOrder="1"/>
    </xf>
    <xf numFmtId="10" fontId="10" fillId="23" borderId="27" xfId="0" applyNumberFormat="1" applyFont="1" applyFill="1" applyBorder="1" applyAlignment="1">
      <alignment horizontal="center" vertical="center" wrapText="1" readingOrder="1"/>
    </xf>
    <xf numFmtId="0" fontId="28" fillId="23" borderId="0" xfId="0" applyFont="1" applyFill="1" applyBorder="1" applyAlignment="1">
      <alignment horizontal="center" vertical="center" wrapText="1" readingOrder="2"/>
    </xf>
    <xf numFmtId="10" fontId="14" fillId="23" borderId="7" xfId="0" applyNumberFormat="1" applyFont="1" applyFill="1" applyBorder="1" applyAlignment="1">
      <alignment horizontal="center" vertical="center" wrapText="1" readingOrder="1"/>
    </xf>
    <xf numFmtId="3" fontId="14" fillId="23" borderId="0" xfId="0" applyNumberFormat="1" applyFont="1" applyFill="1" applyAlignment="1">
      <alignment horizontal="center" vertical="center" wrapText="1" readingOrder="1"/>
    </xf>
    <xf numFmtId="10" fontId="14" fillId="23" borderId="27" xfId="0" applyNumberFormat="1" applyFont="1" applyFill="1" applyBorder="1" applyAlignment="1">
      <alignment horizontal="center" vertical="center" wrapText="1" readingOrder="1"/>
    </xf>
    <xf numFmtId="10" fontId="10" fillId="23" borderId="46" xfId="0" applyNumberFormat="1" applyFont="1" applyFill="1" applyBorder="1" applyAlignment="1">
      <alignment horizontal="center" vertical="center" wrapText="1" readingOrder="1"/>
    </xf>
    <xf numFmtId="3" fontId="10" fillId="23" borderId="47" xfId="0" applyNumberFormat="1" applyFont="1" applyFill="1" applyBorder="1" applyAlignment="1">
      <alignment horizontal="center" vertical="center" wrapText="1" readingOrder="1"/>
    </xf>
    <xf numFmtId="10" fontId="10" fillId="23" borderId="47" xfId="0" applyNumberFormat="1" applyFont="1" applyFill="1" applyBorder="1" applyAlignment="1">
      <alignment horizontal="center" vertical="center" wrapText="1" readingOrder="1"/>
    </xf>
    <xf numFmtId="3" fontId="10" fillId="23" borderId="24" xfId="0" applyNumberFormat="1" applyFont="1" applyFill="1" applyBorder="1" applyAlignment="1">
      <alignment horizontal="center" vertical="center" wrapText="1" readingOrder="1"/>
    </xf>
    <xf numFmtId="0" fontId="48" fillId="23" borderId="0" xfId="0" applyFont="1" applyFill="1" applyBorder="1" applyAlignment="1">
      <alignment horizontal="center" vertical="center" wrapText="1" readingOrder="2"/>
    </xf>
    <xf numFmtId="3" fontId="10" fillId="23" borderId="27" xfId="0" applyNumberFormat="1" applyFont="1" applyFill="1" applyBorder="1" applyAlignment="1">
      <alignment horizontal="center" vertical="center" wrapText="1" readingOrder="1"/>
    </xf>
    <xf numFmtId="10" fontId="78" fillId="23" borderId="27" xfId="0" applyNumberFormat="1" applyFont="1" applyFill="1" applyBorder="1" applyAlignment="1">
      <alignment horizontal="center" vertical="center" wrapText="1" readingOrder="1"/>
    </xf>
    <xf numFmtId="0" fontId="49" fillId="25" borderId="0" xfId="0" applyFont="1" applyFill="1" applyBorder="1" applyAlignment="1">
      <alignment horizontal="center" vertical="center" wrapText="1" readingOrder="2"/>
    </xf>
    <xf numFmtId="0" fontId="52" fillId="0" borderId="0" xfId="0" applyFont="1" applyAlignment="1">
      <alignment horizontal="left" vertical="center" wrapText="1" readingOrder="2"/>
    </xf>
    <xf numFmtId="0" fontId="0" fillId="0" borderId="0" xfId="0" applyAlignment="1">
      <alignment vertical="top" wrapText="1"/>
    </xf>
    <xf numFmtId="9" fontId="14" fillId="24" borderId="26" xfId="0" applyNumberFormat="1" applyFont="1" applyFill="1" applyBorder="1" applyAlignment="1">
      <alignment horizontal="center" vertical="center" wrapText="1" readingOrder="1"/>
    </xf>
    <xf numFmtId="3" fontId="14" fillId="24" borderId="41" xfId="0" applyNumberFormat="1" applyFont="1" applyFill="1" applyBorder="1" applyAlignment="1">
      <alignment horizontal="center" vertical="center" wrapText="1" readingOrder="1"/>
    </xf>
    <xf numFmtId="10" fontId="14" fillId="23" borderId="0" xfId="0" applyNumberFormat="1" applyFont="1" applyFill="1" applyBorder="1" applyAlignment="1">
      <alignment horizontal="center" vertical="center" wrapText="1" readingOrder="1"/>
    </xf>
    <xf numFmtId="3" fontId="14" fillId="23" borderId="7" xfId="0" applyNumberFormat="1" applyFont="1" applyFill="1" applyBorder="1" applyAlignment="1">
      <alignment horizontal="center" vertical="center" wrapText="1" readingOrder="1"/>
    </xf>
    <xf numFmtId="3" fontId="14" fillId="23" borderId="0" xfId="0" applyNumberFormat="1" applyFont="1" applyFill="1" applyBorder="1" applyAlignment="1">
      <alignment horizontal="center" vertical="center" wrapText="1" readingOrder="1"/>
    </xf>
    <xf numFmtId="10" fontId="10" fillId="23" borderId="24" xfId="0" applyNumberFormat="1" applyFont="1" applyFill="1" applyBorder="1" applyAlignment="1">
      <alignment horizontal="center" vertical="center" wrapText="1" readingOrder="1"/>
    </xf>
    <xf numFmtId="3" fontId="10" fillId="23" borderId="46" xfId="0" applyNumberFormat="1" applyFont="1" applyFill="1" applyBorder="1" applyAlignment="1">
      <alignment horizontal="center" vertical="center" wrapText="1" readingOrder="1"/>
    </xf>
    <xf numFmtId="0" fontId="79" fillId="23" borderId="0" xfId="0" applyFont="1" applyFill="1" applyBorder="1" applyAlignment="1">
      <alignment horizontal="center" vertical="center" wrapText="1" readingOrder="2"/>
    </xf>
    <xf numFmtId="10" fontId="10" fillId="23" borderId="0" xfId="0" applyNumberFormat="1" applyFont="1" applyFill="1" applyBorder="1" applyAlignment="1">
      <alignment horizontal="center" vertical="center" wrapText="1" readingOrder="1"/>
    </xf>
    <xf numFmtId="9" fontId="14" fillId="24" borderId="43" xfId="0" applyNumberFormat="1" applyFont="1" applyFill="1" applyBorder="1" applyAlignment="1">
      <alignment vertical="center" wrapText="1" readingOrder="1"/>
    </xf>
    <xf numFmtId="3" fontId="14" fillId="24" borderId="36" xfId="0" applyNumberFormat="1" applyFont="1" applyFill="1" applyBorder="1" applyAlignment="1">
      <alignment horizontal="center" vertical="center" wrapText="1" readingOrder="1"/>
    </xf>
    <xf numFmtId="10" fontId="10" fillId="23" borderId="26" xfId="0" applyNumberFormat="1" applyFont="1" applyFill="1" applyBorder="1" applyAlignment="1">
      <alignment vertical="center" wrapText="1" readingOrder="1"/>
    </xf>
    <xf numFmtId="10" fontId="14" fillId="23" borderId="23" xfId="0" applyNumberFormat="1" applyFont="1" applyFill="1" applyBorder="1" applyAlignment="1">
      <alignment horizontal="center" vertical="center" wrapText="1" readingOrder="1"/>
    </xf>
    <xf numFmtId="10" fontId="14" fillId="23" borderId="23" xfId="0" applyNumberFormat="1" applyFont="1" applyFill="1" applyBorder="1" applyAlignment="1">
      <alignment vertical="center" wrapText="1" readingOrder="1"/>
    </xf>
    <xf numFmtId="10" fontId="10" fillId="23" borderId="0" xfId="0" applyNumberFormat="1" applyFont="1" applyFill="1" applyBorder="1" applyAlignment="1">
      <alignment vertical="center" wrapText="1" readingOrder="1"/>
    </xf>
    <xf numFmtId="10" fontId="78" fillId="23" borderId="0" xfId="0" applyNumberFormat="1" applyFont="1" applyFill="1" applyAlignment="1">
      <alignment horizontal="center" vertical="center" wrapText="1" readingOrder="1"/>
    </xf>
    <xf numFmtId="10" fontId="10" fillId="23" borderId="23" xfId="0" applyNumberFormat="1" applyFont="1" applyFill="1" applyBorder="1" applyAlignment="1">
      <alignment horizontal="center" vertical="center" wrapText="1" readingOrder="1"/>
    </xf>
    <xf numFmtId="10" fontId="10" fillId="23" borderId="23" xfId="0" applyNumberFormat="1" applyFont="1" applyFill="1" applyBorder="1" applyAlignment="1">
      <alignment vertical="center" wrapText="1" readingOrder="1"/>
    </xf>
    <xf numFmtId="0" fontId="49" fillId="25" borderId="43" xfId="0" applyFont="1" applyFill="1" applyBorder="1" applyAlignment="1">
      <alignment vertical="center" wrapText="1" readingOrder="2"/>
    </xf>
    <xf numFmtId="0" fontId="49" fillId="25" borderId="43" xfId="0" applyFont="1" applyFill="1" applyBorder="1" applyAlignment="1">
      <alignment horizontal="center" vertical="center" wrapText="1" readingOrder="2"/>
    </xf>
    <xf numFmtId="0" fontId="49" fillId="25" borderId="26" xfId="0" applyFont="1" applyFill="1" applyBorder="1" applyAlignment="1">
      <alignment horizontal="center" vertical="center" wrapText="1" readingOrder="2"/>
    </xf>
    <xf numFmtId="171" fontId="14" fillId="24" borderId="26" xfId="0" applyNumberFormat="1" applyFont="1" applyFill="1" applyBorder="1" applyAlignment="1">
      <alignment horizontal="center" vertical="center" wrapText="1" readingOrder="1"/>
    </xf>
    <xf numFmtId="3" fontId="14" fillId="24" borderId="44" xfId="0" applyNumberFormat="1" applyFont="1" applyFill="1" applyBorder="1" applyAlignment="1">
      <alignment horizontal="center" vertical="center" wrapText="1" readingOrder="1"/>
    </xf>
    <xf numFmtId="171" fontId="14" fillId="24" borderId="0" xfId="0" applyNumberFormat="1" applyFont="1" applyFill="1" applyBorder="1" applyAlignment="1">
      <alignment horizontal="center" vertical="center" wrapText="1" readingOrder="1"/>
    </xf>
    <xf numFmtId="3" fontId="14" fillId="24" borderId="35" xfId="0" applyNumberFormat="1" applyFont="1" applyFill="1" applyBorder="1" applyAlignment="1">
      <alignment horizontal="center" vertical="center" wrapText="1" readingOrder="1"/>
    </xf>
    <xf numFmtId="3" fontId="14" fillId="24" borderId="0" xfId="0" applyNumberFormat="1" applyFont="1" applyFill="1" applyAlignment="1">
      <alignment horizontal="center" vertical="center" wrapText="1" readingOrder="1"/>
    </xf>
    <xf numFmtId="171" fontId="14" fillId="23" borderId="26" xfId="0" applyNumberFormat="1" applyFont="1" applyFill="1" applyBorder="1" applyAlignment="1">
      <alignment horizontal="center" vertical="center" wrapText="1" readingOrder="1"/>
    </xf>
    <xf numFmtId="3" fontId="14" fillId="23" borderId="44" xfId="0" applyNumberFormat="1" applyFont="1" applyFill="1" applyBorder="1" applyAlignment="1">
      <alignment horizontal="center" vertical="center" wrapText="1" readingOrder="1"/>
    </xf>
    <xf numFmtId="3" fontId="14" fillId="23" borderId="26" xfId="0" applyNumberFormat="1" applyFont="1" applyFill="1" applyBorder="1" applyAlignment="1">
      <alignment horizontal="center" vertical="center" wrapText="1" readingOrder="1"/>
    </xf>
    <xf numFmtId="171" fontId="14" fillId="23" borderId="0" xfId="0" applyNumberFormat="1" applyFont="1" applyFill="1" applyBorder="1" applyAlignment="1">
      <alignment horizontal="center" vertical="center" wrapText="1" readingOrder="1"/>
    </xf>
    <xf numFmtId="3" fontId="14" fillId="23" borderId="35" xfId="0" applyNumberFormat="1" applyFont="1" applyFill="1" applyBorder="1" applyAlignment="1">
      <alignment horizontal="center" vertical="center" wrapText="1" readingOrder="1"/>
    </xf>
    <xf numFmtId="171" fontId="78" fillId="23" borderId="26" xfId="0" applyNumberFormat="1" applyFont="1" applyFill="1" applyBorder="1" applyAlignment="1">
      <alignment horizontal="center" vertical="center" wrapText="1" readingOrder="1"/>
    </xf>
    <xf numFmtId="3" fontId="78" fillId="23" borderId="44" xfId="0" applyNumberFormat="1" applyFont="1" applyFill="1" applyBorder="1" applyAlignment="1">
      <alignment horizontal="center" vertical="center" wrapText="1" readingOrder="1"/>
    </xf>
    <xf numFmtId="3" fontId="78" fillId="23" borderId="26" xfId="0" applyNumberFormat="1" applyFont="1" applyFill="1" applyBorder="1" applyAlignment="1">
      <alignment horizontal="center" vertical="center" wrapText="1" readingOrder="1"/>
    </xf>
    <xf numFmtId="0" fontId="48" fillId="23" borderId="26" xfId="0" applyFont="1" applyFill="1" applyBorder="1" applyAlignment="1">
      <alignment horizontal="center" vertical="center" wrapText="1" readingOrder="2"/>
    </xf>
    <xf numFmtId="171" fontId="78" fillId="23" borderId="0" xfId="0" applyNumberFormat="1" applyFont="1" applyFill="1" applyBorder="1" applyAlignment="1">
      <alignment horizontal="center" vertical="center" wrapText="1" readingOrder="1"/>
    </xf>
    <xf numFmtId="3" fontId="78" fillId="23" borderId="35" xfId="0" applyNumberFormat="1" applyFont="1" applyFill="1" applyBorder="1" applyAlignment="1">
      <alignment horizontal="center" vertical="center" wrapText="1" readingOrder="1"/>
    </xf>
    <xf numFmtId="3" fontId="78" fillId="23" borderId="0" xfId="0" applyNumberFormat="1" applyFont="1" applyFill="1" applyAlignment="1">
      <alignment horizontal="center" vertical="center" wrapText="1" readingOrder="1"/>
    </xf>
    <xf numFmtId="0" fontId="78" fillId="23" borderId="0" xfId="0" applyFont="1" applyFill="1" applyAlignment="1">
      <alignment horizontal="center" vertical="center" wrapText="1" readingOrder="1"/>
    </xf>
    <xf numFmtId="0" fontId="78" fillId="23" borderId="26" xfId="0" applyFont="1" applyFill="1" applyBorder="1" applyAlignment="1">
      <alignment horizontal="center" vertical="center" wrapText="1" readingOrder="1"/>
    </xf>
    <xf numFmtId="0" fontId="78" fillId="23" borderId="35" xfId="0" applyFont="1" applyFill="1" applyBorder="1" applyAlignment="1">
      <alignment horizontal="center" vertical="center" wrapText="1" readingOrder="1"/>
    </xf>
    <xf numFmtId="0" fontId="49" fillId="25" borderId="34" xfId="0" applyFont="1" applyFill="1" applyBorder="1" applyAlignment="1">
      <alignment horizontal="center" vertical="center" wrapText="1" readingOrder="2"/>
    </xf>
    <xf numFmtId="0" fontId="30" fillId="17" borderId="9" xfId="0" applyFont="1" applyFill="1" applyBorder="1" applyAlignment="1">
      <alignment vertical="center" wrapText="1"/>
    </xf>
    <xf numFmtId="0" fontId="27" fillId="17" borderId="9" xfId="0" applyFont="1" applyFill="1" applyBorder="1" applyAlignment="1">
      <alignment vertical="center"/>
    </xf>
    <xf numFmtId="171" fontId="81" fillId="24" borderId="41" xfId="0" applyNumberFormat="1" applyFont="1" applyFill="1" applyBorder="1" applyAlignment="1">
      <alignment horizontal="center" vertical="center" wrapText="1" readingOrder="1"/>
    </xf>
    <xf numFmtId="3" fontId="81" fillId="24" borderId="26" xfId="0" applyNumberFormat="1" applyFont="1" applyFill="1" applyBorder="1" applyAlignment="1">
      <alignment horizontal="center" vertical="center" wrapText="1" readingOrder="1"/>
    </xf>
    <xf numFmtId="0" fontId="82" fillId="24" borderId="26" xfId="0" applyFont="1" applyFill="1" applyBorder="1" applyAlignment="1">
      <alignment horizontal="center" vertical="center" wrapText="1" readingOrder="2"/>
    </xf>
    <xf numFmtId="171" fontId="81" fillId="24" borderId="7" xfId="0" applyNumberFormat="1" applyFont="1" applyFill="1" applyBorder="1" applyAlignment="1">
      <alignment horizontal="center" vertical="center" wrapText="1" readingOrder="1"/>
    </xf>
    <xf numFmtId="3" fontId="81" fillId="24" borderId="0" xfId="0" applyNumberFormat="1" applyFont="1" applyFill="1" applyAlignment="1">
      <alignment horizontal="center" vertical="center" wrapText="1" readingOrder="1"/>
    </xf>
    <xf numFmtId="0" fontId="82" fillId="24" borderId="0" xfId="0" applyFont="1" applyFill="1" applyAlignment="1">
      <alignment horizontal="center" vertical="center" wrapText="1" readingOrder="2"/>
    </xf>
    <xf numFmtId="3" fontId="81" fillId="24" borderId="23" xfId="0" applyNumberFormat="1" applyFont="1" applyFill="1" applyBorder="1" applyAlignment="1">
      <alignment horizontal="center" vertical="center" wrapText="1" readingOrder="1"/>
    </xf>
    <xf numFmtId="171" fontId="81" fillId="23" borderId="42" xfId="0" applyNumberFormat="1" applyFont="1" applyFill="1" applyBorder="1" applyAlignment="1">
      <alignment horizontal="center" vertical="center" wrapText="1" readingOrder="1"/>
    </xf>
    <xf numFmtId="171" fontId="81" fillId="23" borderId="41" xfId="0" applyNumberFormat="1" applyFont="1" applyFill="1" applyBorder="1" applyAlignment="1">
      <alignment horizontal="center" vertical="center" wrapText="1" readingOrder="1"/>
    </xf>
    <xf numFmtId="3" fontId="81" fillId="23" borderId="26" xfId="0" applyNumberFormat="1" applyFont="1" applyFill="1" applyBorder="1" applyAlignment="1">
      <alignment horizontal="center" vertical="center" wrapText="1" readingOrder="1"/>
    </xf>
    <xf numFmtId="0" fontId="82" fillId="23" borderId="26" xfId="0" applyFont="1" applyFill="1" applyBorder="1" applyAlignment="1">
      <alignment horizontal="center" vertical="center" wrapText="1" readingOrder="2"/>
    </xf>
    <xf numFmtId="171" fontId="81" fillId="23" borderId="27" xfId="0" applyNumberFormat="1" applyFont="1" applyFill="1" applyBorder="1" applyAlignment="1">
      <alignment horizontal="center" vertical="center" wrapText="1" readingOrder="1"/>
    </xf>
    <xf numFmtId="171" fontId="81" fillId="23" borderId="7" xfId="0" applyNumberFormat="1" applyFont="1" applyFill="1" applyBorder="1" applyAlignment="1">
      <alignment horizontal="center" vertical="center" wrapText="1" readingOrder="1"/>
    </xf>
    <xf numFmtId="3" fontId="81" fillId="23" borderId="0" xfId="0" applyNumberFormat="1" applyFont="1" applyFill="1" applyAlignment="1">
      <alignment horizontal="center" vertical="center" wrapText="1" readingOrder="1"/>
    </xf>
    <xf numFmtId="0" fontId="82" fillId="23" borderId="0" xfId="0" applyFont="1" applyFill="1" applyAlignment="1">
      <alignment horizontal="center" vertical="center" wrapText="1" readingOrder="2"/>
    </xf>
    <xf numFmtId="3" fontId="81" fillId="23" borderId="23" xfId="0" applyNumberFormat="1" applyFont="1" applyFill="1" applyBorder="1" applyAlignment="1">
      <alignment horizontal="center" vertical="center" wrapText="1" readingOrder="1"/>
    </xf>
    <xf numFmtId="171" fontId="78" fillId="23" borderId="42" xfId="0" applyNumberFormat="1" applyFont="1" applyFill="1" applyBorder="1" applyAlignment="1">
      <alignment horizontal="center" vertical="center" wrapText="1" readingOrder="1"/>
    </xf>
    <xf numFmtId="171" fontId="83" fillId="23" borderId="41" xfId="0" applyNumberFormat="1" applyFont="1" applyFill="1" applyBorder="1" applyAlignment="1">
      <alignment horizontal="center" vertical="center" wrapText="1" readingOrder="1"/>
    </xf>
    <xf numFmtId="3" fontId="78" fillId="23" borderId="41" xfId="0" applyNumberFormat="1" applyFont="1" applyFill="1" applyBorder="1" applyAlignment="1">
      <alignment horizontal="center" vertical="center" wrapText="1" readingOrder="1"/>
    </xf>
    <xf numFmtId="171" fontId="78" fillId="23" borderId="27" xfId="0" applyNumberFormat="1" applyFont="1" applyFill="1" applyBorder="1" applyAlignment="1">
      <alignment horizontal="center" vertical="center" wrapText="1" readingOrder="1"/>
    </xf>
    <xf numFmtId="171" fontId="83" fillId="23" borderId="7" xfId="0" applyNumberFormat="1" applyFont="1" applyFill="1" applyBorder="1" applyAlignment="1">
      <alignment horizontal="center" vertical="center" wrapText="1" readingOrder="1"/>
    </xf>
    <xf numFmtId="3" fontId="78" fillId="23" borderId="7" xfId="0" applyNumberFormat="1" applyFont="1" applyFill="1" applyBorder="1" applyAlignment="1">
      <alignment horizontal="center" vertical="center" wrapText="1" readingOrder="1"/>
    </xf>
    <xf numFmtId="0" fontId="78" fillId="23" borderId="7" xfId="0" applyFont="1" applyFill="1" applyBorder="1" applyAlignment="1">
      <alignment horizontal="center" vertical="center" wrapText="1" readingOrder="1"/>
    </xf>
    <xf numFmtId="171" fontId="83" fillId="23" borderId="42" xfId="0" applyNumberFormat="1" applyFont="1" applyFill="1" applyBorder="1" applyAlignment="1">
      <alignment horizontal="center" vertical="center" wrapText="1" readingOrder="1"/>
    </xf>
    <xf numFmtId="171" fontId="83" fillId="23" borderId="27" xfId="0" applyNumberFormat="1" applyFont="1" applyFill="1" applyBorder="1" applyAlignment="1">
      <alignment horizontal="center" vertical="center" wrapText="1" readingOrder="1"/>
    </xf>
    <xf numFmtId="0" fontId="84" fillId="25" borderId="27" xfId="0" applyFont="1" applyFill="1" applyBorder="1" applyAlignment="1">
      <alignment horizontal="center" vertical="center" wrapText="1" readingOrder="2"/>
    </xf>
    <xf numFmtId="0" fontId="84" fillId="25" borderId="22" xfId="0" applyFont="1" applyFill="1" applyBorder="1" applyAlignment="1">
      <alignment horizontal="center" vertical="center" wrapText="1" readingOrder="2"/>
    </xf>
    <xf numFmtId="0" fontId="84" fillId="25" borderId="23" xfId="0" applyFont="1" applyFill="1" applyBorder="1" applyAlignment="1">
      <alignment horizontal="center" vertical="center" wrapText="1" readingOrder="2"/>
    </xf>
    <xf numFmtId="0" fontId="84" fillId="25" borderId="0" xfId="0" applyFont="1" applyFill="1" applyAlignment="1">
      <alignment horizontal="center" vertical="center" wrapText="1" readingOrder="2"/>
    </xf>
    <xf numFmtId="0" fontId="67" fillId="25" borderId="33" xfId="0" applyFont="1" applyFill="1" applyBorder="1" applyAlignment="1">
      <alignment horizontal="center" vertical="center" wrapText="1" readingOrder="2"/>
    </xf>
    <xf numFmtId="0" fontId="21" fillId="0" borderId="0" xfId="0" applyFont="1" applyAlignment="1">
      <alignment horizontal="center"/>
    </xf>
    <xf numFmtId="10" fontId="21" fillId="22" borderId="0" xfId="0" applyNumberFormat="1" applyFont="1" applyFill="1" applyBorder="1" applyAlignment="1">
      <alignment horizontal="center" wrapText="1"/>
    </xf>
    <xf numFmtId="10" fontId="21" fillId="22" borderId="17" xfId="0" applyNumberFormat="1" applyFont="1" applyFill="1" applyBorder="1" applyAlignment="1">
      <alignment horizontal="center" wrapText="1"/>
    </xf>
    <xf numFmtId="171" fontId="14" fillId="24" borderId="36" xfId="0" applyNumberFormat="1" applyFont="1" applyFill="1" applyBorder="1" applyAlignment="1">
      <alignment horizontal="center" vertical="center" wrapText="1" readingOrder="1"/>
    </xf>
    <xf numFmtId="171" fontId="10" fillId="23" borderId="0" xfId="0" applyNumberFormat="1" applyFont="1" applyFill="1" applyBorder="1" applyAlignment="1">
      <alignment horizontal="center" vertical="center" wrapText="1" readingOrder="1"/>
    </xf>
    <xf numFmtId="171" fontId="10" fillId="23" borderId="7" xfId="0" applyNumberFormat="1" applyFont="1" applyFill="1" applyBorder="1" applyAlignment="1">
      <alignment horizontal="center" vertical="center" wrapText="1" readingOrder="1"/>
    </xf>
    <xf numFmtId="0" fontId="28" fillId="23" borderId="27" xfId="0" applyFont="1" applyFill="1" applyBorder="1" applyAlignment="1">
      <alignment horizontal="center" vertical="center" wrapText="1" readingOrder="2"/>
    </xf>
    <xf numFmtId="0" fontId="84" fillId="25" borderId="41" xfId="0" applyFont="1" applyFill="1" applyBorder="1" applyAlignment="1">
      <alignment horizontal="center" vertical="center" wrapText="1" readingOrder="2"/>
    </xf>
    <xf numFmtId="0" fontId="84" fillId="25" borderId="26" xfId="0" applyFont="1" applyFill="1" applyBorder="1" applyAlignment="1">
      <alignment horizontal="center" vertical="center" wrapText="1" readingOrder="2"/>
    </xf>
    <xf numFmtId="0" fontId="84" fillId="25" borderId="36" xfId="0" applyFont="1" applyFill="1" applyBorder="1" applyAlignment="1">
      <alignment horizontal="center" vertical="center" wrapText="1" readingOrder="2"/>
    </xf>
    <xf numFmtId="0" fontId="84" fillId="25" borderId="43" xfId="0" applyFont="1" applyFill="1" applyBorder="1" applyAlignment="1">
      <alignment horizontal="center" vertical="center" wrapText="1" readingOrder="2"/>
    </xf>
    <xf numFmtId="0" fontId="85" fillId="24" borderId="33" xfId="0" applyFont="1" applyFill="1" applyBorder="1" applyAlignment="1">
      <alignment horizontal="center" vertical="center" wrapText="1" readingOrder="2"/>
    </xf>
    <xf numFmtId="0" fontId="85" fillId="24" borderId="41" xfId="0" applyFont="1" applyFill="1" applyBorder="1" applyAlignment="1">
      <alignment horizontal="center" vertical="center" wrapText="1" readingOrder="2"/>
    </xf>
    <xf numFmtId="0" fontId="21" fillId="0" borderId="17" xfId="0" applyFont="1" applyBorder="1" applyAlignment="1">
      <alignment horizontal="center" vertical="center"/>
    </xf>
    <xf numFmtId="10" fontId="21" fillId="22" borderId="0" xfId="0" applyNumberFormat="1" applyFont="1" applyFill="1" applyBorder="1" applyAlignment="1">
      <alignment horizontal="center" vertical="center" wrapText="1"/>
    </xf>
    <xf numFmtId="10" fontId="21" fillId="22" borderId="17" xfId="0" applyNumberFormat="1" applyFont="1" applyFill="1" applyBorder="1" applyAlignment="1">
      <alignment horizontal="center" vertical="center" wrapText="1"/>
    </xf>
    <xf numFmtId="10" fontId="21" fillId="22" borderId="0" xfId="0" applyNumberFormat="1" applyFont="1" applyFill="1" applyAlignment="1">
      <alignment horizontal="center" vertical="center" wrapText="1"/>
    </xf>
    <xf numFmtId="10" fontId="21" fillId="22" borderId="15" xfId="0" applyNumberFormat="1" applyFont="1" applyFill="1" applyBorder="1" applyAlignment="1">
      <alignment horizontal="center" vertical="center" wrapText="1"/>
    </xf>
    <xf numFmtId="10" fontId="21" fillId="22" borderId="20" xfId="0" applyNumberFormat="1" applyFont="1" applyFill="1" applyBorder="1" applyAlignment="1">
      <alignment horizontal="center" vertical="center" wrapText="1"/>
    </xf>
    <xf numFmtId="0" fontId="86" fillId="5" borderId="21" xfId="0" applyFont="1" applyFill="1" applyBorder="1" applyAlignment="1">
      <alignment horizontal="center" vertical="center" wrapText="1" readingOrder="2"/>
    </xf>
    <xf numFmtId="0" fontId="86" fillId="5" borderId="20" xfId="0" applyFont="1" applyFill="1" applyBorder="1" applyAlignment="1">
      <alignment horizontal="center" vertical="center" wrapText="1" readingOrder="2"/>
    </xf>
    <xf numFmtId="0" fontId="86" fillId="5" borderId="15" xfId="0" applyFont="1" applyFill="1" applyBorder="1" applyAlignment="1">
      <alignment horizontal="center" vertical="center" wrapText="1" readingOrder="2"/>
    </xf>
    <xf numFmtId="171" fontId="14" fillId="24" borderId="37" xfId="0" applyNumberFormat="1" applyFont="1" applyFill="1" applyBorder="1" applyAlignment="1">
      <alignment horizontal="center" vertical="center" wrapText="1" readingOrder="1"/>
    </xf>
    <xf numFmtId="171" fontId="10" fillId="23" borderId="42" xfId="0" applyNumberFormat="1" applyFont="1" applyFill="1" applyBorder="1" applyAlignment="1">
      <alignment horizontal="center" vertical="center" wrapText="1" readingOrder="1"/>
    </xf>
    <xf numFmtId="171" fontId="10" fillId="23" borderId="27" xfId="0" applyNumberFormat="1" applyFont="1" applyFill="1" applyBorder="1" applyAlignment="1">
      <alignment horizontal="center" vertical="center" wrapText="1" readingOrder="1"/>
    </xf>
    <xf numFmtId="171" fontId="10" fillId="23" borderId="30" xfId="0" applyNumberFormat="1" applyFont="1" applyFill="1" applyBorder="1" applyAlignment="1">
      <alignment horizontal="center" vertical="center" wrapText="1" readingOrder="1"/>
    </xf>
    <xf numFmtId="0" fontId="49" fillId="25" borderId="33" xfId="0" applyFont="1" applyFill="1" applyBorder="1" applyAlignment="1">
      <alignment horizontal="center" vertical="center" wrapText="1" readingOrder="2"/>
    </xf>
    <xf numFmtId="0" fontId="84" fillId="25" borderId="37" xfId="0" applyFont="1" applyFill="1" applyBorder="1" applyAlignment="1">
      <alignment horizontal="center" vertical="center" wrapText="1" readingOrder="2"/>
    </xf>
    <xf numFmtId="0" fontId="85" fillId="24" borderId="34" xfId="0" applyFont="1" applyFill="1" applyBorder="1" applyAlignment="1">
      <alignment horizontal="center" vertical="center" wrapText="1" readingOrder="2"/>
    </xf>
    <xf numFmtId="0" fontId="28" fillId="0" borderId="0" xfId="0" applyFont="1" applyAlignment="1">
      <alignment horizontal="left" vertical="center" wrapText="1" readingOrder="2"/>
    </xf>
    <xf numFmtId="0" fontId="87" fillId="0" borderId="0" xfId="0" applyFont="1" applyAlignment="1">
      <alignment horizontal="center" vertical="center" wrapText="1" readingOrder="2"/>
    </xf>
    <xf numFmtId="0" fontId="15" fillId="0" borderId="0" xfId="17" applyAlignment="1">
      <alignment horizontal="center" vertical="center"/>
    </xf>
    <xf numFmtId="0" fontId="2" fillId="4" borderId="5" xfId="0" applyFont="1" applyFill="1" applyBorder="1" applyAlignment="1">
      <alignment horizontal="left" vertical="top" wrapText="1"/>
    </xf>
    <xf numFmtId="0" fontId="41" fillId="0" borderId="0" xfId="17" applyFont="1" applyAlignment="1">
      <alignment horizontal="center" vertical="center"/>
    </xf>
    <xf numFmtId="0" fontId="21" fillId="0" borderId="0" xfId="17" applyFont="1" applyAlignment="1">
      <alignment horizontal="center" vertical="center"/>
    </xf>
    <xf numFmtId="0" fontId="15" fillId="0" borderId="0" xfId="17" applyAlignment="1">
      <alignment horizontal="right" vertical="center"/>
    </xf>
    <xf numFmtId="10" fontId="88" fillId="24" borderId="42" xfId="0" applyNumberFormat="1" applyFont="1" applyFill="1" applyBorder="1" applyAlignment="1">
      <alignment horizontal="center" vertical="center" wrapText="1" readingOrder="1"/>
    </xf>
    <xf numFmtId="10" fontId="88" fillId="24" borderId="41" xfId="0" applyNumberFormat="1" applyFont="1" applyFill="1" applyBorder="1" applyAlignment="1">
      <alignment horizontal="center" vertical="center" wrapText="1" readingOrder="1"/>
    </xf>
    <xf numFmtId="10" fontId="65" fillId="24" borderId="0" xfId="0" applyNumberFormat="1" applyFont="1" applyFill="1" applyBorder="1" applyAlignment="1">
      <alignment horizontal="center" vertical="center" wrapText="1" readingOrder="1"/>
    </xf>
    <xf numFmtId="10" fontId="65" fillId="23" borderId="0" xfId="0" applyNumberFormat="1" applyFont="1" applyFill="1" applyBorder="1" applyAlignment="1">
      <alignment horizontal="center" vertical="center" wrapText="1" readingOrder="1"/>
    </xf>
    <xf numFmtId="10" fontId="65" fillId="23" borderId="7" xfId="0" applyNumberFormat="1" applyFont="1" applyFill="1" applyBorder="1" applyAlignment="1">
      <alignment horizontal="center" vertical="center" wrapText="1" readingOrder="1"/>
    </xf>
    <xf numFmtId="3" fontId="10" fillId="23" borderId="44" xfId="0" applyNumberFormat="1" applyFont="1" applyFill="1" applyBorder="1" applyAlignment="1">
      <alignment horizontal="center" vertical="center" wrapText="1" readingOrder="1"/>
    </xf>
    <xf numFmtId="0" fontId="17" fillId="23" borderId="0" xfId="0" applyFont="1" applyFill="1" applyAlignment="1">
      <alignment horizontal="center" vertical="center" wrapText="1" readingOrder="2"/>
    </xf>
    <xf numFmtId="0" fontId="50" fillId="25" borderId="33" xfId="0" applyFont="1" applyFill="1" applyBorder="1" applyAlignment="1">
      <alignment horizontal="center" vertical="center" wrapText="1" readingOrder="2"/>
    </xf>
    <xf numFmtId="0" fontId="15" fillId="0" borderId="0" xfId="12" applyAlignment="1">
      <alignment horizontal="center" vertical="center"/>
    </xf>
    <xf numFmtId="10" fontId="65" fillId="24" borderId="42" xfId="0" applyNumberFormat="1" applyFont="1" applyFill="1" applyBorder="1" applyAlignment="1">
      <alignment horizontal="center" vertical="center" wrapText="1" readingOrder="1"/>
    </xf>
    <xf numFmtId="10" fontId="65" fillId="24" borderId="27" xfId="0" applyNumberFormat="1" applyFont="1" applyFill="1" applyBorder="1" applyAlignment="1">
      <alignment horizontal="center" vertical="center" wrapText="1" readingOrder="1"/>
    </xf>
    <xf numFmtId="3" fontId="65" fillId="24" borderId="34" xfId="0" applyNumberFormat="1" applyFont="1" applyFill="1" applyBorder="1" applyAlignment="1">
      <alignment horizontal="center" vertical="center" wrapText="1" readingOrder="1"/>
    </xf>
    <xf numFmtId="3" fontId="10" fillId="23" borderId="34" xfId="0" applyNumberFormat="1" applyFont="1" applyFill="1" applyBorder="1" applyAlignment="1">
      <alignment horizontal="center" vertical="center" wrapText="1" readingOrder="1"/>
    </xf>
    <xf numFmtId="0" fontId="10" fillId="23" borderId="44" xfId="0" applyFont="1" applyFill="1" applyBorder="1" applyAlignment="1">
      <alignment horizontal="center" vertical="center" wrapText="1" readingOrder="1"/>
    </xf>
    <xf numFmtId="171" fontId="65" fillId="24" borderId="26" xfId="0" applyNumberFormat="1" applyFont="1" applyFill="1" applyBorder="1" applyAlignment="1">
      <alignment horizontal="center" vertical="center" wrapText="1" readingOrder="1"/>
    </xf>
    <xf numFmtId="171" fontId="65" fillId="24" borderId="41" xfId="0" applyNumberFormat="1" applyFont="1" applyFill="1" applyBorder="1" applyAlignment="1">
      <alignment horizontal="center" vertical="center" wrapText="1" readingOrder="1"/>
    </xf>
    <xf numFmtId="171" fontId="65" fillId="24" borderId="0" xfId="0" applyNumberFormat="1" applyFont="1" applyFill="1" applyBorder="1" applyAlignment="1">
      <alignment horizontal="center" vertical="center" wrapText="1" readingOrder="1"/>
    </xf>
    <xf numFmtId="171" fontId="65" fillId="24" borderId="7" xfId="0" applyNumberFormat="1" applyFont="1" applyFill="1" applyBorder="1" applyAlignment="1">
      <alignment horizontal="center" vertical="center" wrapText="1" readingOrder="1"/>
    </xf>
    <xf numFmtId="3" fontId="65" fillId="24" borderId="7" xfId="0" applyNumberFormat="1" applyFont="1" applyFill="1" applyBorder="1" applyAlignment="1">
      <alignment horizontal="center" vertical="center" wrapText="1" readingOrder="1"/>
    </xf>
    <xf numFmtId="0" fontId="17" fillId="24" borderId="0" xfId="0" applyFont="1" applyFill="1" applyBorder="1" applyAlignment="1">
      <alignment horizontal="center" vertical="center" wrapText="1" readingOrder="2"/>
    </xf>
    <xf numFmtId="171" fontId="65" fillId="23" borderId="26" xfId="0" applyNumberFormat="1" applyFont="1" applyFill="1" applyBorder="1" applyAlignment="1">
      <alignment horizontal="center" vertical="center" wrapText="1" readingOrder="1"/>
    </xf>
    <xf numFmtId="171" fontId="65" fillId="23" borderId="41" xfId="0" applyNumberFormat="1" applyFont="1" applyFill="1" applyBorder="1" applyAlignment="1">
      <alignment horizontal="center" vertical="center" wrapText="1" readingOrder="1"/>
    </xf>
    <xf numFmtId="3" fontId="65" fillId="23" borderId="41" xfId="0" applyNumberFormat="1" applyFont="1" applyFill="1" applyBorder="1" applyAlignment="1">
      <alignment horizontal="center" vertical="center" wrapText="1" readingOrder="1"/>
    </xf>
    <xf numFmtId="171" fontId="65" fillId="23" borderId="23" xfId="0" applyNumberFormat="1" applyFont="1" applyFill="1" applyBorder="1" applyAlignment="1">
      <alignment horizontal="center" vertical="center" wrapText="1" readingOrder="1"/>
    </xf>
    <xf numFmtId="171" fontId="65" fillId="23" borderId="22" xfId="0" applyNumberFormat="1" applyFont="1" applyFill="1" applyBorder="1" applyAlignment="1">
      <alignment horizontal="center" vertical="center" wrapText="1" readingOrder="1"/>
    </xf>
    <xf numFmtId="3" fontId="65" fillId="23" borderId="22" xfId="0" applyNumberFormat="1" applyFont="1" applyFill="1" applyBorder="1" applyAlignment="1">
      <alignment horizontal="center" vertical="center" wrapText="1" readingOrder="1"/>
    </xf>
    <xf numFmtId="0" fontId="15" fillId="0" borderId="0" xfId="17" applyAlignment="1">
      <alignment horizontal="center" vertical="center" wrapText="1"/>
    </xf>
    <xf numFmtId="3" fontId="2" fillId="4" borderId="9" xfId="17" applyNumberFormat="1" applyFont="1" applyFill="1" applyBorder="1" applyAlignment="1">
      <alignment horizontal="center" vertical="center" wrapText="1"/>
    </xf>
    <xf numFmtId="3" fontId="1" fillId="0" borderId="9" xfId="17" applyNumberFormat="1" applyFont="1" applyBorder="1" applyAlignment="1">
      <alignment horizontal="center" vertical="center" wrapText="1"/>
    </xf>
    <xf numFmtId="0" fontId="1" fillId="2" borderId="9" xfId="17" applyFont="1" applyFill="1" applyBorder="1" applyAlignment="1">
      <alignment horizontal="center" vertical="center" wrapText="1"/>
    </xf>
    <xf numFmtId="3" fontId="75" fillId="23" borderId="27" xfId="0" applyNumberFormat="1" applyFont="1" applyFill="1" applyBorder="1" applyAlignment="1">
      <alignment horizontal="center" vertical="center" wrapText="1" readingOrder="1"/>
    </xf>
    <xf numFmtId="0" fontId="48" fillId="23" borderId="23" xfId="0" applyFont="1" applyFill="1" applyBorder="1" applyAlignment="1">
      <alignment horizontal="center" vertical="center" wrapText="1" readingOrder="2"/>
    </xf>
    <xf numFmtId="171" fontId="10" fillId="23" borderId="26" xfId="0" applyNumberFormat="1" applyFont="1" applyFill="1" applyBorder="1" applyAlignment="1">
      <alignment horizontal="center" vertical="center" wrapText="1" readingOrder="1"/>
    </xf>
    <xf numFmtId="171" fontId="10" fillId="23" borderId="41" xfId="0" applyNumberFormat="1" applyFont="1" applyFill="1" applyBorder="1" applyAlignment="1">
      <alignment horizontal="center" vertical="center" wrapText="1" readingOrder="1"/>
    </xf>
    <xf numFmtId="1" fontId="10" fillId="23" borderId="26" xfId="0" applyNumberFormat="1" applyFont="1" applyFill="1" applyBorder="1" applyAlignment="1">
      <alignment horizontal="center" vertical="center" wrapText="1" readingOrder="1"/>
    </xf>
    <xf numFmtId="2" fontId="10" fillId="23" borderId="26" xfId="0" applyNumberFormat="1" applyFont="1" applyFill="1" applyBorder="1" applyAlignment="1">
      <alignment horizontal="center" vertical="center" wrapText="1" readingOrder="1"/>
    </xf>
    <xf numFmtId="1" fontId="10" fillId="23" borderId="0" xfId="0" applyNumberFormat="1" applyFont="1" applyFill="1" applyAlignment="1">
      <alignment horizontal="center" vertical="center" wrapText="1" readingOrder="1"/>
    </xf>
    <xf numFmtId="172" fontId="10" fillId="23" borderId="26" xfId="0" applyNumberFormat="1" applyFont="1" applyFill="1" applyBorder="1" applyAlignment="1">
      <alignment horizontal="center" vertical="center" wrapText="1" readingOrder="1"/>
    </xf>
    <xf numFmtId="3" fontId="1" fillId="0" borderId="9" xfId="12" applyNumberFormat="1" applyFont="1" applyBorder="1" applyAlignment="1">
      <alignment horizontal="center" vertical="center" wrapText="1"/>
    </xf>
    <xf numFmtId="168" fontId="1" fillId="0" borderId="9" xfId="12" applyNumberFormat="1" applyFont="1" applyBorder="1" applyAlignment="1">
      <alignment horizontal="center" vertical="center" wrapText="1"/>
    </xf>
    <xf numFmtId="4" fontId="1" fillId="0" borderId="9" xfId="12" applyNumberFormat="1" applyFont="1" applyBorder="1" applyAlignment="1">
      <alignment horizontal="center" vertical="center" wrapText="1"/>
    </xf>
    <xf numFmtId="0" fontId="90" fillId="25" borderId="0" xfId="0" applyFont="1" applyFill="1" applyAlignment="1">
      <alignment horizontal="center" vertical="center" wrapText="1" readingOrder="2"/>
    </xf>
    <xf numFmtId="0" fontId="90" fillId="25" borderId="23" xfId="0" applyFont="1" applyFill="1" applyBorder="1" applyAlignment="1">
      <alignment horizontal="center" vertical="center" wrapText="1" readingOrder="2"/>
    </xf>
    <xf numFmtId="0" fontId="90" fillId="25" borderId="23" xfId="0" applyFont="1" applyFill="1" applyBorder="1" applyAlignment="1">
      <alignment vertical="center" wrapText="1" readingOrder="2"/>
    </xf>
    <xf numFmtId="0" fontId="90" fillId="25" borderId="43" xfId="0" applyFont="1" applyFill="1" applyBorder="1" applyAlignment="1">
      <alignment horizontal="center" vertical="center" wrapText="1" readingOrder="1"/>
    </xf>
    <xf numFmtId="167" fontId="10" fillId="23" borderId="0" xfId="0" applyNumberFormat="1" applyFont="1" applyFill="1" applyAlignment="1">
      <alignment horizontal="center" vertical="center" wrapText="1" readingOrder="1"/>
    </xf>
    <xf numFmtId="1" fontId="10" fillId="23" borderId="27" xfId="0" applyNumberFormat="1" applyFont="1" applyFill="1" applyBorder="1" applyAlignment="1">
      <alignment horizontal="center" vertical="center" wrapText="1" readingOrder="1"/>
    </xf>
    <xf numFmtId="1" fontId="10" fillId="23" borderId="44" xfId="0" applyNumberFormat="1" applyFont="1" applyFill="1" applyBorder="1" applyAlignment="1">
      <alignment horizontal="center" vertical="center" wrapText="1" readingOrder="1"/>
    </xf>
    <xf numFmtId="3" fontId="81" fillId="23" borderId="22" xfId="0" applyNumberFormat="1" applyFont="1" applyFill="1" applyBorder="1" applyAlignment="1">
      <alignment horizontal="center" vertical="center" wrapText="1" readingOrder="1"/>
    </xf>
    <xf numFmtId="3" fontId="81" fillId="23" borderId="7" xfId="0" applyNumberFormat="1" applyFont="1" applyFill="1" applyBorder="1" applyAlignment="1">
      <alignment horizontal="center" vertical="center" wrapText="1" readingOrder="1"/>
    </xf>
    <xf numFmtId="3" fontId="81" fillId="23" borderId="41" xfId="0" applyNumberFormat="1" applyFont="1" applyFill="1" applyBorder="1" applyAlignment="1">
      <alignment horizontal="center" vertical="center" wrapText="1" readingOrder="1"/>
    </xf>
    <xf numFmtId="3" fontId="81" fillId="7" borderId="22" xfId="0" applyNumberFormat="1" applyFont="1" applyFill="1" applyBorder="1" applyAlignment="1">
      <alignment horizontal="center" vertical="center" wrapText="1" readingOrder="1"/>
    </xf>
    <xf numFmtId="3" fontId="81" fillId="7" borderId="7" xfId="0" applyNumberFormat="1" applyFont="1" applyFill="1" applyBorder="1" applyAlignment="1">
      <alignment horizontal="center" vertical="center" wrapText="1" readingOrder="1"/>
    </xf>
    <xf numFmtId="3" fontId="81" fillId="7" borderId="41" xfId="0" applyNumberFormat="1" applyFont="1" applyFill="1" applyBorder="1" applyAlignment="1">
      <alignment horizontal="center" vertical="center" wrapText="1" readingOrder="1"/>
    </xf>
    <xf numFmtId="171" fontId="81" fillId="24" borderId="27" xfId="0" applyNumberFormat="1" applyFont="1" applyFill="1" applyBorder="1" applyAlignment="1">
      <alignment horizontal="center" vertical="center" wrapText="1" readingOrder="1"/>
    </xf>
    <xf numFmtId="171" fontId="81" fillId="24" borderId="42" xfId="0" applyNumberFormat="1" applyFont="1" applyFill="1" applyBorder="1" applyAlignment="1">
      <alignment horizontal="center" vertical="center" wrapText="1" readingOrder="1"/>
    </xf>
    <xf numFmtId="3" fontId="75" fillId="23" borderId="26" xfId="0" applyNumberFormat="1" applyFont="1" applyFill="1" applyBorder="1" applyAlignment="1">
      <alignment horizontal="center" vertical="center" wrapText="1" readingOrder="1"/>
    </xf>
    <xf numFmtId="0" fontId="1" fillId="17" borderId="9" xfId="0" applyFont="1" applyFill="1" applyBorder="1" applyAlignment="1">
      <alignment horizontal="center" vertical="center" wrapText="1"/>
    </xf>
    <xf numFmtId="0" fontId="49" fillId="32" borderId="30" xfId="0" applyFont="1" applyFill="1" applyBorder="1" applyAlignment="1">
      <alignment horizontal="center" vertical="center" wrapText="1" readingOrder="2"/>
    </xf>
    <xf numFmtId="0" fontId="49" fillId="32" borderId="27" xfId="0" applyFont="1" applyFill="1" applyBorder="1" applyAlignment="1">
      <alignment horizontal="center" vertical="center" wrapText="1" readingOrder="2"/>
    </xf>
    <xf numFmtId="0" fontId="49" fillId="32" borderId="23" xfId="0" applyFont="1" applyFill="1" applyBorder="1" applyAlignment="1">
      <alignment horizontal="center" vertical="center" wrapText="1" readingOrder="2"/>
    </xf>
    <xf numFmtId="0" fontId="49" fillId="32" borderId="0" xfId="0" applyFont="1" applyFill="1" applyBorder="1" applyAlignment="1">
      <alignment horizontal="center" vertical="center" wrapText="1" readingOrder="2"/>
    </xf>
    <xf numFmtId="0" fontId="49" fillId="32" borderId="0" xfId="0" applyFont="1" applyFill="1" applyAlignment="1">
      <alignment horizontal="center" vertical="center" wrapText="1" readingOrder="2"/>
    </xf>
    <xf numFmtId="0" fontId="49" fillId="32" borderId="34" xfId="0" applyFont="1" applyFill="1" applyBorder="1" applyAlignment="1">
      <alignment horizontal="center" vertical="center" wrapText="1" readingOrder="2"/>
    </xf>
    <xf numFmtId="0" fontId="49" fillId="32" borderId="35" xfId="0" applyFont="1" applyFill="1" applyBorder="1" applyAlignment="1">
      <alignment horizontal="center" vertical="center" wrapText="1" readingOrder="2"/>
    </xf>
    <xf numFmtId="166" fontId="10" fillId="23" borderId="27" xfId="0" applyNumberFormat="1" applyFont="1" applyFill="1" applyBorder="1" applyAlignment="1">
      <alignment horizontal="center" vertical="center" wrapText="1" readingOrder="1"/>
    </xf>
    <xf numFmtId="1" fontId="78" fillId="23" borderId="26" xfId="0" applyNumberFormat="1" applyFont="1" applyFill="1" applyBorder="1" applyAlignment="1">
      <alignment horizontal="center" vertical="center" wrapText="1" readingOrder="1"/>
    </xf>
    <xf numFmtId="1" fontId="78" fillId="23" borderId="41" xfId="0" applyNumberFormat="1" applyFont="1" applyFill="1" applyBorder="1" applyAlignment="1">
      <alignment horizontal="center" vertical="center" wrapText="1" readingOrder="1"/>
    </xf>
    <xf numFmtId="10" fontId="0" fillId="0" borderId="0" xfId="0" applyNumberFormat="1"/>
    <xf numFmtId="0" fontId="1" fillId="17" borderId="9" xfId="0" applyFont="1" applyFill="1" applyBorder="1" applyAlignment="1">
      <alignment horizontal="center" vertical="center" wrapText="1"/>
    </xf>
    <xf numFmtId="10" fontId="92" fillId="14" borderId="8" xfId="12" applyNumberFormat="1" applyFont="1" applyFill="1" applyBorder="1" applyAlignment="1">
      <alignment horizontal="center" vertical="center" readingOrder="1"/>
    </xf>
    <xf numFmtId="10" fontId="93" fillId="22" borderId="8" xfId="2" applyNumberFormat="1" applyFont="1" applyFill="1" applyBorder="1" applyAlignment="1">
      <alignment horizontal="center" vertical="center" readingOrder="1"/>
    </xf>
    <xf numFmtId="10" fontId="93" fillId="22" borderId="10" xfId="2" applyNumberFormat="1" applyFont="1" applyFill="1" applyBorder="1" applyAlignment="1">
      <alignment horizontal="center" vertical="center" readingOrder="1"/>
    </xf>
    <xf numFmtId="0" fontId="28" fillId="10" borderId="9" xfId="0" applyFont="1" applyFill="1" applyBorder="1" applyAlignment="1">
      <alignment horizontal="center" vertical="center" wrapText="1" readingOrder="2"/>
    </xf>
    <xf numFmtId="2" fontId="10" fillId="23" borderId="0" xfId="0" applyNumberFormat="1" applyFont="1" applyFill="1" applyAlignment="1">
      <alignment horizontal="center" vertical="center" wrapText="1" readingOrder="1"/>
    </xf>
    <xf numFmtId="171" fontId="10" fillId="23" borderId="0" xfId="0" applyNumberFormat="1" applyFont="1" applyFill="1" applyAlignment="1">
      <alignment horizontal="center" vertical="center" wrapText="1" readingOrder="1"/>
    </xf>
    <xf numFmtId="0" fontId="50" fillId="25" borderId="43" xfId="0" applyFont="1" applyFill="1" applyBorder="1" applyAlignment="1">
      <alignment horizontal="center" vertical="center" wrapText="1" readingOrder="2"/>
    </xf>
    <xf numFmtId="166" fontId="7" fillId="0" borderId="0" xfId="0" applyNumberFormat="1" applyFont="1"/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vertical="center"/>
    </xf>
    <xf numFmtId="10" fontId="14" fillId="24" borderId="37" xfId="0" applyNumberFormat="1" applyFont="1" applyFill="1" applyBorder="1" applyAlignment="1">
      <alignment horizontal="center" vertical="center" wrapText="1" readingOrder="1"/>
    </xf>
    <xf numFmtId="10" fontId="14" fillId="24" borderId="36" xfId="0" applyNumberFormat="1" applyFont="1" applyFill="1" applyBorder="1" applyAlignment="1">
      <alignment horizontal="center" vertical="center" wrapText="1" readingOrder="1"/>
    </xf>
    <xf numFmtId="0" fontId="28" fillId="23" borderId="35" xfId="0" applyFont="1" applyFill="1" applyBorder="1" applyAlignment="1">
      <alignment horizontal="center" vertical="center" wrapText="1" readingOrder="2"/>
    </xf>
    <xf numFmtId="0" fontId="85" fillId="24" borderId="43" xfId="0" applyFont="1" applyFill="1" applyBorder="1" applyAlignment="1">
      <alignment horizontal="center" vertical="center" wrapText="1" readingOrder="2"/>
    </xf>
    <xf numFmtId="0" fontId="67" fillId="25" borderId="43" xfId="0" applyFont="1" applyFill="1" applyBorder="1" applyAlignment="1">
      <alignment horizontal="center" vertical="center" wrapText="1" readingOrder="2"/>
    </xf>
    <xf numFmtId="0" fontId="49" fillId="25" borderId="23" xfId="0" applyFont="1" applyFill="1" applyBorder="1" applyAlignment="1">
      <alignment horizontal="center" vertical="center" wrapText="1" readingOrder="2"/>
    </xf>
    <xf numFmtId="0" fontId="49" fillId="25" borderId="0" xfId="0" applyFont="1" applyFill="1" applyBorder="1" applyAlignment="1">
      <alignment horizontal="center" vertical="center" wrapText="1" readingOrder="2"/>
    </xf>
    <xf numFmtId="0" fontId="28" fillId="23" borderId="0" xfId="0" applyFont="1" applyFill="1" applyBorder="1" applyAlignment="1">
      <alignment horizontal="center" vertical="center" wrapText="1" readingOrder="2"/>
    </xf>
    <xf numFmtId="0" fontId="28" fillId="23" borderId="26" xfId="0" applyFont="1" applyFill="1" applyBorder="1" applyAlignment="1">
      <alignment horizontal="center" vertical="center" wrapText="1" readingOrder="2"/>
    </xf>
    <xf numFmtId="0" fontId="40" fillId="10" borderId="9" xfId="0" applyFont="1" applyFill="1" applyBorder="1" applyAlignment="1">
      <alignment horizontal="center" vertical="center"/>
    </xf>
    <xf numFmtId="0" fontId="9" fillId="23" borderId="0" xfId="0" applyFont="1" applyFill="1" applyBorder="1" applyAlignment="1">
      <alignment horizontal="center" vertical="center" wrapText="1" readingOrder="2"/>
    </xf>
    <xf numFmtId="0" fontId="9" fillId="23" borderId="26" xfId="0" applyFont="1" applyFill="1" applyBorder="1" applyAlignment="1">
      <alignment horizontal="center" vertical="center" wrapText="1" readingOrder="2"/>
    </xf>
    <xf numFmtId="0" fontId="28" fillId="10" borderId="10" xfId="0" applyFont="1" applyFill="1" applyBorder="1" applyAlignment="1">
      <alignment horizontal="center" vertical="center" wrapText="1" readingOrder="2"/>
    </xf>
    <xf numFmtId="0" fontId="67" fillId="25" borderId="36" xfId="0" applyFont="1" applyFill="1" applyBorder="1" applyAlignment="1">
      <alignment horizontal="center" vertical="center" wrapText="1" readingOrder="2"/>
    </xf>
    <xf numFmtId="3" fontId="15" fillId="0" borderId="0" xfId="12" applyNumberFormat="1" applyAlignment="1">
      <alignment horizontal="center" vertical="center"/>
    </xf>
    <xf numFmtId="0" fontId="9" fillId="17" borderId="10" xfId="12" applyFont="1" applyFill="1" applyBorder="1" applyAlignment="1">
      <alignment horizontal="center" vertical="center" wrapText="1" readingOrder="2"/>
    </xf>
    <xf numFmtId="3" fontId="14" fillId="17" borderId="10" xfId="12" applyNumberFormat="1" applyFont="1" applyFill="1" applyBorder="1" applyAlignment="1">
      <alignment horizontal="center" vertical="center" wrapText="1" readingOrder="1"/>
    </xf>
    <xf numFmtId="3" fontId="14" fillId="17" borderId="18" xfId="12" applyNumberFormat="1" applyFont="1" applyFill="1" applyBorder="1" applyAlignment="1">
      <alignment horizontal="center" vertical="center" wrapText="1" readingOrder="1"/>
    </xf>
    <xf numFmtId="3" fontId="10" fillId="17" borderId="10" xfId="12" applyNumberFormat="1" applyFont="1" applyFill="1" applyBorder="1" applyAlignment="1">
      <alignment horizontal="center" vertical="center" wrapText="1" readingOrder="1"/>
    </xf>
    <xf numFmtId="3" fontId="10" fillId="17" borderId="18" xfId="12" applyNumberFormat="1" applyFont="1" applyFill="1" applyBorder="1" applyAlignment="1">
      <alignment horizontal="center" vertical="center" wrapText="1" readingOrder="1"/>
    </xf>
    <xf numFmtId="10" fontId="10" fillId="17" borderId="12" xfId="12" applyNumberFormat="1" applyFont="1" applyFill="1" applyBorder="1" applyAlignment="1">
      <alignment horizontal="center" vertical="center" wrapText="1" readingOrder="1"/>
    </xf>
    <xf numFmtId="10" fontId="10" fillId="17" borderId="19" xfId="12" applyNumberFormat="1" applyFont="1" applyFill="1" applyBorder="1" applyAlignment="1">
      <alignment horizontal="center" vertical="center" wrapText="1" readingOrder="1"/>
    </xf>
    <xf numFmtId="0" fontId="97" fillId="17" borderId="9" xfId="0" applyFont="1" applyFill="1" applyBorder="1" applyAlignment="1">
      <alignment horizontal="center" vertical="center"/>
    </xf>
    <xf numFmtId="0" fontId="98" fillId="17" borderId="9" xfId="0" applyFont="1" applyFill="1" applyBorder="1" applyAlignment="1">
      <alignment horizontal="center" vertical="center" wrapText="1"/>
    </xf>
    <xf numFmtId="0" fontId="97" fillId="17" borderId="9" xfId="0" applyFont="1" applyFill="1" applyBorder="1" applyAlignment="1">
      <alignment horizontal="center" vertical="center" wrapText="1"/>
    </xf>
    <xf numFmtId="0" fontId="43" fillId="23" borderId="49" xfId="0" applyFont="1" applyFill="1" applyBorder="1" applyAlignment="1">
      <alignment horizontal="center" vertical="center" wrapText="1" readingOrder="2"/>
    </xf>
    <xf numFmtId="3" fontId="70" fillId="23" borderId="50" xfId="0" applyNumberFormat="1" applyFont="1" applyFill="1" applyBorder="1" applyAlignment="1">
      <alignment horizontal="center" vertical="center" wrapText="1" readingOrder="1"/>
    </xf>
    <xf numFmtId="3" fontId="70" fillId="23" borderId="51" xfId="0" applyNumberFormat="1" applyFont="1" applyFill="1" applyBorder="1" applyAlignment="1">
      <alignment horizontal="center" vertical="center" wrapText="1" readingOrder="1"/>
    </xf>
    <xf numFmtId="3" fontId="70" fillId="23" borderId="51" xfId="0" applyNumberFormat="1" applyFont="1" applyFill="1" applyBorder="1" applyAlignment="1">
      <alignment vertical="center" wrapText="1" readingOrder="1"/>
    </xf>
    <xf numFmtId="10" fontId="65" fillId="33" borderId="51" xfId="0" applyNumberFormat="1" applyFont="1" applyFill="1" applyBorder="1" applyAlignment="1">
      <alignment horizontal="center" vertical="center" wrapText="1" readingOrder="1"/>
    </xf>
    <xf numFmtId="10" fontId="65" fillId="33" borderId="52" xfId="0" applyNumberFormat="1" applyFont="1" applyFill="1" applyBorder="1" applyAlignment="1">
      <alignment horizontal="center" vertical="center" wrapText="1" readingOrder="1"/>
    </xf>
    <xf numFmtId="3" fontId="65" fillId="23" borderId="50" xfId="0" applyNumberFormat="1" applyFont="1" applyFill="1" applyBorder="1" applyAlignment="1">
      <alignment horizontal="center" vertical="center" wrapText="1" readingOrder="1"/>
    </xf>
    <xf numFmtId="10" fontId="65" fillId="33" borderId="50" xfId="0" applyNumberFormat="1" applyFont="1" applyFill="1" applyBorder="1" applyAlignment="1">
      <alignment horizontal="center" vertical="center" wrapText="1" readingOrder="1"/>
    </xf>
    <xf numFmtId="10" fontId="65" fillId="33" borderId="49" xfId="0" applyNumberFormat="1" applyFont="1" applyFill="1" applyBorder="1" applyAlignment="1">
      <alignment horizontal="center" vertical="center" wrapText="1" readingOrder="1"/>
    </xf>
    <xf numFmtId="0" fontId="67" fillId="25" borderId="41" xfId="0" applyFont="1" applyFill="1" applyBorder="1" applyAlignment="1">
      <alignment horizontal="center" vertical="center" wrapText="1" readingOrder="2"/>
    </xf>
    <xf numFmtId="3" fontId="15" fillId="10" borderId="0" xfId="12" applyNumberFormat="1" applyFill="1" applyAlignment="1">
      <alignment horizontal="center" vertical="center"/>
    </xf>
    <xf numFmtId="0" fontId="97" fillId="3" borderId="1" xfId="0" applyFont="1" applyFill="1" applyBorder="1" applyAlignment="1">
      <alignment horizontal="left" vertical="top" wrapText="1"/>
    </xf>
    <xf numFmtId="0" fontId="97" fillId="3" borderId="3" xfId="0" applyFont="1" applyFill="1" applyBorder="1" applyAlignment="1">
      <alignment horizontal="left" vertical="top" wrapText="1"/>
    </xf>
    <xf numFmtId="0" fontId="97" fillId="10" borderId="1" xfId="0" applyFont="1" applyFill="1" applyBorder="1"/>
    <xf numFmtId="0" fontId="19" fillId="17" borderId="13" xfId="1" applyFont="1" applyFill="1" applyBorder="1" applyAlignment="1">
      <alignment horizontal="center" vertical="center" wrapText="1"/>
    </xf>
    <xf numFmtId="0" fontId="97" fillId="3" borderId="53" xfId="0" applyFont="1" applyFill="1" applyBorder="1" applyAlignment="1">
      <alignment horizontal="left" vertical="top" wrapText="1"/>
    </xf>
    <xf numFmtId="3" fontId="1" fillId="0" borderId="53" xfId="0" applyNumberFormat="1" applyFont="1" applyBorder="1" applyAlignment="1">
      <alignment horizontal="right" vertical="top" wrapText="1"/>
    </xf>
    <xf numFmtId="166" fontId="1" fillId="0" borderId="54" xfId="0" applyNumberFormat="1" applyFont="1" applyBorder="1" applyAlignment="1">
      <alignment horizontal="right" vertical="top" wrapText="1"/>
    </xf>
    <xf numFmtId="166" fontId="1" fillId="0" borderId="53" xfId="0" applyNumberFormat="1" applyFont="1" applyBorder="1" applyAlignment="1">
      <alignment horizontal="right" vertical="top" wrapText="1"/>
    </xf>
    <xf numFmtId="3" fontId="1" fillId="10" borderId="6" xfId="1" applyNumberFormat="1" applyFont="1" applyFill="1" applyBorder="1" applyAlignment="1">
      <alignment horizontal="center" vertical="center" wrapText="1"/>
    </xf>
    <xf numFmtId="10" fontId="1" fillId="10" borderId="17" xfId="2" applyNumberFormat="1" applyFont="1" applyFill="1" applyBorder="1" applyAlignment="1">
      <alignment horizontal="center" vertical="center" wrapText="1"/>
    </xf>
    <xf numFmtId="3" fontId="1" fillId="10" borderId="0" xfId="1" applyNumberFormat="1" applyFont="1" applyFill="1" applyBorder="1" applyAlignment="1">
      <alignment horizontal="center" vertical="center" wrapText="1"/>
    </xf>
    <xf numFmtId="10" fontId="1" fillId="10" borderId="0" xfId="2" applyNumberFormat="1" applyFont="1" applyFill="1" applyBorder="1" applyAlignment="1">
      <alignment horizontal="center" vertical="center" wrapText="1"/>
    </xf>
    <xf numFmtId="3" fontId="99" fillId="10" borderId="0" xfId="1" applyNumberFormat="1" applyFont="1" applyFill="1" applyBorder="1" applyAlignment="1">
      <alignment horizontal="center" vertical="center" wrapText="1"/>
    </xf>
    <xf numFmtId="9" fontId="1" fillId="10" borderId="17" xfId="2" applyFont="1" applyFill="1" applyBorder="1" applyAlignment="1">
      <alignment horizontal="center" vertical="center" wrapText="1"/>
    </xf>
    <xf numFmtId="9" fontId="1" fillId="10" borderId="0" xfId="2" applyFont="1" applyFill="1" applyBorder="1" applyAlignment="1">
      <alignment horizontal="center" vertical="center" wrapText="1"/>
    </xf>
    <xf numFmtId="0" fontId="97" fillId="10" borderId="6" xfId="1" applyFont="1" applyFill="1" applyBorder="1" applyAlignment="1">
      <alignment horizontal="left" vertical="center" wrapText="1"/>
    </xf>
    <xf numFmtId="0" fontId="97" fillId="10" borderId="6" xfId="1" applyFont="1" applyFill="1" applyBorder="1" applyAlignment="1">
      <alignment horizontal="left" vertical="center"/>
    </xf>
    <xf numFmtId="0" fontId="97" fillId="10" borderId="0" xfId="1" applyFont="1" applyFill="1" applyAlignment="1">
      <alignment horizontal="left" vertical="center"/>
    </xf>
    <xf numFmtId="0" fontId="1" fillId="10" borderId="6" xfId="4" applyNumberFormat="1" applyFont="1" applyFill="1" applyBorder="1" applyAlignment="1">
      <alignment horizontal="center" vertical="center" wrapText="1"/>
    </xf>
    <xf numFmtId="0" fontId="1" fillId="10" borderId="0" xfId="4" applyNumberFormat="1" applyFont="1" applyFill="1" applyBorder="1" applyAlignment="1">
      <alignment horizontal="center" vertical="center" wrapText="1"/>
    </xf>
    <xf numFmtId="0" fontId="48" fillId="37" borderId="0" xfId="0" applyFont="1" applyFill="1" applyAlignment="1">
      <alignment horizontal="center" vertical="center" wrapText="1" readingOrder="2"/>
    </xf>
    <xf numFmtId="0" fontId="78" fillId="37" borderId="0" xfId="0" applyFont="1" applyFill="1" applyAlignment="1">
      <alignment horizontal="center" vertical="center" wrapText="1" readingOrder="1"/>
    </xf>
    <xf numFmtId="0" fontId="78" fillId="37" borderId="35" xfId="0" applyFont="1" applyFill="1" applyBorder="1" applyAlignment="1">
      <alignment horizontal="center" vertical="center" wrapText="1" readingOrder="1"/>
    </xf>
    <xf numFmtId="171" fontId="78" fillId="37" borderId="0" xfId="0" applyNumberFormat="1" applyFont="1" applyFill="1" applyBorder="1" applyAlignment="1">
      <alignment horizontal="center" vertical="center" wrapText="1" readingOrder="1"/>
    </xf>
    <xf numFmtId="3" fontId="78" fillId="37" borderId="0" xfId="0" applyNumberFormat="1" applyFont="1" applyFill="1" applyAlignment="1">
      <alignment horizontal="center" vertical="center" wrapText="1" readingOrder="1"/>
    </xf>
    <xf numFmtId="3" fontId="78" fillId="37" borderId="35" xfId="0" applyNumberFormat="1" applyFont="1" applyFill="1" applyBorder="1" applyAlignment="1">
      <alignment horizontal="center" vertical="center" wrapText="1" readingOrder="1"/>
    </xf>
    <xf numFmtId="0" fontId="43" fillId="23" borderId="26" xfId="0" applyFont="1" applyFill="1" applyBorder="1" applyAlignment="1">
      <alignment horizontal="center" vertical="center" wrapText="1" readingOrder="2"/>
    </xf>
    <xf numFmtId="0" fontId="1" fillId="17" borderId="9" xfId="4" applyNumberFormat="1" applyFont="1" applyFill="1" applyBorder="1" applyAlignment="1">
      <alignment horizontal="center" vertical="center" wrapText="1"/>
    </xf>
    <xf numFmtId="164" fontId="1" fillId="0" borderId="9" xfId="4" applyNumberFormat="1" applyFont="1" applyFill="1" applyBorder="1" applyAlignment="1">
      <alignment horizontal="center" vertical="center" wrapText="1"/>
    </xf>
    <xf numFmtId="3" fontId="78" fillId="23" borderId="0" xfId="0" applyNumberFormat="1" applyFont="1" applyFill="1" applyBorder="1" applyAlignment="1">
      <alignment horizontal="center" vertical="center" wrapText="1" readingOrder="1"/>
    </xf>
    <xf numFmtId="0" fontId="16" fillId="37" borderId="0" xfId="0" applyFont="1" applyFill="1" applyAlignment="1">
      <alignment horizontal="center" vertical="center" wrapText="1" readingOrder="2"/>
    </xf>
    <xf numFmtId="3" fontId="78" fillId="37" borderId="23" xfId="0" applyNumberFormat="1" applyFont="1" applyFill="1" applyBorder="1" applyAlignment="1">
      <alignment horizontal="center" vertical="center" wrapText="1" readingOrder="1"/>
    </xf>
    <xf numFmtId="3" fontId="78" fillId="37" borderId="22" xfId="0" applyNumberFormat="1" applyFont="1" applyFill="1" applyBorder="1" applyAlignment="1">
      <alignment horizontal="center" vertical="center" wrapText="1" readingOrder="1"/>
    </xf>
    <xf numFmtId="171" fontId="83" fillId="37" borderId="7" xfId="0" applyNumberFormat="1" applyFont="1" applyFill="1" applyBorder="1" applyAlignment="1">
      <alignment horizontal="center" vertical="center" wrapText="1" readingOrder="1"/>
    </xf>
    <xf numFmtId="171" fontId="83" fillId="37" borderId="27" xfId="0" applyNumberFormat="1" applyFont="1" applyFill="1" applyBorder="1" applyAlignment="1">
      <alignment horizontal="center" vertical="center" wrapText="1" readingOrder="1"/>
    </xf>
    <xf numFmtId="0" fontId="16" fillId="37" borderId="0" xfId="0" applyFont="1" applyFill="1" applyBorder="1" applyAlignment="1">
      <alignment horizontal="center" vertical="center" wrapText="1" readingOrder="2"/>
    </xf>
    <xf numFmtId="3" fontId="78" fillId="37" borderId="0" xfId="0" applyNumberFormat="1" applyFont="1" applyFill="1" applyBorder="1" applyAlignment="1">
      <alignment horizontal="center" vertical="center" wrapText="1" readingOrder="1"/>
    </xf>
    <xf numFmtId="3" fontId="78" fillId="37" borderId="7" xfId="0" applyNumberFormat="1" applyFont="1" applyFill="1" applyBorder="1" applyAlignment="1">
      <alignment horizontal="center" vertical="center" wrapText="1" readingOrder="1"/>
    </xf>
    <xf numFmtId="171" fontId="78" fillId="37" borderId="27" xfId="0" applyNumberFormat="1" applyFont="1" applyFill="1" applyBorder="1" applyAlignment="1">
      <alignment horizontal="center" vertical="center" wrapText="1" readingOrder="1"/>
    </xf>
    <xf numFmtId="3" fontId="1" fillId="38" borderId="9" xfId="0" applyNumberFormat="1" applyFont="1" applyFill="1" applyBorder="1" applyAlignment="1">
      <alignment horizontal="center" vertical="center" wrapText="1"/>
    </xf>
    <xf numFmtId="0" fontId="0" fillId="38" borderId="9" xfId="0" applyFill="1" applyBorder="1" applyAlignment="1">
      <alignment horizontal="center" vertical="center" wrapText="1"/>
    </xf>
    <xf numFmtId="3" fontId="21" fillId="38" borderId="9" xfId="0" applyNumberFormat="1" applyFont="1" applyFill="1" applyBorder="1" applyAlignment="1">
      <alignment horizontal="center" vertical="center" wrapText="1"/>
    </xf>
    <xf numFmtId="3" fontId="21" fillId="11" borderId="9" xfId="0" applyNumberFormat="1" applyFont="1" applyFill="1" applyBorder="1" applyAlignment="1">
      <alignment horizontal="center" vertical="center" wrapText="1"/>
    </xf>
    <xf numFmtId="3" fontId="1" fillId="11" borderId="9" xfId="0" applyNumberFormat="1" applyFont="1" applyFill="1" applyBorder="1" applyAlignment="1">
      <alignment horizontal="center" vertical="center" wrapText="1"/>
    </xf>
    <xf numFmtId="3" fontId="21" fillId="27" borderId="9" xfId="0" applyNumberFormat="1" applyFont="1" applyFill="1" applyBorder="1" applyAlignment="1">
      <alignment horizontal="center" vertical="center" wrapText="1"/>
    </xf>
    <xf numFmtId="3" fontId="1" fillId="27" borderId="9" xfId="0" applyNumberFormat="1" applyFont="1" applyFill="1" applyBorder="1" applyAlignment="1">
      <alignment horizontal="center" vertical="center" wrapText="1"/>
    </xf>
    <xf numFmtId="3" fontId="14" fillId="24" borderId="37" xfId="0" applyNumberFormat="1" applyFont="1" applyFill="1" applyBorder="1" applyAlignment="1">
      <alignment horizontal="center" vertical="center" wrapText="1" readingOrder="1"/>
    </xf>
    <xf numFmtId="0" fontId="63" fillId="3" borderId="5" xfId="0" applyFont="1" applyFill="1" applyBorder="1" applyAlignment="1">
      <alignment horizontal="center" wrapText="1"/>
    </xf>
    <xf numFmtId="0" fontId="63" fillId="31" borderId="5" xfId="0" applyFont="1" applyFill="1" applyBorder="1" applyAlignment="1">
      <alignment horizontal="center" wrapText="1"/>
    </xf>
    <xf numFmtId="0" fontId="55" fillId="17" borderId="9" xfId="0" applyFont="1" applyFill="1" applyBorder="1" applyAlignment="1">
      <alignment horizontal="center" vertical="center" wrapText="1"/>
    </xf>
    <xf numFmtId="0" fontId="42" fillId="22" borderId="21" xfId="0" applyFont="1" applyFill="1" applyBorder="1" applyAlignment="1">
      <alignment horizontal="center" wrapText="1"/>
    </xf>
    <xf numFmtId="0" fontId="42" fillId="22" borderId="8" xfId="0" applyFont="1" applyFill="1" applyBorder="1" applyAlignment="1">
      <alignment horizontal="center" wrapText="1"/>
    </xf>
    <xf numFmtId="0" fontId="55" fillId="6" borderId="13" xfId="0" applyFont="1" applyFill="1" applyBorder="1" applyAlignment="1">
      <alignment horizontal="center" vertical="center" wrapText="1"/>
    </xf>
    <xf numFmtId="0" fontId="55" fillId="6" borderId="14" xfId="0" applyFont="1" applyFill="1" applyBorder="1" applyAlignment="1">
      <alignment horizontal="center" vertical="center" wrapText="1"/>
    </xf>
    <xf numFmtId="0" fontId="55" fillId="6" borderId="9" xfId="0" applyFont="1" applyFill="1" applyBorder="1" applyAlignment="1">
      <alignment horizontal="center" vertical="center" wrapText="1"/>
    </xf>
    <xf numFmtId="10" fontId="21" fillId="22" borderId="6" xfId="0" applyNumberFormat="1" applyFont="1" applyFill="1" applyBorder="1" applyAlignment="1">
      <alignment horizontal="center" wrapText="1"/>
    </xf>
    <xf numFmtId="3" fontId="1" fillId="0" borderId="54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0" fontId="63" fillId="3" borderId="5" xfId="0" applyFont="1" applyFill="1" applyBorder="1" applyAlignment="1">
      <alignment horizontal="center" vertical="center" wrapText="1"/>
    </xf>
    <xf numFmtId="0" fontId="63" fillId="31" borderId="5" xfId="0" applyFont="1" applyFill="1" applyBorder="1" applyAlignment="1">
      <alignment horizontal="center" vertical="center" wrapText="1"/>
    </xf>
    <xf numFmtId="0" fontId="42" fillId="22" borderId="8" xfId="0" applyFont="1" applyFill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3" fontId="42" fillId="0" borderId="2" xfId="0" applyNumberFormat="1" applyFont="1" applyBorder="1" applyAlignment="1">
      <alignment horizontal="center" vertical="center" wrapText="1"/>
    </xf>
    <xf numFmtId="0" fontId="55" fillId="17" borderId="16" xfId="0" applyFont="1" applyFill="1" applyBorder="1" applyAlignment="1">
      <alignment horizontal="center" vertical="center" wrapText="1"/>
    </xf>
    <xf numFmtId="10" fontId="21" fillId="22" borderId="53" xfId="0" applyNumberFormat="1" applyFont="1" applyFill="1" applyBorder="1" applyAlignment="1">
      <alignment horizontal="center" vertical="center" wrapText="1"/>
    </xf>
    <xf numFmtId="49" fontId="25" fillId="17" borderId="17" xfId="12" applyNumberFormat="1" applyFont="1" applyFill="1" applyBorder="1" applyAlignment="1">
      <alignment horizontal="center" vertical="center" wrapText="1"/>
    </xf>
    <xf numFmtId="3" fontId="25" fillId="17" borderId="8" xfId="12" applyNumberFormat="1" applyFont="1" applyFill="1" applyBorder="1" applyAlignment="1">
      <alignment horizontal="center" vertical="center" wrapText="1"/>
    </xf>
    <xf numFmtId="49" fontId="24" fillId="27" borderId="21" xfId="12" applyNumberFormat="1" applyFont="1" applyFill="1" applyBorder="1" applyAlignment="1">
      <alignment horizontal="center" vertical="center" wrapText="1"/>
    </xf>
    <xf numFmtId="49" fontId="24" fillId="27" borderId="8" xfId="12" applyNumberFormat="1" applyFont="1" applyFill="1" applyBorder="1" applyAlignment="1">
      <alignment horizontal="center" vertical="center" wrapText="1"/>
    </xf>
    <xf numFmtId="0" fontId="20" fillId="5" borderId="13" xfId="12" applyFont="1" applyFill="1" applyBorder="1" applyAlignment="1">
      <alignment horizontal="center" wrapText="1"/>
    </xf>
    <xf numFmtId="0" fontId="20" fillId="5" borderId="14" xfId="12" applyFont="1" applyFill="1" applyBorder="1" applyAlignment="1">
      <alignment horizontal="center" wrapText="1"/>
    </xf>
    <xf numFmtId="0" fontId="20" fillId="5" borderId="16" xfId="12" applyFont="1" applyFill="1" applyBorder="1" applyAlignment="1">
      <alignment horizontal="center" wrapText="1"/>
    </xf>
    <xf numFmtId="0" fontId="20" fillId="36" borderId="14" xfId="12" applyFont="1" applyFill="1" applyBorder="1" applyAlignment="1">
      <alignment horizontal="center" wrapText="1"/>
    </xf>
    <xf numFmtId="0" fontId="20" fillId="36" borderId="16" xfId="12" applyFont="1" applyFill="1" applyBorder="1" applyAlignment="1">
      <alignment horizontal="center" wrapText="1"/>
    </xf>
    <xf numFmtId="3" fontId="101" fillId="17" borderId="0" xfId="12" applyNumberFormat="1" applyFont="1" applyFill="1" applyBorder="1" applyAlignment="1">
      <alignment horizontal="center" vertical="center" wrapText="1"/>
    </xf>
    <xf numFmtId="10" fontId="101" fillId="17" borderId="17" xfId="2" applyNumberFormat="1" applyFont="1" applyFill="1" applyBorder="1" applyAlignment="1">
      <alignment horizontal="center" vertical="center" wrapText="1"/>
    </xf>
    <xf numFmtId="3" fontId="101" fillId="16" borderId="0" xfId="12" applyNumberFormat="1" applyFont="1" applyFill="1" applyBorder="1" applyAlignment="1">
      <alignment horizontal="center" vertical="center" wrapText="1"/>
    </xf>
    <xf numFmtId="10" fontId="101" fillId="16" borderId="17" xfId="2" applyNumberFormat="1" applyFont="1" applyFill="1" applyBorder="1" applyAlignment="1">
      <alignment horizontal="center" vertical="center" wrapText="1"/>
    </xf>
    <xf numFmtId="0" fontId="95" fillId="0" borderId="0" xfId="0" applyFont="1"/>
    <xf numFmtId="0" fontId="97" fillId="0" borderId="0" xfId="0" applyFont="1"/>
    <xf numFmtId="166" fontId="1" fillId="0" borderId="56" xfId="0" applyNumberFormat="1" applyFont="1" applyBorder="1" applyAlignment="1">
      <alignment horizontal="right" vertical="top" wrapText="1"/>
    </xf>
    <xf numFmtId="166" fontId="1" fillId="0" borderId="57" xfId="0" applyNumberFormat="1" applyFont="1" applyBorder="1" applyAlignment="1">
      <alignment horizontal="right" vertical="top" wrapText="1"/>
    </xf>
    <xf numFmtId="166" fontId="1" fillId="0" borderId="58" xfId="0" applyNumberFormat="1" applyFont="1" applyBorder="1" applyAlignment="1">
      <alignment horizontal="right" vertical="top" wrapText="1"/>
    </xf>
    <xf numFmtId="0" fontId="97" fillId="27" borderId="9" xfId="0" applyFont="1" applyFill="1" applyBorder="1" applyAlignment="1">
      <alignment horizontal="center" vertical="center" wrapText="1"/>
    </xf>
    <xf numFmtId="0" fontId="97" fillId="1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/>
    <xf numFmtId="0" fontId="1" fillId="10" borderId="9" xfId="0" applyFont="1" applyFill="1" applyBorder="1" applyAlignment="1">
      <alignment horizontal="center" vertical="center"/>
    </xf>
    <xf numFmtId="0" fontId="102" fillId="17" borderId="9" xfId="12" applyFont="1" applyFill="1" applyBorder="1" applyAlignment="1">
      <alignment horizontal="center" vertical="center"/>
    </xf>
    <xf numFmtId="0" fontId="97" fillId="0" borderId="19" xfId="0" applyFont="1" applyFill="1" applyBorder="1" applyAlignment="1">
      <alignment horizontal="center" vertical="center"/>
    </xf>
    <xf numFmtId="0" fontId="97" fillId="17" borderId="16" xfId="12" applyNumberFormat="1" applyFont="1" applyFill="1" applyBorder="1" applyAlignment="1">
      <alignment horizontal="center" vertical="center" wrapText="1"/>
    </xf>
    <xf numFmtId="0" fontId="97" fillId="17" borderId="15" xfId="12" applyNumberFormat="1" applyFont="1" applyFill="1" applyBorder="1" applyAlignment="1">
      <alignment horizontal="center" vertical="center" wrapText="1"/>
    </xf>
    <xf numFmtId="0" fontId="97" fillId="22" borderId="0" xfId="0" applyFont="1" applyFill="1" applyAlignment="1">
      <alignment horizontal="center" vertical="center"/>
    </xf>
    <xf numFmtId="0" fontId="97" fillId="0" borderId="10" xfId="12" applyNumberFormat="1" applyFont="1" applyFill="1" applyBorder="1" applyAlignment="1">
      <alignment horizontal="center" vertical="center" wrapText="1"/>
    </xf>
    <xf numFmtId="0" fontId="97" fillId="0" borderId="12" xfId="0" applyFont="1" applyFill="1" applyBorder="1" applyAlignment="1">
      <alignment horizontal="center" vertical="center" wrapText="1"/>
    </xf>
    <xf numFmtId="0" fontId="97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65" fontId="3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104" fillId="16" borderId="28" xfId="3" applyNumberFormat="1" applyFont="1" applyFill="1" applyBorder="1" applyAlignment="1">
      <alignment horizontal="center" vertical="center"/>
    </xf>
    <xf numFmtId="0" fontId="38" fillId="16" borderId="0" xfId="3" applyFont="1" applyFill="1" applyAlignment="1">
      <alignment horizontal="center" vertical="center"/>
    </xf>
    <xf numFmtId="0" fontId="94" fillId="0" borderId="9" xfId="3" applyNumberFormat="1" applyFont="1" applyBorder="1" applyAlignment="1">
      <alignment horizontal="center" vertical="center"/>
    </xf>
    <xf numFmtId="0" fontId="94" fillId="15" borderId="21" xfId="12" applyNumberFormat="1" applyFont="1" applyFill="1" applyBorder="1" applyAlignment="1">
      <alignment horizontal="center" vertical="center"/>
    </xf>
    <xf numFmtId="0" fontId="94" fillId="15" borderId="10" xfId="3" applyNumberFormat="1" applyFont="1" applyFill="1" applyBorder="1" applyAlignment="1">
      <alignment horizontal="center" vertical="center"/>
    </xf>
    <xf numFmtId="0" fontId="97" fillId="0" borderId="9" xfId="12" applyNumberFormat="1" applyFont="1" applyFill="1" applyBorder="1" applyAlignment="1">
      <alignment horizontal="center" vertical="center"/>
    </xf>
    <xf numFmtId="0" fontId="97" fillId="0" borderId="9" xfId="12" applyNumberFormat="1" applyFont="1" applyFill="1" applyBorder="1" applyAlignment="1">
      <alignment horizontal="center" vertical="center" wrapText="1"/>
    </xf>
    <xf numFmtId="0" fontId="97" fillId="0" borderId="9" xfId="3" applyFont="1" applyFill="1" applyBorder="1" applyAlignment="1">
      <alignment horizontal="center" vertical="center"/>
    </xf>
    <xf numFmtId="0" fontId="97" fillId="0" borderId="9" xfId="12" applyFont="1" applyFill="1" applyBorder="1" applyAlignment="1">
      <alignment horizontal="center" vertical="center"/>
    </xf>
    <xf numFmtId="0" fontId="97" fillId="0" borderId="21" xfId="12" applyFont="1" applyFill="1" applyBorder="1" applyAlignment="1">
      <alignment horizontal="center" vertical="center"/>
    </xf>
    <xf numFmtId="0" fontId="3" fillId="15" borderId="10" xfId="3" applyNumberFormat="1" applyFont="1" applyFill="1" applyBorder="1" applyAlignment="1">
      <alignment horizontal="center" vertical="center"/>
    </xf>
    <xf numFmtId="1" fontId="3" fillId="15" borderId="10" xfId="2" applyNumberFormat="1" applyFont="1" applyFill="1" applyBorder="1" applyAlignment="1">
      <alignment horizontal="center" vertical="center"/>
    </xf>
    <xf numFmtId="1" fontId="3" fillId="15" borderId="10" xfId="3" applyNumberFormat="1" applyFont="1" applyFill="1" applyBorder="1" applyAlignment="1">
      <alignment horizontal="center" vertical="center"/>
    </xf>
    <xf numFmtId="0" fontId="3" fillId="0" borderId="9" xfId="3" applyNumberFormat="1" applyFont="1" applyBorder="1" applyAlignment="1">
      <alignment horizontal="center" vertical="center"/>
    </xf>
    <xf numFmtId="0" fontId="3" fillId="0" borderId="9" xfId="3" applyNumberFormat="1" applyFont="1" applyBorder="1" applyAlignment="1">
      <alignment horizontal="center" vertical="center" wrapText="1"/>
    </xf>
    <xf numFmtId="0" fontId="3" fillId="15" borderId="21" xfId="3" applyNumberFormat="1" applyFont="1" applyFill="1" applyBorder="1" applyAlignment="1">
      <alignment horizontal="center" vertical="center"/>
    </xf>
    <xf numFmtId="0" fontId="3" fillId="15" borderId="9" xfId="3" applyNumberFormat="1" applyFont="1" applyFill="1" applyBorder="1" applyAlignment="1">
      <alignment horizontal="center" vertical="center"/>
    </xf>
    <xf numFmtId="166" fontId="3" fillId="0" borderId="9" xfId="2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9" xfId="12" applyFont="1" applyFill="1" applyBorder="1" applyAlignment="1">
      <alignment horizontal="center" vertical="center"/>
    </xf>
    <xf numFmtId="1" fontId="3" fillId="0" borderId="21" xfId="1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9" xfId="2" applyNumberFormat="1" applyFont="1" applyBorder="1" applyAlignment="1">
      <alignment horizontal="center" vertical="center"/>
    </xf>
    <xf numFmtId="0" fontId="103" fillId="39" borderId="9" xfId="12" applyNumberFormat="1" applyFont="1" applyFill="1" applyBorder="1" applyAlignment="1">
      <alignment horizontal="center" vertical="center" wrapText="1"/>
    </xf>
    <xf numFmtId="0" fontId="97" fillId="0" borderId="9" xfId="3" applyNumberFormat="1" applyFont="1" applyBorder="1" applyAlignment="1">
      <alignment horizontal="center" vertical="center"/>
    </xf>
    <xf numFmtId="0" fontId="97" fillId="0" borderId="9" xfId="12" applyNumberFormat="1" applyFont="1" applyBorder="1" applyAlignment="1">
      <alignment horizontal="center" vertical="center"/>
    </xf>
    <xf numFmtId="0" fontId="3" fillId="0" borderId="9" xfId="12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right" vertical="center" wrapText="1" readingOrder="2"/>
    </xf>
    <xf numFmtId="3" fontId="9" fillId="18" borderId="9" xfId="0" applyNumberFormat="1" applyFont="1" applyFill="1" applyBorder="1" applyAlignment="1">
      <alignment horizontal="center" vertical="center" wrapText="1" readingOrder="2"/>
    </xf>
    <xf numFmtId="0" fontId="55" fillId="7" borderId="9" xfId="0" applyFont="1" applyFill="1" applyBorder="1" applyAlignment="1">
      <alignment horizontal="center" vertical="center" wrapText="1"/>
    </xf>
    <xf numFmtId="0" fontId="3" fillId="21" borderId="9" xfId="0" applyFont="1" applyFill="1" applyBorder="1" applyAlignment="1">
      <alignment horizontal="center" vertical="center" wrapText="1"/>
    </xf>
    <xf numFmtId="0" fontId="17" fillId="21" borderId="9" xfId="0" applyFont="1" applyFill="1" applyBorder="1" applyAlignment="1">
      <alignment horizontal="center" vertical="center" wrapText="1" readingOrder="2"/>
    </xf>
    <xf numFmtId="164" fontId="3" fillId="0" borderId="9" xfId="4" applyNumberFormat="1" applyFont="1" applyBorder="1" applyAlignment="1">
      <alignment horizontal="center" vertical="center"/>
    </xf>
    <xf numFmtId="164" fontId="54" fillId="12" borderId="9" xfId="4" applyNumberFormat="1" applyFont="1" applyFill="1" applyBorder="1" applyAlignment="1">
      <alignment horizontal="center" vertical="center"/>
    </xf>
    <xf numFmtId="164" fontId="6" fillId="0" borderId="9" xfId="4" applyNumberFormat="1" applyFont="1" applyBorder="1" applyAlignment="1">
      <alignment horizontal="center" vertical="center"/>
    </xf>
    <xf numFmtId="164" fontId="6" fillId="0" borderId="0" xfId="4" applyNumberFormat="1" applyFont="1" applyAlignment="1">
      <alignment horizontal="center"/>
    </xf>
    <xf numFmtId="164" fontId="6" fillId="0" borderId="9" xfId="4" applyNumberFormat="1" applyFont="1" applyBorder="1" applyAlignment="1">
      <alignment horizontal="center"/>
    </xf>
    <xf numFmtId="164" fontId="54" fillId="30" borderId="9" xfId="4" applyNumberFormat="1" applyFont="1" applyFill="1" applyBorder="1" applyAlignment="1">
      <alignment horizontal="center" vertical="center"/>
    </xf>
    <xf numFmtId="0" fontId="97" fillId="17" borderId="9" xfId="5" applyNumberFormat="1" applyFont="1" applyFill="1" applyBorder="1" applyAlignment="1">
      <alignment horizontal="center" vertical="center"/>
    </xf>
    <xf numFmtId="0" fontId="5" fillId="15" borderId="9" xfId="5" applyNumberFormat="1" applyFont="1" applyFill="1" applyBorder="1" applyAlignment="1">
      <alignment horizontal="center" vertical="center"/>
    </xf>
    <xf numFmtId="166" fontId="3" fillId="0" borderId="9" xfId="7" applyNumberFormat="1" applyFont="1" applyBorder="1" applyAlignment="1">
      <alignment vertical="center"/>
    </xf>
    <xf numFmtId="0" fontId="94" fillId="15" borderId="11" xfId="5" applyFont="1" applyFill="1" applyBorder="1" applyAlignment="1">
      <alignment vertical="center" wrapText="1" readingOrder="2"/>
    </xf>
    <xf numFmtId="0" fontId="97" fillId="17" borderId="13" xfId="5" applyFont="1" applyFill="1" applyBorder="1" applyAlignment="1">
      <alignment vertical="center"/>
    </xf>
    <xf numFmtId="0" fontId="94" fillId="30" borderId="13" xfId="5" applyFont="1" applyFill="1" applyBorder="1" applyAlignment="1">
      <alignment vertical="center" wrapText="1" readingOrder="2"/>
    </xf>
    <xf numFmtId="0" fontId="94" fillId="15" borderId="9" xfId="5" applyFont="1" applyFill="1" applyBorder="1" applyAlignment="1">
      <alignment horizontal="center" vertical="center" wrapText="1" readingOrder="2"/>
    </xf>
    <xf numFmtId="0" fontId="98" fillId="12" borderId="13" xfId="5" applyFont="1" applyFill="1" applyBorder="1" applyAlignment="1">
      <alignment horizontal="left" vertical="center"/>
    </xf>
    <xf numFmtId="0" fontId="98" fillId="30" borderId="13" xfId="5" applyFont="1" applyFill="1" applyBorder="1" applyAlignment="1">
      <alignment horizontal="left" vertical="center"/>
    </xf>
    <xf numFmtId="0" fontId="6" fillId="0" borderId="9" xfId="4" applyNumberFormat="1" applyFont="1" applyBorder="1" applyAlignment="1">
      <alignment horizontal="center" vertical="center"/>
    </xf>
    <xf numFmtId="0" fontId="6" fillId="17" borderId="9" xfId="4" applyNumberFormat="1" applyFont="1" applyFill="1" applyBorder="1" applyAlignment="1">
      <alignment horizontal="center" vertical="center"/>
    </xf>
    <xf numFmtId="166" fontId="3" fillId="12" borderId="9" xfId="7" applyNumberFormat="1" applyFont="1" applyFill="1" applyBorder="1" applyAlignment="1">
      <alignment vertical="center"/>
    </xf>
    <xf numFmtId="166" fontId="54" fillId="12" borderId="9" xfId="4" applyNumberFormat="1" applyFont="1" applyFill="1" applyBorder="1" applyAlignment="1">
      <alignment horizontal="center" vertical="center"/>
    </xf>
    <xf numFmtId="164" fontId="6" fillId="22" borderId="9" xfId="4" applyNumberFormat="1" applyFont="1" applyFill="1" applyBorder="1" applyAlignment="1">
      <alignment horizontal="center" vertical="center"/>
    </xf>
    <xf numFmtId="0" fontId="97" fillId="17" borderId="13" xfId="5" applyFont="1" applyFill="1" applyBorder="1" applyAlignment="1">
      <alignment horizontal="center" vertical="center"/>
    </xf>
    <xf numFmtId="0" fontId="6" fillId="22" borderId="9" xfId="4" applyNumberFormat="1" applyFont="1" applyFill="1" applyBorder="1" applyAlignment="1">
      <alignment horizontal="center" vertical="center"/>
    </xf>
    <xf numFmtId="0" fontId="54" fillId="12" borderId="9" xfId="4" applyNumberFormat="1" applyFont="1" applyFill="1" applyBorder="1" applyAlignment="1">
      <alignment horizontal="center" vertical="center"/>
    </xf>
    <xf numFmtId="2" fontId="6" fillId="22" borderId="9" xfId="4" applyNumberFormat="1" applyFont="1" applyFill="1" applyBorder="1" applyAlignment="1">
      <alignment horizontal="center" vertical="center"/>
    </xf>
    <xf numFmtId="2" fontId="54" fillId="12" borderId="9" xfId="4" applyNumberFormat="1" applyFont="1" applyFill="1" applyBorder="1" applyAlignment="1">
      <alignment horizontal="center" vertical="center"/>
    </xf>
    <xf numFmtId="1" fontId="6" fillId="22" borderId="9" xfId="4" applyNumberFormat="1" applyFont="1" applyFill="1" applyBorder="1" applyAlignment="1">
      <alignment horizontal="center" vertical="center"/>
    </xf>
    <xf numFmtId="1" fontId="54" fillId="12" borderId="9" xfId="4" applyNumberFormat="1" applyFont="1" applyFill="1" applyBorder="1" applyAlignment="1">
      <alignment horizontal="center" vertical="center"/>
    </xf>
    <xf numFmtId="0" fontId="97" fillId="15" borderId="9" xfId="5" applyFont="1" applyFill="1" applyBorder="1" applyAlignment="1">
      <alignment horizontal="center" vertical="center" wrapText="1" readingOrder="2"/>
    </xf>
    <xf numFmtId="0" fontId="1" fillId="15" borderId="9" xfId="5" applyNumberFormat="1" applyFont="1" applyFill="1" applyBorder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2" fillId="22" borderId="9" xfId="0" applyNumberFormat="1" applyFont="1" applyFill="1" applyBorder="1" applyAlignment="1">
      <alignment horizontal="center" vertical="center" wrapText="1"/>
    </xf>
    <xf numFmtId="0" fontId="98" fillId="15" borderId="9" xfId="5" applyFont="1" applyFill="1" applyBorder="1" applyAlignment="1">
      <alignment horizontal="center" vertical="center" wrapText="1" readingOrder="2"/>
    </xf>
    <xf numFmtId="0" fontId="98" fillId="12" borderId="13" xfId="5" applyFont="1" applyFill="1" applyBorder="1" applyAlignment="1">
      <alignment horizontal="center" vertical="center"/>
    </xf>
    <xf numFmtId="10" fontId="75" fillId="33" borderId="41" xfId="0" applyNumberFormat="1" applyFont="1" applyFill="1" applyBorder="1" applyAlignment="1">
      <alignment horizontal="center" vertical="center" wrapText="1" readingOrder="1"/>
    </xf>
    <xf numFmtId="10" fontId="75" fillId="33" borderId="42" xfId="0" applyNumberFormat="1" applyFont="1" applyFill="1" applyBorder="1" applyAlignment="1">
      <alignment horizontal="center" vertical="center" wrapText="1" readingOrder="1"/>
    </xf>
    <xf numFmtId="0" fontId="52" fillId="22" borderId="42" xfId="0" applyFont="1" applyFill="1" applyBorder="1" applyAlignment="1">
      <alignment horizontal="center" vertical="center" wrapText="1" readingOrder="2"/>
    </xf>
    <xf numFmtId="0" fontId="43" fillId="23" borderId="60" xfId="0" applyFont="1" applyFill="1" applyBorder="1" applyAlignment="1">
      <alignment horizontal="center" vertical="center" wrapText="1" readingOrder="2"/>
    </xf>
    <xf numFmtId="0" fontId="52" fillId="22" borderId="59" xfId="0" applyFont="1" applyFill="1" applyBorder="1" applyAlignment="1">
      <alignment horizontal="center" vertical="center" wrapText="1" readingOrder="2"/>
    </xf>
    <xf numFmtId="3" fontId="75" fillId="23" borderId="60" xfId="0" applyNumberFormat="1" applyFont="1" applyFill="1" applyBorder="1" applyAlignment="1">
      <alignment horizontal="center" vertical="center" wrapText="1" readingOrder="1"/>
    </xf>
    <xf numFmtId="10" fontId="75" fillId="33" borderId="61" xfId="0" applyNumberFormat="1" applyFont="1" applyFill="1" applyBorder="1" applyAlignment="1">
      <alignment horizontal="center" vertical="center" wrapText="1" readingOrder="1"/>
    </xf>
    <xf numFmtId="10" fontId="75" fillId="33" borderId="59" xfId="0" applyNumberFormat="1" applyFont="1" applyFill="1" applyBorder="1" applyAlignment="1">
      <alignment horizontal="center" vertical="center" wrapText="1" readingOrder="1"/>
    </xf>
    <xf numFmtId="3" fontId="88" fillId="24" borderId="26" xfId="0" applyNumberFormat="1" applyFont="1" applyFill="1" applyBorder="1" applyAlignment="1">
      <alignment horizontal="center" vertical="center" wrapText="1" readingOrder="1"/>
    </xf>
    <xf numFmtId="3" fontId="97" fillId="0" borderId="9" xfId="0" applyNumberFormat="1" applyFont="1" applyBorder="1" applyAlignment="1">
      <alignment horizontal="center" vertical="center" wrapText="1"/>
    </xf>
    <xf numFmtId="3" fontId="97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21" borderId="9" xfId="0" applyNumberFormat="1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54" fillId="13" borderId="9" xfId="0" applyFont="1" applyFill="1" applyBorder="1" applyAlignment="1">
      <alignment horizontal="center" vertical="center" wrapText="1"/>
    </xf>
    <xf numFmtId="3" fontId="1" fillId="21" borderId="63" xfId="0" applyNumberFormat="1" applyFont="1" applyFill="1" applyBorder="1" applyAlignment="1">
      <alignment horizontal="center" vertical="center" wrapText="1"/>
    </xf>
    <xf numFmtId="4" fontId="1" fillId="11" borderId="9" xfId="0" applyNumberFormat="1" applyFont="1" applyFill="1" applyBorder="1" applyAlignment="1">
      <alignment horizontal="center" vertical="center" wrapText="1"/>
    </xf>
    <xf numFmtId="4" fontId="1" fillId="11" borderId="63" xfId="0" applyNumberFormat="1" applyFont="1" applyFill="1" applyBorder="1" applyAlignment="1">
      <alignment horizontal="center" vertical="center" wrapText="1"/>
    </xf>
    <xf numFmtId="0" fontId="54" fillId="13" borderId="63" xfId="0" applyFont="1" applyFill="1" applyBorder="1" applyAlignment="1">
      <alignment horizontal="center" vertical="center" wrapText="1"/>
    </xf>
    <xf numFmtId="3" fontId="2" fillId="21" borderId="9" xfId="0" applyNumberFormat="1" applyFont="1" applyFill="1" applyBorder="1" applyAlignment="1">
      <alignment horizontal="center" vertical="center" wrapText="1"/>
    </xf>
    <xf numFmtId="0" fontId="49" fillId="25" borderId="37" xfId="0" applyFont="1" applyFill="1" applyBorder="1" applyAlignment="1">
      <alignment horizontal="center" vertical="center" wrapText="1" readingOrder="2"/>
    </xf>
    <xf numFmtId="0" fontId="49" fillId="25" borderId="36" xfId="0" applyFont="1" applyFill="1" applyBorder="1" applyAlignment="1">
      <alignment horizontal="center" vertical="center" wrapText="1" readingOrder="2"/>
    </xf>
    <xf numFmtId="0" fontId="97" fillId="13" borderId="62" xfId="0" applyFont="1" applyFill="1" applyBorder="1" applyAlignment="1">
      <alignment horizontal="center" vertical="center"/>
    </xf>
    <xf numFmtId="0" fontId="28" fillId="10" borderId="63" xfId="0" applyFont="1" applyFill="1" applyBorder="1" applyAlignment="1">
      <alignment horizontal="center" vertical="center" wrapText="1" readingOrder="2"/>
    </xf>
    <xf numFmtId="3" fontId="97" fillId="0" borderId="63" xfId="0" applyNumberFormat="1" applyFont="1" applyBorder="1" applyAlignment="1">
      <alignment horizontal="center" vertical="center" wrapText="1"/>
    </xf>
    <xf numFmtId="3" fontId="1" fillId="0" borderId="63" xfId="0" applyNumberFormat="1" applyFont="1" applyBorder="1" applyAlignment="1">
      <alignment horizontal="center" vertical="center" wrapText="1"/>
    </xf>
    <xf numFmtId="3" fontId="97" fillId="0" borderId="9" xfId="0" applyNumberFormat="1" applyFont="1" applyBorder="1" applyAlignment="1">
      <alignment horizontal="center" vertical="center" wrapText="1" readingOrder="2"/>
    </xf>
    <xf numFmtId="3" fontId="97" fillId="40" borderId="9" xfId="0" applyNumberFormat="1" applyFont="1" applyFill="1" applyBorder="1" applyAlignment="1">
      <alignment horizontal="center" vertical="center" wrapText="1" readingOrder="2"/>
    </xf>
    <xf numFmtId="43" fontId="1" fillId="40" borderId="9" xfId="4" applyNumberFormat="1" applyFont="1" applyFill="1" applyBorder="1" applyAlignment="1">
      <alignment horizontal="center" vertical="center" wrapText="1"/>
    </xf>
    <xf numFmtId="3" fontId="97" fillId="40" borderId="63" xfId="0" applyNumberFormat="1" applyFont="1" applyFill="1" applyBorder="1" applyAlignment="1">
      <alignment horizontal="center" vertical="center" wrapText="1"/>
    </xf>
    <xf numFmtId="43" fontId="1" fillId="40" borderId="63" xfId="4" applyNumberFormat="1" applyFont="1" applyFill="1" applyBorder="1" applyAlignment="1">
      <alignment horizontal="center" vertical="center" wrapText="1"/>
    </xf>
    <xf numFmtId="3" fontId="10" fillId="23" borderId="0" xfId="0" applyNumberFormat="1" applyFont="1" applyFill="1" applyAlignment="1">
      <alignment vertical="center" wrapText="1" readingOrder="1"/>
    </xf>
    <xf numFmtId="3" fontId="10" fillId="23" borderId="26" xfId="0" applyNumberFormat="1" applyFont="1" applyFill="1" applyBorder="1" applyAlignment="1">
      <alignment vertical="center" wrapText="1" readingOrder="1"/>
    </xf>
    <xf numFmtId="3" fontId="10" fillId="23" borderId="23" xfId="0" applyNumberFormat="1" applyFont="1" applyFill="1" applyBorder="1" applyAlignment="1">
      <alignment vertical="center" wrapText="1" readingOrder="1"/>
    </xf>
    <xf numFmtId="10" fontId="10" fillId="23" borderId="22" xfId="0" applyNumberFormat="1" applyFont="1" applyFill="1" applyBorder="1" applyAlignment="1">
      <alignment horizontal="center" vertical="center" wrapText="1" readingOrder="1"/>
    </xf>
    <xf numFmtId="3" fontId="14" fillId="23" borderId="23" xfId="0" applyNumberFormat="1" applyFont="1" applyFill="1" applyBorder="1" applyAlignment="1">
      <alignment vertical="center" wrapText="1" readingOrder="1"/>
    </xf>
    <xf numFmtId="10" fontId="14" fillId="23" borderId="22" xfId="0" applyNumberFormat="1" applyFont="1" applyFill="1" applyBorder="1" applyAlignment="1">
      <alignment horizontal="center" vertical="center" wrapText="1" readingOrder="1"/>
    </xf>
    <xf numFmtId="3" fontId="14" fillId="23" borderId="0" xfId="0" applyNumberFormat="1" applyFont="1" applyFill="1" applyAlignment="1">
      <alignment vertical="center" wrapText="1" readingOrder="1"/>
    </xf>
    <xf numFmtId="3" fontId="14" fillId="23" borderId="26" xfId="0" applyNumberFormat="1" applyFont="1" applyFill="1" applyBorder="1" applyAlignment="1">
      <alignment vertical="center" wrapText="1" readingOrder="1"/>
    </xf>
    <xf numFmtId="10" fontId="14" fillId="23" borderId="41" xfId="0" applyNumberFormat="1" applyFont="1" applyFill="1" applyBorder="1" applyAlignment="1">
      <alignment horizontal="center" vertical="center" wrapText="1" readingOrder="1"/>
    </xf>
    <xf numFmtId="10" fontId="14" fillId="23" borderId="26" xfId="0" applyNumberFormat="1" applyFont="1" applyFill="1" applyBorder="1" applyAlignment="1">
      <alignment horizontal="center" vertical="center" wrapText="1" readingOrder="1"/>
    </xf>
    <xf numFmtId="3" fontId="65" fillId="24" borderId="23" xfId="0" applyNumberFormat="1" applyFont="1" applyFill="1" applyBorder="1" applyAlignment="1">
      <alignment vertical="center" wrapText="1" readingOrder="1"/>
    </xf>
    <xf numFmtId="3" fontId="65" fillId="24" borderId="35" xfId="0" applyNumberFormat="1" applyFont="1" applyFill="1" applyBorder="1" applyAlignment="1">
      <alignment horizontal="center" vertical="center" wrapText="1" readingOrder="1"/>
    </xf>
    <xf numFmtId="10" fontId="65" fillId="24" borderId="22" xfId="0" applyNumberFormat="1" applyFont="1" applyFill="1" applyBorder="1" applyAlignment="1">
      <alignment horizontal="center" vertical="center" wrapText="1" readingOrder="1"/>
    </xf>
    <xf numFmtId="3" fontId="65" fillId="24" borderId="0" xfId="0" applyNumberFormat="1" applyFont="1" applyFill="1" applyAlignment="1">
      <alignment vertical="center" wrapText="1" readingOrder="1"/>
    </xf>
    <xf numFmtId="3" fontId="65" fillId="24" borderId="26" xfId="0" applyNumberFormat="1" applyFont="1" applyFill="1" applyBorder="1" applyAlignment="1">
      <alignment vertical="center" wrapText="1" readingOrder="1"/>
    </xf>
    <xf numFmtId="3" fontId="97" fillId="11" borderId="9" xfId="0" applyNumberFormat="1" applyFont="1" applyFill="1" applyBorder="1" applyAlignment="1">
      <alignment horizontal="center" vertical="center" wrapText="1" readingOrder="2"/>
    </xf>
    <xf numFmtId="3" fontId="97" fillId="11" borderId="9" xfId="0" applyNumberFormat="1" applyFont="1" applyFill="1" applyBorder="1" applyAlignment="1">
      <alignment horizontal="center" vertical="center" wrapText="1"/>
    </xf>
    <xf numFmtId="3" fontId="97" fillId="11" borderId="63" xfId="0" applyNumberFormat="1" applyFont="1" applyFill="1" applyBorder="1" applyAlignment="1">
      <alignment horizontal="center" vertical="center" wrapText="1"/>
    </xf>
    <xf numFmtId="3" fontId="1" fillId="11" borderId="63" xfId="0" applyNumberFormat="1" applyFont="1" applyFill="1" applyBorder="1" applyAlignment="1">
      <alignment horizontal="center" vertical="center" wrapText="1"/>
    </xf>
    <xf numFmtId="0" fontId="97" fillId="17" borderId="9" xfId="12" applyFont="1" applyFill="1" applyBorder="1" applyAlignment="1">
      <alignment horizontal="center" vertical="center" wrapText="1"/>
    </xf>
    <xf numFmtId="0" fontId="97" fillId="0" borderId="63" xfId="12" applyFont="1" applyFill="1" applyBorder="1" applyAlignment="1">
      <alignment horizontal="center" vertical="center" wrapText="1"/>
    </xf>
    <xf numFmtId="0" fontId="97" fillId="13" borderId="63" xfId="12" applyFont="1" applyFill="1" applyBorder="1" applyAlignment="1">
      <alignment horizontal="center" vertical="center" wrapText="1"/>
    </xf>
    <xf numFmtId="0" fontId="95" fillId="13" borderId="63" xfId="12" applyFont="1" applyFill="1" applyBorder="1" applyAlignment="1">
      <alignment horizontal="center" vertical="center" wrapText="1"/>
    </xf>
    <xf numFmtId="0" fontId="54" fillId="13" borderId="63" xfId="12" applyFont="1" applyFill="1" applyBorder="1" applyAlignment="1">
      <alignment horizontal="center" vertical="center" wrapText="1"/>
    </xf>
    <xf numFmtId="0" fontId="97" fillId="40" borderId="10" xfId="12" applyFont="1" applyFill="1" applyBorder="1" applyAlignment="1">
      <alignment horizontal="center" vertical="center" wrapText="1"/>
    </xf>
    <xf numFmtId="0" fontId="97" fillId="40" borderId="9" xfId="12" applyFont="1" applyFill="1" applyBorder="1" applyAlignment="1">
      <alignment horizontal="center" vertical="center" wrapText="1"/>
    </xf>
    <xf numFmtId="3" fontId="6" fillId="40" borderId="9" xfId="12" applyNumberFormat="1" applyFont="1" applyFill="1" applyBorder="1" applyAlignment="1">
      <alignment horizontal="center" vertical="center" wrapText="1"/>
    </xf>
    <xf numFmtId="0" fontId="97" fillId="0" borderId="9" xfId="12" applyFont="1" applyFill="1" applyBorder="1" applyAlignment="1">
      <alignment horizontal="center" vertical="center" wrapText="1"/>
    </xf>
    <xf numFmtId="3" fontId="6" fillId="0" borderId="9" xfId="12" applyNumberFormat="1" applyFont="1" applyFill="1" applyBorder="1" applyAlignment="1">
      <alignment horizontal="center" vertical="center" wrapText="1"/>
    </xf>
    <xf numFmtId="0" fontId="97" fillId="40" borderId="63" xfId="12" applyFont="1" applyFill="1" applyBorder="1" applyAlignment="1">
      <alignment horizontal="center" vertical="center" wrapText="1"/>
    </xf>
    <xf numFmtId="3" fontId="6" fillId="40" borderId="63" xfId="12" applyNumberFormat="1" applyFont="1" applyFill="1" applyBorder="1" applyAlignment="1">
      <alignment horizontal="center" vertical="center" wrapText="1"/>
    </xf>
    <xf numFmtId="0" fontId="97" fillId="0" borderId="10" xfId="12" applyFont="1" applyFill="1" applyBorder="1" applyAlignment="1">
      <alignment horizontal="center" vertical="center" wrapText="1"/>
    </xf>
    <xf numFmtId="3" fontId="6" fillId="0" borderId="10" xfId="12" applyNumberFormat="1" applyFont="1" applyFill="1" applyBorder="1" applyAlignment="1">
      <alignment horizontal="center" vertical="center" wrapText="1"/>
    </xf>
    <xf numFmtId="165" fontId="6" fillId="0" borderId="9" xfId="12" applyNumberFormat="1" applyFont="1" applyFill="1" applyBorder="1" applyAlignment="1">
      <alignment horizontal="center" vertical="center" wrapText="1"/>
    </xf>
    <xf numFmtId="3" fontId="6" fillId="0" borderId="63" xfId="12" applyNumberFormat="1" applyFont="1" applyFill="1" applyBorder="1" applyAlignment="1">
      <alignment horizontal="center" vertical="center" wrapText="1"/>
    </xf>
    <xf numFmtId="3" fontId="6" fillId="11" borderId="9" xfId="12" applyNumberFormat="1" applyFont="1" applyFill="1" applyBorder="1" applyAlignment="1">
      <alignment horizontal="center" vertical="center" wrapText="1"/>
    </xf>
    <xf numFmtId="3" fontId="6" fillId="11" borderId="63" xfId="12" applyNumberFormat="1" applyFont="1" applyFill="1" applyBorder="1" applyAlignment="1">
      <alignment horizontal="center" vertical="center" wrapText="1"/>
    </xf>
    <xf numFmtId="0" fontId="54" fillId="13" borderId="9" xfId="12" applyFont="1" applyFill="1" applyBorder="1" applyAlignment="1">
      <alignment horizontal="center" vertical="center" wrapText="1"/>
    </xf>
    <xf numFmtId="0" fontId="97" fillId="11" borderId="9" xfId="12" applyFont="1" applyFill="1" applyBorder="1" applyAlignment="1">
      <alignment horizontal="center" vertical="center" wrapText="1"/>
    </xf>
    <xf numFmtId="1" fontId="10" fillId="23" borderId="35" xfId="0" applyNumberFormat="1" applyFont="1" applyFill="1" applyBorder="1" applyAlignment="1">
      <alignment horizontal="center" vertical="center" wrapText="1" readingOrder="1"/>
    </xf>
    <xf numFmtId="0" fontId="48" fillId="23" borderId="18" xfId="0" applyFont="1" applyFill="1" applyBorder="1" applyAlignment="1">
      <alignment horizontal="center" vertical="center" wrapText="1" readingOrder="2"/>
    </xf>
    <xf numFmtId="1" fontId="10" fillId="23" borderId="18" xfId="0" applyNumberFormat="1" applyFont="1" applyFill="1" applyBorder="1" applyAlignment="1">
      <alignment horizontal="center" vertical="center" wrapText="1" readingOrder="1"/>
    </xf>
    <xf numFmtId="3" fontId="10" fillId="23" borderId="18" xfId="0" applyNumberFormat="1" applyFont="1" applyFill="1" applyBorder="1" applyAlignment="1">
      <alignment horizontal="center" vertical="center" wrapText="1" readingOrder="1"/>
    </xf>
    <xf numFmtId="1" fontId="10" fillId="23" borderId="68" xfId="0" applyNumberFormat="1" applyFont="1" applyFill="1" applyBorder="1" applyAlignment="1">
      <alignment horizontal="center" vertical="center" wrapText="1" readingOrder="1"/>
    </xf>
    <xf numFmtId="3" fontId="10" fillId="23" borderId="69" xfId="0" applyNumberFormat="1" applyFont="1" applyFill="1" applyBorder="1" applyAlignment="1">
      <alignment horizontal="center" vertical="center" wrapText="1" readingOrder="1"/>
    </xf>
    <xf numFmtId="10" fontId="10" fillId="23" borderId="18" xfId="0" applyNumberFormat="1" applyFont="1" applyFill="1" applyBorder="1" applyAlignment="1">
      <alignment horizontal="center" vertical="center" wrapText="1" readingOrder="1"/>
    </xf>
    <xf numFmtId="10" fontId="10" fillId="23" borderId="68" xfId="0" applyNumberFormat="1" applyFont="1" applyFill="1" applyBorder="1" applyAlignment="1">
      <alignment horizontal="center" vertical="center" wrapText="1" readingOrder="1"/>
    </xf>
    <xf numFmtId="0" fontId="10" fillId="23" borderId="68" xfId="0" applyFont="1" applyFill="1" applyBorder="1" applyAlignment="1">
      <alignment horizontal="center" vertical="center" wrapText="1" readingOrder="1"/>
    </xf>
    <xf numFmtId="167" fontId="10" fillId="23" borderId="27" xfId="0" applyNumberFormat="1" applyFont="1" applyFill="1" applyBorder="1" applyAlignment="1">
      <alignment horizontal="center" vertical="center" wrapText="1" readingOrder="1"/>
    </xf>
    <xf numFmtId="3" fontId="10" fillId="23" borderId="68" xfId="0" applyNumberFormat="1" applyFont="1" applyFill="1" applyBorder="1" applyAlignment="1">
      <alignment horizontal="center" vertical="center" wrapText="1" readingOrder="1"/>
    </xf>
    <xf numFmtId="0" fontId="10" fillId="23" borderId="18" xfId="0" applyFont="1" applyFill="1" applyBorder="1" applyAlignment="1">
      <alignment horizontal="center" vertical="center" wrapText="1" readingOrder="1"/>
    </xf>
    <xf numFmtId="0" fontId="10" fillId="23" borderId="69" xfId="0" applyFont="1" applyFill="1" applyBorder="1" applyAlignment="1">
      <alignment horizontal="center" vertical="center" wrapText="1" readingOrder="1"/>
    </xf>
    <xf numFmtId="171" fontId="10" fillId="23" borderId="18" xfId="0" applyNumberFormat="1" applyFont="1" applyFill="1" applyBorder="1" applyAlignment="1">
      <alignment horizontal="center" vertical="center" wrapText="1" readingOrder="1"/>
    </xf>
    <xf numFmtId="171" fontId="10" fillId="23" borderId="68" xfId="0" applyNumberFormat="1" applyFont="1" applyFill="1" applyBorder="1" applyAlignment="1">
      <alignment horizontal="center" vertical="center" wrapText="1" readingOrder="1"/>
    </xf>
    <xf numFmtId="0" fontId="20" fillId="5" borderId="9" xfId="12" applyFont="1" applyFill="1" applyBorder="1" applyAlignment="1">
      <alignment horizontal="center" wrapText="1"/>
    </xf>
    <xf numFmtId="0" fontId="97" fillId="2" borderId="9" xfId="17" applyFont="1" applyFill="1" applyBorder="1" applyAlignment="1">
      <alignment horizontal="center" vertical="center" wrapText="1"/>
    </xf>
    <xf numFmtId="0" fontId="97" fillId="3" borderId="9" xfId="17" applyFont="1" applyFill="1" applyBorder="1" applyAlignment="1">
      <alignment horizontal="center" vertical="center" wrapText="1"/>
    </xf>
    <xf numFmtId="0" fontId="97" fillId="0" borderId="0" xfId="17" applyFont="1" applyAlignment="1">
      <alignment horizontal="center" vertical="center" wrapText="1"/>
    </xf>
    <xf numFmtId="0" fontId="97" fillId="10" borderId="9" xfId="0" applyFont="1" applyFill="1" applyBorder="1" applyAlignment="1">
      <alignment horizontal="center" vertical="center" wrapText="1"/>
    </xf>
    <xf numFmtId="0" fontId="48" fillId="23" borderId="70" xfId="0" applyFont="1" applyFill="1" applyBorder="1" applyAlignment="1">
      <alignment horizontal="center" vertical="center" wrapText="1" readingOrder="2"/>
    </xf>
    <xf numFmtId="3" fontId="10" fillId="23" borderId="70" xfId="0" applyNumberFormat="1" applyFont="1" applyFill="1" applyBorder="1" applyAlignment="1">
      <alignment horizontal="center" vertical="center" wrapText="1" readingOrder="1"/>
    </xf>
    <xf numFmtId="171" fontId="10" fillId="23" borderId="71" xfId="0" applyNumberFormat="1" applyFont="1" applyFill="1" applyBorder="1" applyAlignment="1">
      <alignment horizontal="center" vertical="center" wrapText="1" readingOrder="1"/>
    </xf>
    <xf numFmtId="171" fontId="10" fillId="23" borderId="70" xfId="0" applyNumberFormat="1" applyFont="1" applyFill="1" applyBorder="1" applyAlignment="1">
      <alignment horizontal="center" vertical="center" wrapText="1" readingOrder="1"/>
    </xf>
    <xf numFmtId="49" fontId="97" fillId="17" borderId="9" xfId="0" applyNumberFormat="1" applyFont="1" applyFill="1" applyBorder="1" applyAlignment="1">
      <alignment horizontal="right" vertical="center" wrapText="1" readingOrder="2"/>
    </xf>
    <xf numFmtId="3" fontId="6" fillId="0" borderId="9" xfId="0" applyNumberFormat="1" applyFont="1" applyBorder="1" applyAlignment="1">
      <alignment horizontal="center" vertical="center"/>
    </xf>
    <xf numFmtId="0" fontId="47" fillId="19" borderId="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97" fillId="10" borderId="0" xfId="0" applyFont="1" applyFill="1"/>
    <xf numFmtId="0" fontId="98" fillId="12" borderId="9" xfId="0" applyFont="1" applyFill="1" applyBorder="1" applyAlignment="1">
      <alignment horizontal="center" vertical="center" wrapText="1"/>
    </xf>
    <xf numFmtId="10" fontId="75" fillId="33" borderId="26" xfId="0" applyNumberFormat="1" applyFont="1" applyFill="1" applyBorder="1" applyAlignment="1">
      <alignment horizontal="center" vertical="center" wrapText="1" readingOrder="1"/>
    </xf>
    <xf numFmtId="3" fontId="75" fillId="24" borderId="43" xfId="0" applyNumberFormat="1" applyFont="1" applyFill="1" applyBorder="1" applyAlignment="1">
      <alignment horizontal="center" vertical="center" wrapText="1" readingOrder="1"/>
    </xf>
    <xf numFmtId="3" fontId="75" fillId="24" borderId="26" xfId="0" applyNumberFormat="1" applyFont="1" applyFill="1" applyBorder="1" applyAlignment="1">
      <alignment horizontal="center" vertical="center" wrapText="1" readingOrder="1"/>
    </xf>
    <xf numFmtId="3" fontId="75" fillId="24" borderId="37" xfId="0" applyNumberFormat="1" applyFont="1" applyFill="1" applyBorder="1" applyAlignment="1">
      <alignment horizontal="center" vertical="center" wrapText="1" readingOrder="1"/>
    </xf>
    <xf numFmtId="10" fontId="75" fillId="24" borderId="36" xfId="0" applyNumberFormat="1" applyFont="1" applyFill="1" applyBorder="1" applyAlignment="1">
      <alignment horizontal="center" vertical="center" wrapText="1" readingOrder="1"/>
    </xf>
    <xf numFmtId="10" fontId="75" fillId="24" borderId="43" xfId="0" applyNumberFormat="1" applyFont="1" applyFill="1" applyBorder="1" applyAlignment="1">
      <alignment horizontal="center" vertical="center" wrapText="1" readingOrder="1"/>
    </xf>
    <xf numFmtId="0" fontId="2" fillId="13" borderId="62" xfId="0" applyFont="1" applyFill="1" applyBorder="1" applyAlignment="1">
      <alignment horizontal="center" vertical="center" wrapText="1"/>
    </xf>
    <xf numFmtId="3" fontId="1" fillId="21" borderId="9" xfId="12" applyNumberFormat="1" applyFont="1" applyFill="1" applyBorder="1" applyAlignment="1">
      <alignment horizontal="center" vertical="center" wrapText="1"/>
    </xf>
    <xf numFmtId="3" fontId="1" fillId="21" borderId="62" xfId="12" applyNumberFormat="1" applyFont="1" applyFill="1" applyBorder="1" applyAlignment="1">
      <alignment horizontal="center" vertical="center" wrapText="1"/>
    </xf>
    <xf numFmtId="164" fontId="97" fillId="21" borderId="62" xfId="4" applyNumberFormat="1" applyFont="1" applyFill="1" applyBorder="1" applyAlignment="1">
      <alignment horizontal="center" vertical="center" wrapText="1"/>
    </xf>
    <xf numFmtId="4" fontId="1" fillId="21" borderId="62" xfId="12" applyNumberFormat="1" applyFont="1" applyFill="1" applyBorder="1" applyAlignment="1">
      <alignment horizontal="center" vertical="center" wrapText="1"/>
    </xf>
    <xf numFmtId="4" fontId="1" fillId="21" borderId="62" xfId="0" applyNumberFormat="1" applyFont="1" applyFill="1" applyBorder="1" applyAlignment="1">
      <alignment horizontal="center" vertical="center" wrapText="1"/>
    </xf>
    <xf numFmtId="3" fontId="97" fillId="19" borderId="9" xfId="0" applyNumberFormat="1" applyFont="1" applyFill="1" applyBorder="1" applyAlignment="1">
      <alignment horizontal="center" vertical="center" wrapText="1"/>
    </xf>
    <xf numFmtId="3" fontId="1" fillId="19" borderId="9" xfId="12" applyNumberFormat="1" applyFont="1" applyFill="1" applyBorder="1" applyAlignment="1">
      <alignment horizontal="center" vertical="center" wrapText="1"/>
    </xf>
    <xf numFmtId="3" fontId="1" fillId="19" borderId="9" xfId="0" applyNumberFormat="1" applyFont="1" applyFill="1" applyBorder="1" applyAlignment="1">
      <alignment horizontal="center" vertical="center" wrapText="1"/>
    </xf>
    <xf numFmtId="3" fontId="97" fillId="20" borderId="9" xfId="0" applyNumberFormat="1" applyFont="1" applyFill="1" applyBorder="1" applyAlignment="1">
      <alignment horizontal="center" vertical="center" wrapText="1"/>
    </xf>
    <xf numFmtId="3" fontId="1" fillId="20" borderId="9" xfId="12" applyNumberFormat="1" applyFont="1" applyFill="1" applyBorder="1" applyAlignment="1">
      <alignment horizontal="center" vertical="center" wrapText="1"/>
    </xf>
    <xf numFmtId="3" fontId="1" fillId="20" borderId="9" xfId="0" applyNumberFormat="1" applyFont="1" applyFill="1" applyBorder="1" applyAlignment="1">
      <alignment horizontal="center" vertical="center" wrapText="1"/>
    </xf>
    <xf numFmtId="3" fontId="97" fillId="11" borderId="10" xfId="0" applyNumberFormat="1" applyFont="1" applyFill="1" applyBorder="1" applyAlignment="1">
      <alignment horizontal="center" vertical="center" wrapText="1"/>
    </xf>
    <xf numFmtId="3" fontId="1" fillId="11" borderId="10" xfId="12" applyNumberFormat="1" applyFont="1" applyFill="1" applyBorder="1" applyAlignment="1">
      <alignment horizontal="center" vertical="center" wrapText="1"/>
    </xf>
    <xf numFmtId="3" fontId="1" fillId="11" borderId="10" xfId="0" applyNumberFormat="1" applyFont="1" applyFill="1" applyBorder="1" applyAlignment="1">
      <alignment horizontal="center" vertical="center" wrapText="1"/>
    </xf>
    <xf numFmtId="3" fontId="97" fillId="20" borderId="62" xfId="0" applyNumberFormat="1" applyFont="1" applyFill="1" applyBorder="1" applyAlignment="1">
      <alignment horizontal="center" vertical="center" wrapText="1"/>
    </xf>
    <xf numFmtId="3" fontId="1" fillId="20" borderId="62" xfId="12" applyNumberFormat="1" applyFont="1" applyFill="1" applyBorder="1" applyAlignment="1">
      <alignment horizontal="center" vertical="center" wrapText="1"/>
    </xf>
    <xf numFmtId="3" fontId="1" fillId="20" borderId="62" xfId="0" applyNumberFormat="1" applyFont="1" applyFill="1" applyBorder="1" applyAlignment="1">
      <alignment horizontal="center" vertical="center" wrapText="1"/>
    </xf>
    <xf numFmtId="3" fontId="97" fillId="0" borderId="65" xfId="0" applyNumberFormat="1" applyFont="1" applyBorder="1" applyAlignment="1">
      <alignment horizontal="center" vertical="center" wrapText="1"/>
    </xf>
    <xf numFmtId="0" fontId="98" fillId="0" borderId="9" xfId="0" applyFont="1" applyFill="1" applyBorder="1" applyAlignment="1">
      <alignment horizontal="center" vertical="center"/>
    </xf>
    <xf numFmtId="3" fontId="1" fillId="0" borderId="10" xfId="12" applyNumberFormat="1" applyFont="1" applyBorder="1" applyAlignment="1">
      <alignment horizontal="center" vertical="center" wrapText="1"/>
    </xf>
    <xf numFmtId="4" fontId="10" fillId="23" borderId="70" xfId="0" applyNumberFormat="1" applyFont="1" applyFill="1" applyBorder="1" applyAlignment="1">
      <alignment horizontal="center" vertical="center" wrapText="1" readingOrder="1"/>
    </xf>
    <xf numFmtId="168" fontId="10" fillId="23" borderId="72" xfId="0" applyNumberFormat="1" applyFont="1" applyFill="1" applyBorder="1" applyAlignment="1">
      <alignment horizontal="center" vertical="center" wrapText="1" readingOrder="1"/>
    </xf>
    <xf numFmtId="173" fontId="10" fillId="23" borderId="72" xfId="0" applyNumberFormat="1" applyFont="1" applyFill="1" applyBorder="1" applyAlignment="1">
      <alignment horizontal="center" vertical="center" wrapText="1" readingOrder="1"/>
    </xf>
    <xf numFmtId="3" fontId="10" fillId="23" borderId="72" xfId="0" applyNumberFormat="1" applyFont="1" applyFill="1" applyBorder="1" applyAlignment="1">
      <alignment horizontal="center" vertical="center" wrapText="1" readingOrder="1"/>
    </xf>
    <xf numFmtId="0" fontId="48" fillId="41" borderId="23" xfId="0" applyFont="1" applyFill="1" applyBorder="1" applyAlignment="1">
      <alignment horizontal="center" vertical="center" wrapText="1" readingOrder="2"/>
    </xf>
    <xf numFmtId="0" fontId="48" fillId="41" borderId="0" xfId="0" applyFont="1" applyFill="1" applyBorder="1" applyAlignment="1">
      <alignment horizontal="center" vertical="center" wrapText="1" readingOrder="2"/>
    </xf>
    <xf numFmtId="0" fontId="48" fillId="41" borderId="26" xfId="0" applyFont="1" applyFill="1" applyBorder="1" applyAlignment="1">
      <alignment horizontal="center" vertical="center" wrapText="1" readingOrder="2"/>
    </xf>
    <xf numFmtId="0" fontId="48" fillId="21" borderId="0" xfId="0" applyFont="1" applyFill="1" applyBorder="1" applyAlignment="1">
      <alignment horizontal="center" vertical="center" wrapText="1" readingOrder="2"/>
    </xf>
    <xf numFmtId="0" fontId="48" fillId="21" borderId="26" xfId="0" applyFont="1" applyFill="1" applyBorder="1" applyAlignment="1">
      <alignment horizontal="center" vertical="center" wrapText="1" readingOrder="2"/>
    </xf>
    <xf numFmtId="0" fontId="108" fillId="10" borderId="9" xfId="0" applyFont="1" applyFill="1" applyBorder="1" applyAlignment="1">
      <alignment horizontal="center" vertical="center" wrapText="1" readingOrder="2"/>
    </xf>
    <xf numFmtId="3" fontId="97" fillId="10" borderId="9" xfId="0" applyNumberFormat="1" applyFont="1" applyFill="1" applyBorder="1" applyAlignment="1">
      <alignment horizontal="center" vertical="center" wrapText="1"/>
    </xf>
    <xf numFmtId="0" fontId="108" fillId="10" borderId="10" xfId="0" applyFont="1" applyFill="1" applyBorder="1" applyAlignment="1">
      <alignment horizontal="center" vertical="center" wrapText="1" readingOrder="2"/>
    </xf>
    <xf numFmtId="3" fontId="97" fillId="10" borderId="10" xfId="0" applyNumberFormat="1" applyFont="1" applyFill="1" applyBorder="1" applyAlignment="1">
      <alignment horizontal="center" vertical="center" wrapText="1"/>
    </xf>
    <xf numFmtId="3" fontId="97" fillId="11" borderId="62" xfId="0" applyNumberFormat="1" applyFont="1" applyFill="1" applyBorder="1" applyAlignment="1">
      <alignment horizontal="center" vertical="center" wrapText="1"/>
    </xf>
    <xf numFmtId="3" fontId="97" fillId="20" borderId="10" xfId="0" applyNumberFormat="1" applyFont="1" applyFill="1" applyBorder="1" applyAlignment="1">
      <alignment horizontal="center" vertical="center" wrapText="1"/>
    </xf>
    <xf numFmtId="3" fontId="97" fillId="21" borderId="10" xfId="0" applyNumberFormat="1" applyFont="1" applyFill="1" applyBorder="1" applyAlignment="1">
      <alignment horizontal="center" vertical="center" wrapText="1"/>
    </xf>
    <xf numFmtId="3" fontId="1" fillId="21" borderId="62" xfId="0" applyNumberFormat="1" applyFont="1" applyFill="1" applyBorder="1" applyAlignment="1">
      <alignment horizontal="center" vertical="center" wrapText="1"/>
    </xf>
    <xf numFmtId="3" fontId="1" fillId="11" borderId="62" xfId="0" applyNumberFormat="1" applyFont="1" applyFill="1" applyBorder="1" applyAlignment="1">
      <alignment horizontal="center" vertical="center" wrapText="1"/>
    </xf>
    <xf numFmtId="3" fontId="1" fillId="20" borderId="10" xfId="0" applyNumberFormat="1" applyFont="1" applyFill="1" applyBorder="1" applyAlignment="1">
      <alignment horizontal="center" vertical="center" wrapText="1"/>
    </xf>
    <xf numFmtId="3" fontId="1" fillId="21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9" fillId="25" borderId="35" xfId="0" applyFont="1" applyFill="1" applyBorder="1" applyAlignment="1">
      <alignment horizontal="center" vertical="center" wrapText="1" readingOrder="2"/>
    </xf>
    <xf numFmtId="3" fontId="10" fillId="23" borderId="0" xfId="4" applyNumberFormat="1" applyFont="1" applyFill="1" applyAlignment="1">
      <alignment horizontal="center" vertical="center" wrapText="1" readingOrder="1"/>
    </xf>
    <xf numFmtId="3" fontId="10" fillId="23" borderId="35" xfId="4" applyNumberFormat="1" applyFont="1" applyFill="1" applyBorder="1" applyAlignment="1">
      <alignment horizontal="center" vertical="center" wrapText="1" readingOrder="1"/>
    </xf>
    <xf numFmtId="3" fontId="10" fillId="23" borderId="26" xfId="4" applyNumberFormat="1" applyFont="1" applyFill="1" applyBorder="1" applyAlignment="1">
      <alignment horizontal="center" vertical="center" wrapText="1" readingOrder="1"/>
    </xf>
    <xf numFmtId="3" fontId="10" fillId="23" borderId="44" xfId="4" applyNumberFormat="1" applyFont="1" applyFill="1" applyBorder="1" applyAlignment="1">
      <alignment horizontal="center" vertical="center" wrapText="1" readingOrder="1"/>
    </xf>
    <xf numFmtId="3" fontId="10" fillId="23" borderId="23" xfId="4" applyNumberFormat="1" applyFont="1" applyFill="1" applyBorder="1" applyAlignment="1">
      <alignment horizontal="center" vertical="center" wrapText="1" readingOrder="1"/>
    </xf>
    <xf numFmtId="0" fontId="108" fillId="23" borderId="0" xfId="0" applyFont="1" applyFill="1" applyAlignment="1">
      <alignment horizontal="center" vertical="center" wrapText="1" readingOrder="2"/>
    </xf>
    <xf numFmtId="0" fontId="108" fillId="23" borderId="26" xfId="0" applyFont="1" applyFill="1" applyBorder="1" applyAlignment="1">
      <alignment horizontal="center" vertical="center" wrapText="1" readingOrder="2"/>
    </xf>
    <xf numFmtId="0" fontId="107" fillId="41" borderId="0" xfId="0" applyFont="1" applyFill="1" applyAlignment="1">
      <alignment horizontal="center" vertical="center" wrapText="1" readingOrder="2"/>
    </xf>
    <xf numFmtId="3" fontId="10" fillId="41" borderId="0" xfId="4" applyNumberFormat="1" applyFont="1" applyFill="1" applyAlignment="1">
      <alignment horizontal="center" vertical="center" wrapText="1" readingOrder="1"/>
    </xf>
    <xf numFmtId="3" fontId="10" fillId="41" borderId="23" xfId="4" applyNumberFormat="1" applyFont="1" applyFill="1" applyBorder="1" applyAlignment="1">
      <alignment horizontal="center" vertical="center" wrapText="1" readingOrder="1"/>
    </xf>
    <xf numFmtId="3" fontId="10" fillId="41" borderId="35" xfId="4" applyNumberFormat="1" applyFont="1" applyFill="1" applyBorder="1" applyAlignment="1">
      <alignment horizontal="center" vertical="center" wrapText="1" readingOrder="1"/>
    </xf>
    <xf numFmtId="171" fontId="10" fillId="41" borderId="7" xfId="0" applyNumberFormat="1" applyFont="1" applyFill="1" applyBorder="1" applyAlignment="1">
      <alignment horizontal="center" vertical="center" wrapText="1" readingOrder="1"/>
    </xf>
    <xf numFmtId="171" fontId="10" fillId="41" borderId="0" xfId="0" applyNumberFormat="1" applyFont="1" applyFill="1" applyBorder="1" applyAlignment="1">
      <alignment horizontal="center" vertical="center" wrapText="1" readingOrder="1"/>
    </xf>
    <xf numFmtId="0" fontId="107" fillId="41" borderId="26" xfId="0" applyFont="1" applyFill="1" applyBorder="1" applyAlignment="1">
      <alignment horizontal="center" vertical="center" wrapText="1" readingOrder="2"/>
    </xf>
    <xf numFmtId="3" fontId="10" fillId="41" borderId="26" xfId="4" applyNumberFormat="1" applyFont="1" applyFill="1" applyBorder="1" applyAlignment="1">
      <alignment horizontal="center" vertical="center" wrapText="1" readingOrder="1"/>
    </xf>
    <xf numFmtId="3" fontId="10" fillId="41" borderId="44" xfId="4" applyNumberFormat="1" applyFont="1" applyFill="1" applyBorder="1" applyAlignment="1">
      <alignment horizontal="center" vertical="center" wrapText="1" readingOrder="1"/>
    </xf>
    <xf numFmtId="171" fontId="10" fillId="41" borderId="41" xfId="0" applyNumberFormat="1" applyFont="1" applyFill="1" applyBorder="1" applyAlignment="1">
      <alignment horizontal="center" vertical="center" wrapText="1" readingOrder="1"/>
    </xf>
    <xf numFmtId="171" fontId="10" fillId="41" borderId="26" xfId="0" applyNumberFormat="1" applyFont="1" applyFill="1" applyBorder="1" applyAlignment="1">
      <alignment horizontal="center" vertical="center" wrapText="1" readingOrder="1"/>
    </xf>
    <xf numFmtId="0" fontId="110" fillId="21" borderId="0" xfId="0" applyFont="1" applyFill="1" applyAlignment="1">
      <alignment horizontal="center" vertical="center" wrapText="1" readingOrder="2"/>
    </xf>
    <xf numFmtId="3" fontId="93" fillId="21" borderId="0" xfId="4" applyNumberFormat="1" applyFont="1" applyFill="1" applyAlignment="1">
      <alignment horizontal="center" vertical="center" wrapText="1" readingOrder="1"/>
    </xf>
    <xf numFmtId="3" fontId="93" fillId="21" borderId="23" xfId="4" applyNumberFormat="1" applyFont="1" applyFill="1" applyBorder="1" applyAlignment="1">
      <alignment horizontal="center" vertical="center" wrapText="1" readingOrder="1"/>
    </xf>
    <xf numFmtId="3" fontId="93" fillId="21" borderId="35" xfId="4" applyNumberFormat="1" applyFont="1" applyFill="1" applyBorder="1" applyAlignment="1">
      <alignment horizontal="center" vertical="center" wrapText="1" readingOrder="1"/>
    </xf>
    <xf numFmtId="171" fontId="93" fillId="21" borderId="7" xfId="0" applyNumberFormat="1" applyFont="1" applyFill="1" applyBorder="1" applyAlignment="1">
      <alignment horizontal="center" vertical="center" wrapText="1" readingOrder="1"/>
    </xf>
    <xf numFmtId="171" fontId="93" fillId="21" borderId="0" xfId="0" applyNumberFormat="1" applyFont="1" applyFill="1" applyBorder="1" applyAlignment="1">
      <alignment horizontal="center" vertical="center" wrapText="1" readingOrder="1"/>
    </xf>
    <xf numFmtId="0" fontId="110" fillId="21" borderId="26" xfId="0" applyFont="1" applyFill="1" applyBorder="1" applyAlignment="1">
      <alignment horizontal="center" vertical="center" wrapText="1" readingOrder="2"/>
    </xf>
    <xf numFmtId="3" fontId="93" fillId="21" borderId="26" xfId="4" applyNumberFormat="1" applyFont="1" applyFill="1" applyBorder="1" applyAlignment="1">
      <alignment horizontal="center" vertical="center" wrapText="1" readingOrder="1"/>
    </xf>
    <xf numFmtId="3" fontId="93" fillId="21" borderId="44" xfId="4" applyNumberFormat="1" applyFont="1" applyFill="1" applyBorder="1" applyAlignment="1">
      <alignment horizontal="center" vertical="center" wrapText="1" readingOrder="1"/>
    </xf>
    <xf numFmtId="171" fontId="93" fillId="21" borderId="41" xfId="0" applyNumberFormat="1" applyFont="1" applyFill="1" applyBorder="1" applyAlignment="1">
      <alignment horizontal="center" vertical="center" wrapText="1" readingOrder="1"/>
    </xf>
    <xf numFmtId="171" fontId="93" fillId="21" borderId="26" xfId="0" applyNumberFormat="1" applyFont="1" applyFill="1" applyBorder="1" applyAlignment="1">
      <alignment horizontal="center" vertical="center" wrapText="1" readingOrder="1"/>
    </xf>
    <xf numFmtId="0" fontId="97" fillId="0" borderId="9" xfId="0" applyFont="1" applyFill="1" applyBorder="1" applyAlignment="1">
      <alignment horizontal="left" vertical="center"/>
    </xf>
    <xf numFmtId="3" fontId="28" fillId="0" borderId="9" xfId="0" applyNumberFormat="1" applyFont="1" applyFill="1" applyBorder="1" applyAlignment="1">
      <alignment horizontal="center" vertical="center" readingOrder="2"/>
    </xf>
    <xf numFmtId="3" fontId="61" fillId="40" borderId="9" xfId="0" applyNumberFormat="1" applyFont="1" applyFill="1" applyBorder="1" applyAlignment="1">
      <alignment horizontal="center" vertical="center" wrapText="1" readingOrder="2"/>
    </xf>
    <xf numFmtId="3" fontId="42" fillId="40" borderId="9" xfId="0" applyNumberFormat="1" applyFont="1" applyFill="1" applyBorder="1" applyAlignment="1">
      <alignment horizontal="center" vertical="center" wrapText="1" readingOrder="2"/>
    </xf>
    <xf numFmtId="3" fontId="111" fillId="40" borderId="9" xfId="0" applyNumberFormat="1" applyFont="1" applyFill="1" applyBorder="1" applyAlignment="1">
      <alignment horizontal="center" vertical="center" wrapText="1" readingOrder="2"/>
    </xf>
    <xf numFmtId="3" fontId="43" fillId="40" borderId="9" xfId="0" applyNumberFormat="1" applyFont="1" applyFill="1" applyBorder="1" applyAlignment="1">
      <alignment horizontal="center" vertical="center" readingOrder="2"/>
    </xf>
    <xf numFmtId="3" fontId="62" fillId="0" borderId="9" xfId="0" applyNumberFormat="1" applyFont="1" applyFill="1" applyBorder="1" applyAlignment="1">
      <alignment horizontal="center" vertical="center" readingOrder="2"/>
    </xf>
    <xf numFmtId="3" fontId="0" fillId="0" borderId="0" xfId="0" applyNumberFormat="1"/>
    <xf numFmtId="0" fontId="106" fillId="25" borderId="0" xfId="0" applyFont="1" applyFill="1" applyBorder="1" applyAlignment="1">
      <alignment horizontal="center" vertical="center" wrapText="1" readingOrder="2"/>
    </xf>
    <xf numFmtId="0" fontId="106" fillId="25" borderId="27" xfId="0" applyFont="1" applyFill="1" applyBorder="1" applyAlignment="1">
      <alignment horizontal="center" vertical="center" wrapText="1" readingOrder="2"/>
    </xf>
    <xf numFmtId="0" fontId="106" fillId="25" borderId="7" xfId="0" applyFont="1" applyFill="1" applyBorder="1" applyAlignment="1">
      <alignment horizontal="center" vertical="center" wrapText="1" readingOrder="2"/>
    </xf>
    <xf numFmtId="0" fontId="106" fillId="25" borderId="0" xfId="0" applyFont="1" applyFill="1" applyBorder="1" applyAlignment="1">
      <alignment horizontal="center" vertical="center" wrapText="1" readingOrder="1"/>
    </xf>
    <xf numFmtId="0" fontId="106" fillId="25" borderId="27" xfId="0" applyFont="1" applyFill="1" applyBorder="1" applyAlignment="1">
      <alignment horizontal="center" vertical="center" wrapText="1" readingOrder="1"/>
    </xf>
    <xf numFmtId="0" fontId="106" fillId="25" borderId="7" xfId="0" applyFont="1" applyFill="1" applyBorder="1" applyAlignment="1">
      <alignment horizontal="center" vertical="center" wrapText="1" readingOrder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27" xfId="0" applyFont="1" applyFill="1" applyBorder="1" applyAlignment="1">
      <alignment horizontal="center" vertical="center" wrapText="1"/>
    </xf>
    <xf numFmtId="0" fontId="28" fillId="23" borderId="42" xfId="0" applyFont="1" applyFill="1" applyBorder="1" applyAlignment="1">
      <alignment horizontal="center" vertical="center" wrapText="1" readingOrder="2"/>
    </xf>
    <xf numFmtId="0" fontId="43" fillId="24" borderId="42" xfId="0" applyFont="1" applyFill="1" applyBorder="1" applyAlignment="1">
      <alignment horizontal="center" vertical="center" wrapText="1" readingOrder="2"/>
    </xf>
    <xf numFmtId="0" fontId="21" fillId="24" borderId="30" xfId="0" applyFont="1" applyFill="1" applyBorder="1" applyAlignment="1">
      <alignment horizontal="center" vertical="center" wrapText="1" readingOrder="2"/>
    </xf>
    <xf numFmtId="0" fontId="28" fillId="24" borderId="26" xfId="0" applyFont="1" applyFill="1" applyBorder="1" applyAlignment="1">
      <alignment horizontal="center" vertical="center" wrapText="1" readingOrder="1"/>
    </xf>
    <xf numFmtId="0" fontId="28" fillId="24" borderId="42" xfId="0" applyFont="1" applyFill="1" applyBorder="1" applyAlignment="1">
      <alignment horizontal="center" vertical="center" wrapText="1" readingOrder="1"/>
    </xf>
    <xf numFmtId="0" fontId="16" fillId="23" borderId="27" xfId="0" applyFont="1" applyFill="1" applyBorder="1" applyAlignment="1">
      <alignment horizontal="center" vertical="center" wrapText="1" readingOrder="2"/>
    </xf>
    <xf numFmtId="0" fontId="112" fillId="0" borderId="9" xfId="0" applyFont="1" applyFill="1" applyBorder="1" applyAlignment="1">
      <alignment horizontal="center" vertical="center"/>
    </xf>
    <xf numFmtId="1" fontId="112" fillId="0" borderId="9" xfId="0" applyNumberFormat="1" applyFont="1" applyFill="1" applyBorder="1" applyAlignment="1">
      <alignment horizontal="center" vertical="center"/>
    </xf>
    <xf numFmtId="0" fontId="112" fillId="0" borderId="10" xfId="0" applyFont="1" applyFill="1" applyBorder="1" applyAlignment="1">
      <alignment horizontal="center" vertical="center"/>
    </xf>
    <xf numFmtId="0" fontId="112" fillId="0" borderId="21" xfId="0" applyFont="1" applyFill="1" applyBorder="1" applyAlignment="1">
      <alignment horizontal="center" vertical="center"/>
    </xf>
    <xf numFmtId="1" fontId="3" fillId="0" borderId="9" xfId="12" applyNumberFormat="1" applyFont="1" applyBorder="1" applyAlignment="1">
      <alignment horizontal="center" vertical="center"/>
    </xf>
    <xf numFmtId="0" fontId="113" fillId="0" borderId="10" xfId="12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114" fillId="0" borderId="0" xfId="0" applyNumberFormat="1" applyFont="1" applyAlignment="1">
      <alignment vertical="center"/>
    </xf>
    <xf numFmtId="0" fontId="94" fillId="24" borderId="9" xfId="0" applyFont="1" applyFill="1" applyBorder="1" applyAlignment="1">
      <alignment horizontal="center" vertical="center" wrapText="1"/>
    </xf>
    <xf numFmtId="0" fontId="115" fillId="25" borderId="9" xfId="0" applyFont="1" applyFill="1" applyBorder="1" applyAlignment="1">
      <alignment horizontal="center" vertical="center" wrapText="1" readingOrder="2"/>
    </xf>
    <xf numFmtId="0" fontId="97" fillId="0" borderId="9" xfId="0" applyFont="1" applyBorder="1" applyAlignment="1">
      <alignment horizontal="center" vertical="center"/>
    </xf>
    <xf numFmtId="0" fontId="54" fillId="15" borderId="9" xfId="0" applyFont="1" applyFill="1" applyBorder="1" applyAlignment="1">
      <alignment horizontal="center" vertical="center"/>
    </xf>
    <xf numFmtId="3" fontId="6" fillId="10" borderId="9" xfId="0" applyNumberFormat="1" applyFont="1" applyFill="1" applyBorder="1" applyAlignment="1">
      <alignment horizontal="center" vertical="center"/>
    </xf>
    <xf numFmtId="3" fontId="5" fillId="30" borderId="9" xfId="0" applyNumberFormat="1" applyFont="1" applyFill="1" applyBorder="1" applyAlignment="1">
      <alignment horizontal="center" vertical="center"/>
    </xf>
    <xf numFmtId="0" fontId="5" fillId="30" borderId="9" xfId="0" applyFont="1" applyFill="1" applyBorder="1" applyAlignment="1">
      <alignment horizontal="center" vertical="center"/>
    </xf>
    <xf numFmtId="0" fontId="98" fillId="29" borderId="9" xfId="0" applyFont="1" applyFill="1" applyBorder="1" applyAlignment="1">
      <alignment horizontal="center" vertical="center"/>
    </xf>
    <xf numFmtId="3" fontId="1" fillId="10" borderId="9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1" fillId="17" borderId="10" xfId="0" applyFont="1" applyFill="1" applyBorder="1" applyAlignment="1">
      <alignment horizontal="center" vertical="center" wrapText="1"/>
    </xf>
    <xf numFmtId="3" fontId="14" fillId="9" borderId="26" xfId="0" applyNumberFormat="1" applyFont="1" applyFill="1" applyBorder="1" applyAlignment="1">
      <alignment horizontal="center" vertical="center" wrapText="1" readingOrder="1"/>
    </xf>
    <xf numFmtId="3" fontId="14" fillId="9" borderId="42" xfId="0" applyNumberFormat="1" applyFont="1" applyFill="1" applyBorder="1" applyAlignment="1">
      <alignment horizontal="center" vertical="center" wrapText="1" readingOrder="1"/>
    </xf>
    <xf numFmtId="171" fontId="14" fillId="33" borderId="41" xfId="0" applyNumberFormat="1" applyFont="1" applyFill="1" applyBorder="1" applyAlignment="1">
      <alignment horizontal="center" vertical="center" wrapText="1" readingOrder="1"/>
    </xf>
    <xf numFmtId="3" fontId="14" fillId="34" borderId="0" xfId="0" applyNumberFormat="1" applyFont="1" applyFill="1" applyBorder="1" applyAlignment="1">
      <alignment horizontal="center" vertical="center" wrapText="1" readingOrder="1"/>
    </xf>
    <xf numFmtId="3" fontId="14" fillId="34" borderId="27" xfId="0" applyNumberFormat="1" applyFont="1" applyFill="1" applyBorder="1" applyAlignment="1">
      <alignment horizontal="center" vertical="center" wrapText="1" readingOrder="1"/>
    </xf>
    <xf numFmtId="171" fontId="14" fillId="34" borderId="7" xfId="0" applyNumberFormat="1" applyFont="1" applyFill="1" applyBorder="1" applyAlignment="1">
      <alignment horizontal="center" vertical="center" wrapText="1" readingOrder="1"/>
    </xf>
    <xf numFmtId="0" fontId="118" fillId="9" borderId="7" xfId="0" applyFont="1" applyFill="1" applyBorder="1" applyAlignment="1">
      <alignment horizontal="center" vertical="center" wrapText="1" readingOrder="2"/>
    </xf>
    <xf numFmtId="0" fontId="1" fillId="17" borderId="63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63" xfId="0" applyFont="1" applyFill="1" applyBorder="1" applyAlignment="1">
      <alignment horizontal="center" vertical="center" wrapText="1"/>
    </xf>
    <xf numFmtId="0" fontId="1" fillId="16" borderId="63" xfId="0" applyFont="1" applyFill="1" applyBorder="1" applyAlignment="1">
      <alignment horizontal="center" vertical="center" wrapText="1"/>
    </xf>
    <xf numFmtId="3" fontId="1" fillId="10" borderId="10" xfId="0" applyNumberFormat="1" applyFont="1" applyFill="1" applyBorder="1" applyAlignment="1">
      <alignment horizontal="center" vertical="center" wrapText="1"/>
    </xf>
    <xf numFmtId="0" fontId="3" fillId="16" borderId="81" xfId="0" applyFont="1" applyFill="1" applyBorder="1" applyAlignment="1">
      <alignment horizontal="center" vertical="center" wrapText="1"/>
    </xf>
    <xf numFmtId="0" fontId="1" fillId="16" borderId="81" xfId="0" applyFont="1" applyFill="1" applyBorder="1" applyAlignment="1">
      <alignment horizontal="center" vertical="center" wrapText="1"/>
    </xf>
    <xf numFmtId="0" fontId="5" fillId="21" borderId="21" xfId="0" applyFont="1" applyFill="1" applyBorder="1" applyAlignment="1">
      <alignment horizontal="center" vertical="center" wrapText="1"/>
    </xf>
    <xf numFmtId="3" fontId="1" fillId="21" borderId="21" xfId="0" applyNumberFormat="1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 wrapText="1"/>
    </xf>
    <xf numFmtId="3" fontId="2" fillId="16" borderId="13" xfId="0" applyNumberFormat="1" applyFont="1" applyFill="1" applyBorder="1" applyAlignment="1">
      <alignment horizontal="center" vertical="center" wrapText="1"/>
    </xf>
    <xf numFmtId="3" fontId="54" fillId="11" borderId="9" xfId="0" applyNumberFormat="1" applyFont="1" applyFill="1" applyBorder="1" applyAlignment="1">
      <alignment horizontal="center" vertical="center" wrapText="1"/>
    </xf>
    <xf numFmtId="3" fontId="2" fillId="11" borderId="9" xfId="0" applyNumberFormat="1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3" fontId="119" fillId="0" borderId="9" xfId="0" applyNumberFormat="1" applyFont="1" applyBorder="1" applyAlignment="1">
      <alignment horizontal="center" vertical="center" wrapText="1" readingOrder="1"/>
    </xf>
    <xf numFmtId="3" fontId="119" fillId="17" borderId="9" xfId="0" applyNumberFormat="1" applyFont="1" applyFill="1" applyBorder="1" applyAlignment="1">
      <alignment horizontal="center" vertical="center" wrapText="1" readingOrder="1"/>
    </xf>
    <xf numFmtId="3" fontId="120" fillId="18" borderId="9" xfId="0" applyNumberFormat="1" applyFont="1" applyFill="1" applyBorder="1" applyAlignment="1">
      <alignment horizontal="center" vertical="center" wrapText="1" readingOrder="2"/>
    </xf>
    <xf numFmtId="0" fontId="2" fillId="15" borderId="16" xfId="5" applyNumberFormat="1" applyFont="1" applyFill="1" applyBorder="1" applyAlignment="1">
      <alignment horizontal="center" vertical="center"/>
    </xf>
    <xf numFmtId="0" fontId="2" fillId="15" borderId="9" xfId="5" applyNumberFormat="1" applyFont="1" applyFill="1" applyBorder="1" applyAlignment="1">
      <alignment horizontal="center" vertical="center"/>
    </xf>
    <xf numFmtId="3" fontId="14" fillId="9" borderId="0" xfId="0" applyNumberFormat="1" applyFont="1" applyFill="1" applyAlignment="1">
      <alignment horizontal="center" vertical="center" wrapText="1" readingOrder="1"/>
    </xf>
    <xf numFmtId="3" fontId="14" fillId="9" borderId="27" xfId="0" applyNumberFormat="1" applyFont="1" applyFill="1" applyBorder="1" applyAlignment="1">
      <alignment horizontal="center" vertical="center" wrapText="1" readingOrder="1"/>
    </xf>
    <xf numFmtId="3" fontId="14" fillId="34" borderId="26" xfId="0" applyNumberFormat="1" applyFont="1" applyFill="1" applyBorder="1" applyAlignment="1">
      <alignment horizontal="center" vertical="center" wrapText="1" readingOrder="1"/>
    </xf>
    <xf numFmtId="3" fontId="14" fillId="34" borderId="42" xfId="0" applyNumberFormat="1" applyFont="1" applyFill="1" applyBorder="1" applyAlignment="1">
      <alignment horizontal="center" vertical="center" wrapText="1" readingOrder="1"/>
    </xf>
    <xf numFmtId="0" fontId="91" fillId="32" borderId="0" xfId="0" applyFont="1" applyFill="1" applyAlignment="1">
      <alignment horizontal="center" vertical="center" wrapText="1" readingOrder="1"/>
    </xf>
    <xf numFmtId="0" fontId="91" fillId="32" borderId="23" xfId="0" applyFont="1" applyFill="1" applyBorder="1" applyAlignment="1">
      <alignment horizontal="center" vertical="center" wrapText="1" readingOrder="1"/>
    </xf>
    <xf numFmtId="0" fontId="91" fillId="32" borderId="30" xfId="0" applyFont="1" applyFill="1" applyBorder="1" applyAlignment="1">
      <alignment horizontal="center" vertical="center" wrapText="1" readingOrder="1"/>
    </xf>
    <xf numFmtId="171" fontId="10" fillId="33" borderId="27" xfId="0" applyNumberFormat="1" applyFont="1" applyFill="1" applyBorder="1" applyAlignment="1">
      <alignment horizontal="center" vertical="center" wrapText="1" readingOrder="1"/>
    </xf>
    <xf numFmtId="171" fontId="14" fillId="33" borderId="42" xfId="0" applyNumberFormat="1" applyFont="1" applyFill="1" applyBorder="1" applyAlignment="1">
      <alignment horizontal="center" vertical="center" wrapText="1" readingOrder="1"/>
    </xf>
    <xf numFmtId="171" fontId="65" fillId="33" borderId="27" xfId="0" applyNumberFormat="1" applyFont="1" applyFill="1" applyBorder="1" applyAlignment="1">
      <alignment horizontal="center" vertical="center" wrapText="1" readingOrder="1"/>
    </xf>
    <xf numFmtId="171" fontId="14" fillId="34" borderId="27" xfId="0" applyNumberFormat="1" applyFont="1" applyFill="1" applyBorder="1" applyAlignment="1">
      <alignment horizontal="center" vertical="center" wrapText="1" readingOrder="1"/>
    </xf>
    <xf numFmtId="171" fontId="65" fillId="34" borderId="42" xfId="0" applyNumberFormat="1" applyFont="1" applyFill="1" applyBorder="1" applyAlignment="1">
      <alignment horizontal="center" vertical="center" wrapText="1" readingOrder="1"/>
    </xf>
    <xf numFmtId="0" fontId="67" fillId="25" borderId="7" xfId="0" applyFont="1" applyFill="1" applyBorder="1" applyAlignment="1">
      <alignment horizontal="center" vertical="center" wrapText="1" readingOrder="2"/>
    </xf>
    <xf numFmtId="0" fontId="51" fillId="25" borderId="7" xfId="0" applyFont="1" applyFill="1" applyBorder="1" applyAlignment="1">
      <alignment horizontal="center" vertical="center" wrapText="1" readingOrder="2"/>
    </xf>
    <xf numFmtId="0" fontId="50" fillId="25" borderId="27" xfId="0" applyFont="1" applyFill="1" applyBorder="1" applyAlignment="1">
      <alignment horizontal="center" vertical="center" wrapText="1" readingOrder="2"/>
    </xf>
    <xf numFmtId="0" fontId="49" fillId="25" borderId="23" xfId="0" applyFont="1" applyFill="1" applyBorder="1" applyAlignment="1">
      <alignment horizontal="center" vertical="center" wrapText="1" readingOrder="2"/>
    </xf>
    <xf numFmtId="0" fontId="49" fillId="25" borderId="0" xfId="0" applyFont="1" applyFill="1" applyBorder="1" applyAlignment="1">
      <alignment horizontal="center" vertical="center" wrapText="1" readingOrder="2"/>
    </xf>
    <xf numFmtId="0" fontId="50" fillId="25" borderId="43" xfId="0" applyFont="1" applyFill="1" applyBorder="1" applyAlignment="1">
      <alignment horizontal="center" vertical="center" wrapText="1" readingOrder="2"/>
    </xf>
    <xf numFmtId="0" fontId="40" fillId="21" borderId="9" xfId="0" applyFont="1" applyFill="1" applyBorder="1" applyAlignment="1">
      <alignment horizontal="center" vertical="center"/>
    </xf>
    <xf numFmtId="0" fontId="49" fillId="25" borderId="7" xfId="0" applyFont="1" applyFill="1" applyBorder="1" applyAlignment="1">
      <alignment horizontal="center" vertical="center" wrapText="1" readingOrder="2"/>
    </xf>
    <xf numFmtId="0" fontId="121" fillId="23" borderId="0" xfId="0" applyFont="1" applyFill="1" applyBorder="1" applyAlignment="1">
      <alignment horizontal="right" vertical="center" wrapText="1" readingOrder="2"/>
    </xf>
    <xf numFmtId="3" fontId="122" fillId="9" borderId="0" xfId="0" applyNumberFormat="1" applyFont="1" applyFill="1" applyAlignment="1">
      <alignment horizontal="center" vertical="center" wrapText="1" readingOrder="2"/>
    </xf>
    <xf numFmtId="3" fontId="122" fillId="9" borderId="0" xfId="0" applyNumberFormat="1" applyFont="1" applyFill="1" applyBorder="1" applyAlignment="1">
      <alignment horizontal="center" vertical="center" wrapText="1" readingOrder="2"/>
    </xf>
    <xf numFmtId="3" fontId="122" fillId="9" borderId="26" xfId="0" applyNumberFormat="1" applyFont="1" applyFill="1" applyBorder="1" applyAlignment="1">
      <alignment horizontal="center" vertical="center" wrapText="1" readingOrder="2"/>
    </xf>
    <xf numFmtId="3" fontId="122" fillId="9" borderId="43" xfId="0" applyNumberFormat="1" applyFont="1" applyFill="1" applyBorder="1" applyAlignment="1">
      <alignment horizontal="center" vertical="center" wrapText="1" readingOrder="2"/>
    </xf>
    <xf numFmtId="172" fontId="49" fillId="25" borderId="44" xfId="0" applyNumberFormat="1" applyFont="1" applyFill="1" applyBorder="1" applyAlignment="1">
      <alignment horizontal="center" vertical="center" wrapText="1" readingOrder="2"/>
    </xf>
    <xf numFmtId="172" fontId="10" fillId="23" borderId="35" xfId="0" applyNumberFormat="1" applyFont="1" applyFill="1" applyBorder="1" applyAlignment="1">
      <alignment horizontal="center" vertical="center" wrapText="1" readingOrder="1"/>
    </xf>
    <xf numFmtId="172" fontId="10" fillId="23" borderId="44" xfId="0" applyNumberFormat="1" applyFont="1" applyFill="1" applyBorder="1" applyAlignment="1">
      <alignment horizontal="center" vertical="center" wrapText="1" readingOrder="1"/>
    </xf>
    <xf numFmtId="172" fontId="65" fillId="24" borderId="33" xfId="0" applyNumberFormat="1" applyFont="1" applyFill="1" applyBorder="1" applyAlignment="1">
      <alignment horizontal="center" vertical="center" wrapText="1" readingOrder="1"/>
    </xf>
    <xf numFmtId="174" fontId="10" fillId="23" borderId="0" xfId="0" applyNumberFormat="1" applyFont="1" applyFill="1" applyAlignment="1">
      <alignment horizontal="center" vertical="center" wrapText="1" readingOrder="1"/>
    </xf>
    <xf numFmtId="174" fontId="10" fillId="23" borderId="27" xfId="0" applyNumberFormat="1" applyFont="1" applyFill="1" applyBorder="1" applyAlignment="1">
      <alignment horizontal="center" vertical="center" wrapText="1" readingOrder="1"/>
    </xf>
    <xf numFmtId="3" fontId="101" fillId="23" borderId="0" xfId="0" applyNumberFormat="1" applyFont="1" applyFill="1" applyBorder="1" applyAlignment="1">
      <alignment horizontal="center" vertical="center" wrapText="1"/>
    </xf>
    <xf numFmtId="3" fontId="75" fillId="23" borderId="7" xfId="0" applyNumberFormat="1" applyFont="1" applyFill="1" applyBorder="1" applyAlignment="1">
      <alignment horizontal="center" vertical="center" wrapText="1"/>
    </xf>
    <xf numFmtId="0" fontId="75" fillId="23" borderId="0" xfId="0" applyFont="1" applyFill="1" applyBorder="1" applyAlignment="1">
      <alignment horizontal="center" vertical="center" wrapText="1"/>
    </xf>
    <xf numFmtId="0" fontId="75" fillId="23" borderId="27" xfId="0" applyFont="1" applyFill="1" applyBorder="1" applyAlignment="1">
      <alignment horizontal="center" vertical="center" wrapText="1"/>
    </xf>
    <xf numFmtId="3" fontId="75" fillId="23" borderId="0" xfId="0" applyNumberFormat="1" applyFont="1" applyFill="1" applyBorder="1" applyAlignment="1">
      <alignment horizontal="center" vertical="center" wrapText="1"/>
    </xf>
    <xf numFmtId="3" fontId="75" fillId="23" borderId="27" xfId="0" applyNumberFormat="1" applyFont="1" applyFill="1" applyBorder="1" applyAlignment="1">
      <alignment horizontal="center" vertical="center" wrapText="1"/>
    </xf>
    <xf numFmtId="3" fontId="75" fillId="23" borderId="26" xfId="0" applyNumberFormat="1" applyFont="1" applyFill="1" applyBorder="1" applyAlignment="1">
      <alignment horizontal="center" vertical="center" wrapText="1"/>
    </xf>
    <xf numFmtId="3" fontId="75" fillId="24" borderId="43" xfId="0" applyNumberFormat="1" applyFont="1" applyFill="1" applyBorder="1" applyAlignment="1">
      <alignment horizontal="center" vertical="center" wrapText="1"/>
    </xf>
    <xf numFmtId="3" fontId="75" fillId="24" borderId="37" xfId="0" applyNumberFormat="1" applyFont="1" applyFill="1" applyBorder="1" applyAlignment="1">
      <alignment horizontal="center" vertical="center" wrapText="1"/>
    </xf>
    <xf numFmtId="3" fontId="75" fillId="24" borderId="36" xfId="0" applyNumberFormat="1" applyFont="1" applyFill="1" applyBorder="1" applyAlignment="1">
      <alignment horizontal="center" vertical="center" wrapText="1"/>
    </xf>
    <xf numFmtId="0" fontId="75" fillId="24" borderId="26" xfId="0" applyFont="1" applyFill="1" applyBorder="1" applyAlignment="1">
      <alignment horizontal="center" vertical="center" wrapText="1"/>
    </xf>
    <xf numFmtId="3" fontId="75" fillId="24" borderId="42" xfId="0" applyNumberFormat="1" applyFont="1" applyFill="1" applyBorder="1" applyAlignment="1">
      <alignment horizontal="center" vertical="center" wrapText="1"/>
    </xf>
    <xf numFmtId="0" fontId="17" fillId="18" borderId="16" xfId="0" applyFont="1" applyFill="1" applyBorder="1" applyAlignment="1">
      <alignment horizontal="center" vertical="center" wrapText="1" readingOrder="2"/>
    </xf>
    <xf numFmtId="0" fontId="17" fillId="10" borderId="9" xfId="0" applyFont="1" applyFill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 wrapText="1" readingOrder="2"/>
    </xf>
    <xf numFmtId="3" fontId="17" fillId="10" borderId="9" xfId="0" applyNumberFormat="1" applyFont="1" applyFill="1" applyBorder="1" applyAlignment="1">
      <alignment horizontal="center" vertical="center" wrapText="1" readingOrder="2"/>
    </xf>
    <xf numFmtId="0" fontId="96" fillId="0" borderId="82" xfId="0" applyFont="1" applyBorder="1" applyAlignment="1">
      <alignment horizontal="center" vertical="center"/>
    </xf>
    <xf numFmtId="0" fontId="96" fillId="19" borderId="82" xfId="0" applyFont="1" applyFill="1" applyBorder="1" applyAlignment="1">
      <alignment horizontal="center" vertical="center"/>
    </xf>
    <xf numFmtId="0" fontId="114" fillId="0" borderId="0" xfId="0" applyFont="1" applyAlignment="1">
      <alignment horizontal="center" vertical="center"/>
    </xf>
    <xf numFmtId="0" fontId="97" fillId="14" borderId="83" xfId="0" applyFont="1" applyFill="1" applyBorder="1" applyAlignment="1">
      <alignment horizontal="center" vertical="center" wrapText="1"/>
    </xf>
    <xf numFmtId="0" fontId="114" fillId="0" borderId="0" xfId="0" applyFont="1" applyAlignment="1">
      <alignment horizontal="center"/>
    </xf>
    <xf numFmtId="0" fontId="97" fillId="14" borderId="82" xfId="0" applyFont="1" applyFill="1" applyBorder="1" applyAlignment="1">
      <alignment horizontal="center" vertical="center" wrapText="1"/>
    </xf>
    <xf numFmtId="0" fontId="97" fillId="14" borderId="82" xfId="0" applyFont="1" applyFill="1" applyBorder="1" applyAlignment="1">
      <alignment horizontal="center"/>
    </xf>
    <xf numFmtId="0" fontId="123" fillId="0" borderId="0" xfId="5" applyFont="1"/>
    <xf numFmtId="0" fontId="4" fillId="0" borderId="10" xfId="0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0" fontId="124" fillId="26" borderId="21" xfId="12" applyFont="1" applyFill="1" applyBorder="1" applyAlignment="1">
      <alignment horizontal="center" vertical="center" readingOrder="2"/>
    </xf>
    <xf numFmtId="172" fontId="10" fillId="23" borderId="69" xfId="0" applyNumberFormat="1" applyFont="1" applyFill="1" applyBorder="1" applyAlignment="1">
      <alignment horizontal="center" vertical="center" wrapText="1" readingOrder="1"/>
    </xf>
    <xf numFmtId="0" fontId="91" fillId="25" borderId="43" xfId="0" applyFont="1" applyFill="1" applyBorder="1" applyAlignment="1">
      <alignment horizontal="center" vertical="center" wrapText="1" readingOrder="1"/>
    </xf>
    <xf numFmtId="0" fontId="91" fillId="25" borderId="37" xfId="0" applyFont="1" applyFill="1" applyBorder="1" applyAlignment="1">
      <alignment horizontal="center" vertical="center" wrapText="1" readingOrder="1"/>
    </xf>
    <xf numFmtId="3" fontId="81" fillId="41" borderId="0" xfId="0" applyNumberFormat="1" applyFont="1" applyFill="1" applyAlignment="1">
      <alignment horizontal="center" vertical="center" wrapText="1" readingOrder="1"/>
    </xf>
    <xf numFmtId="3" fontId="81" fillId="41" borderId="23" xfId="0" applyNumberFormat="1" applyFont="1" applyFill="1" applyBorder="1" applyAlignment="1">
      <alignment horizontal="center" vertical="center" wrapText="1" readingOrder="1"/>
    </xf>
    <xf numFmtId="3" fontId="81" fillId="41" borderId="34" xfId="0" applyNumberFormat="1" applyFont="1" applyFill="1" applyBorder="1" applyAlignment="1">
      <alignment horizontal="center" vertical="center" wrapText="1" readingOrder="1"/>
    </xf>
    <xf numFmtId="171" fontId="81" fillId="41" borderId="7" xfId="0" applyNumberFormat="1" applyFont="1" applyFill="1" applyBorder="1" applyAlignment="1">
      <alignment horizontal="center" vertical="center" wrapText="1" readingOrder="1"/>
    </xf>
    <xf numFmtId="171" fontId="81" fillId="41" borderId="0" xfId="0" applyNumberFormat="1" applyFont="1" applyFill="1" applyBorder="1" applyAlignment="1">
      <alignment horizontal="center" vertical="center" wrapText="1" readingOrder="1"/>
    </xf>
    <xf numFmtId="3" fontId="81" fillId="41" borderId="35" xfId="0" applyNumberFormat="1" applyFont="1" applyFill="1" applyBorder="1" applyAlignment="1">
      <alignment horizontal="center" vertical="center" wrapText="1" readingOrder="1"/>
    </xf>
    <xf numFmtId="3" fontId="81" fillId="41" borderId="26" xfId="0" applyNumberFormat="1" applyFont="1" applyFill="1" applyBorder="1" applyAlignment="1">
      <alignment horizontal="center" vertical="center" wrapText="1" readingOrder="1"/>
    </xf>
    <xf numFmtId="3" fontId="81" fillId="41" borderId="44" xfId="0" applyNumberFormat="1" applyFont="1" applyFill="1" applyBorder="1" applyAlignment="1">
      <alignment horizontal="center" vertical="center" wrapText="1" readingOrder="1"/>
    </xf>
    <xf numFmtId="171" fontId="81" fillId="41" borderId="41" xfId="0" applyNumberFormat="1" applyFont="1" applyFill="1" applyBorder="1" applyAlignment="1">
      <alignment horizontal="center" vertical="center" wrapText="1" readingOrder="1"/>
    </xf>
    <xf numFmtId="171" fontId="81" fillId="41" borderId="26" xfId="0" applyNumberFormat="1" applyFont="1" applyFill="1" applyBorder="1" applyAlignment="1">
      <alignment horizontal="center" vertical="center" wrapText="1" readingOrder="1"/>
    </xf>
    <xf numFmtId="3" fontId="81" fillId="21" borderId="0" xfId="0" applyNumberFormat="1" applyFont="1" applyFill="1" applyAlignment="1">
      <alignment horizontal="center" vertical="center" wrapText="1" readingOrder="1"/>
    </xf>
    <xf numFmtId="3" fontId="81" fillId="21" borderId="23" xfId="0" applyNumberFormat="1" applyFont="1" applyFill="1" applyBorder="1" applyAlignment="1">
      <alignment horizontal="center" vertical="center" wrapText="1" readingOrder="1"/>
    </xf>
    <xf numFmtId="3" fontId="81" fillId="21" borderId="34" xfId="0" applyNumberFormat="1" applyFont="1" applyFill="1" applyBorder="1" applyAlignment="1">
      <alignment horizontal="center" vertical="center" wrapText="1" readingOrder="1"/>
    </xf>
    <xf numFmtId="171" fontId="81" fillId="21" borderId="7" xfId="0" applyNumberFormat="1" applyFont="1" applyFill="1" applyBorder="1" applyAlignment="1">
      <alignment horizontal="center" vertical="center" wrapText="1" readingOrder="1"/>
    </xf>
    <xf numFmtId="171" fontId="81" fillId="21" borderId="0" xfId="0" applyNumberFormat="1" applyFont="1" applyFill="1" applyBorder="1" applyAlignment="1">
      <alignment horizontal="center" vertical="center" wrapText="1" readingOrder="1"/>
    </xf>
    <xf numFmtId="3" fontId="81" fillId="21" borderId="35" xfId="0" applyNumberFormat="1" applyFont="1" applyFill="1" applyBorder="1" applyAlignment="1">
      <alignment horizontal="center" vertical="center" wrapText="1" readingOrder="1"/>
    </xf>
    <xf numFmtId="3" fontId="81" fillId="21" borderId="26" xfId="0" applyNumberFormat="1" applyFont="1" applyFill="1" applyBorder="1" applyAlignment="1">
      <alignment horizontal="center" vertical="center" wrapText="1" readingOrder="1"/>
    </xf>
    <xf numFmtId="3" fontId="81" fillId="21" borderId="44" xfId="0" applyNumberFormat="1" applyFont="1" applyFill="1" applyBorder="1" applyAlignment="1">
      <alignment horizontal="center" vertical="center" wrapText="1" readingOrder="1"/>
    </xf>
    <xf numFmtId="171" fontId="81" fillId="21" borderId="41" xfId="0" applyNumberFormat="1" applyFont="1" applyFill="1" applyBorder="1" applyAlignment="1">
      <alignment horizontal="center" vertical="center" wrapText="1" readingOrder="1"/>
    </xf>
    <xf numFmtId="171" fontId="81" fillId="21" borderId="26" xfId="0" applyNumberFormat="1" applyFont="1" applyFill="1" applyBorder="1" applyAlignment="1">
      <alignment horizontal="center" vertical="center" wrapText="1" readingOrder="1"/>
    </xf>
    <xf numFmtId="0" fontId="125" fillId="0" borderId="9" xfId="0" applyFont="1" applyFill="1" applyBorder="1" applyAlignment="1">
      <alignment horizontal="center" vertical="center"/>
    </xf>
    <xf numFmtId="1" fontId="125" fillId="0" borderId="9" xfId="0" applyNumberFormat="1" applyFont="1" applyFill="1" applyBorder="1" applyAlignment="1">
      <alignment horizontal="center" vertical="center"/>
    </xf>
    <xf numFmtId="0" fontId="125" fillId="0" borderId="10" xfId="0" applyFont="1" applyFill="1" applyBorder="1" applyAlignment="1">
      <alignment horizontal="center" vertical="center"/>
    </xf>
    <xf numFmtId="2" fontId="125" fillId="0" borderId="21" xfId="0" applyNumberFormat="1" applyFont="1" applyFill="1" applyBorder="1" applyAlignment="1">
      <alignment horizontal="center" vertical="center"/>
    </xf>
    <xf numFmtId="0" fontId="126" fillId="0" borderId="10" xfId="12" applyNumberFormat="1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1" fillId="16" borderId="9" xfId="0" applyFont="1" applyFill="1" applyBorder="1" applyAlignment="1">
      <alignment vertical="center"/>
    </xf>
    <xf numFmtId="0" fontId="1" fillId="16" borderId="10" xfId="0" applyFont="1" applyFill="1" applyBorder="1" applyAlignment="1">
      <alignment horizontal="center" vertical="center"/>
    </xf>
    <xf numFmtId="0" fontId="128" fillId="32" borderId="0" xfId="0" applyFont="1" applyFill="1" applyBorder="1" applyAlignment="1">
      <alignment horizontal="center" vertical="center" wrapText="1" readingOrder="2"/>
    </xf>
    <xf numFmtId="0" fontId="129" fillId="32" borderId="26" xfId="0" applyFont="1" applyFill="1" applyBorder="1" applyAlignment="1">
      <alignment horizontal="center" vertical="center" wrapText="1" readingOrder="2"/>
    </xf>
    <xf numFmtId="0" fontId="129" fillId="9" borderId="0" xfId="0" applyFont="1" applyFill="1" applyBorder="1" applyAlignment="1">
      <alignment horizontal="center" vertical="center" wrapText="1" readingOrder="2"/>
    </xf>
    <xf numFmtId="0" fontId="129" fillId="34" borderId="43" xfId="0" applyFont="1" applyFill="1" applyBorder="1" applyAlignment="1">
      <alignment horizontal="center" vertical="center" wrapText="1" readingOrder="2"/>
    </xf>
    <xf numFmtId="10" fontId="122" fillId="33" borderId="27" xfId="0" applyNumberFormat="1" applyFont="1" applyFill="1" applyBorder="1" applyAlignment="1">
      <alignment horizontal="center" vertical="center" wrapText="1" readingOrder="2"/>
    </xf>
    <xf numFmtId="10" fontId="122" fillId="33" borderId="37" xfId="0" applyNumberFormat="1" applyFont="1" applyFill="1" applyBorder="1" applyAlignment="1">
      <alignment horizontal="center" vertical="center" wrapText="1" readingOrder="2"/>
    </xf>
    <xf numFmtId="10" fontId="14" fillId="17" borderId="10" xfId="12" applyNumberFormat="1" applyFont="1" applyFill="1" applyBorder="1" applyAlignment="1">
      <alignment horizontal="center" vertical="center" wrapText="1" readingOrder="1"/>
    </xf>
    <xf numFmtId="10" fontId="114" fillId="0" borderId="82" xfId="10" applyNumberFormat="1" applyFont="1" applyBorder="1" applyAlignment="1">
      <alignment horizontal="center" vertical="center"/>
    </xf>
    <xf numFmtId="10" fontId="114" fillId="19" borderId="82" xfId="10" applyNumberFormat="1" applyFont="1" applyFill="1" applyBorder="1" applyAlignment="1">
      <alignment horizontal="center" vertical="center"/>
    </xf>
    <xf numFmtId="172" fontId="10" fillId="23" borderId="34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1" fillId="17" borderId="10" xfId="0" applyFont="1" applyFill="1" applyBorder="1" applyAlignment="1">
      <alignment horizontal="center" vertical="center" wrapText="1"/>
    </xf>
    <xf numFmtId="0" fontId="90" fillId="25" borderId="0" xfId="0" applyFont="1" applyFill="1" applyAlignment="1">
      <alignment horizontal="center" vertical="center" wrapText="1" readingOrder="1"/>
    </xf>
    <xf numFmtId="0" fontId="90" fillId="25" borderId="23" xfId="0" applyFont="1" applyFill="1" applyBorder="1" applyAlignment="1">
      <alignment horizontal="center" vertical="center" wrapText="1" readingOrder="1"/>
    </xf>
    <xf numFmtId="0" fontId="90" fillId="25" borderId="23" xfId="0" applyFont="1" applyFill="1" applyBorder="1" applyAlignment="1">
      <alignment vertical="center" wrapText="1" readingOrder="1"/>
    </xf>
    <xf numFmtId="3" fontId="7" fillId="0" borderId="0" xfId="0" applyNumberFormat="1" applyFont="1" applyAlignment="1">
      <alignment horizontal="center" vertical="center"/>
    </xf>
    <xf numFmtId="3" fontId="7" fillId="14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82" xfId="0" applyNumberFormat="1" applyFont="1" applyBorder="1" applyAlignment="1">
      <alignment horizontal="center" vertical="center"/>
    </xf>
    <xf numFmtId="3" fontId="7" fillId="19" borderId="82" xfId="0" applyNumberFormat="1" applyFont="1" applyFill="1" applyBorder="1" applyAlignment="1">
      <alignment horizontal="center" vertical="center"/>
    </xf>
    <xf numFmtId="10" fontId="6" fillId="0" borderId="9" xfId="10" applyNumberFormat="1" applyFont="1" applyBorder="1" applyAlignment="1">
      <alignment horizontal="center" vertical="center"/>
    </xf>
    <xf numFmtId="3" fontId="47" fillId="19" borderId="9" xfId="0" applyNumberFormat="1" applyFont="1" applyFill="1" applyBorder="1" applyAlignment="1">
      <alignment horizontal="center" vertical="center" wrapText="1" readingOrder="2"/>
    </xf>
    <xf numFmtId="3" fontId="6" fillId="0" borderId="6" xfId="4" applyNumberFormat="1" applyFont="1" applyFill="1" applyBorder="1" applyAlignment="1">
      <alignment horizontal="center" vertical="center" wrapText="1" readingOrder="2"/>
    </xf>
    <xf numFmtId="3" fontId="6" fillId="24" borderId="9" xfId="4" applyNumberFormat="1" applyFont="1" applyFill="1" applyBorder="1" applyAlignment="1">
      <alignment horizontal="center" vertical="center" wrapText="1" readingOrder="2"/>
    </xf>
    <xf numFmtId="3" fontId="116" fillId="23" borderId="9" xfId="4" applyNumberFormat="1" applyFont="1" applyFill="1" applyBorder="1" applyAlignment="1">
      <alignment horizontal="center" vertical="center" wrapText="1" readingOrder="2"/>
    </xf>
    <xf numFmtId="3" fontId="117" fillId="24" borderId="9" xfId="4" applyNumberFormat="1" applyFont="1" applyFill="1" applyBorder="1" applyAlignment="1">
      <alignment horizontal="center" vertical="center" wrapText="1" readingOrder="2"/>
    </xf>
    <xf numFmtId="49" fontId="54" fillId="15" borderId="9" xfId="0" applyNumberFormat="1" applyFont="1" applyFill="1" applyBorder="1" applyAlignment="1">
      <alignment horizontal="center" vertical="center"/>
    </xf>
    <xf numFmtId="3" fontId="97" fillId="17" borderId="9" xfId="0" applyNumberFormat="1" applyFont="1" applyFill="1" applyBorder="1" applyAlignment="1">
      <alignment horizontal="center" vertical="center"/>
    </xf>
    <xf numFmtId="3" fontId="2" fillId="12" borderId="9" xfId="0" applyNumberFormat="1" applyFont="1" applyFill="1" applyBorder="1" applyAlignment="1">
      <alignment horizontal="center" vertical="center"/>
    </xf>
    <xf numFmtId="167" fontId="15" fillId="0" borderId="0" xfId="3" applyNumberFormat="1"/>
    <xf numFmtId="3" fontId="92" fillId="14" borderId="8" xfId="12" applyNumberFormat="1" applyFont="1" applyFill="1" applyBorder="1" applyAlignment="1">
      <alignment horizontal="center" vertical="center" readingOrder="1"/>
    </xf>
    <xf numFmtId="3" fontId="93" fillId="10" borderId="8" xfId="12" applyNumberFormat="1" applyFont="1" applyFill="1" applyBorder="1" applyAlignment="1">
      <alignment horizontal="center" vertical="center" readingOrder="1"/>
    </xf>
    <xf numFmtId="3" fontId="93" fillId="10" borderId="10" xfId="12" applyNumberFormat="1" applyFont="1" applyFill="1" applyBorder="1" applyAlignment="1">
      <alignment horizontal="center" vertical="center" readingOrder="1"/>
    </xf>
    <xf numFmtId="3" fontId="65" fillId="7" borderId="26" xfId="0" applyNumberFormat="1" applyFont="1" applyFill="1" applyBorder="1" applyAlignment="1">
      <alignment horizontal="center" vertical="center" wrapText="1" readingOrder="1"/>
    </xf>
    <xf numFmtId="174" fontId="10" fillId="23" borderId="7" xfId="0" applyNumberFormat="1" applyFont="1" applyFill="1" applyBorder="1" applyAlignment="1">
      <alignment horizontal="center" vertical="center" wrapText="1" readingOrder="1"/>
    </xf>
    <xf numFmtId="0" fontId="124" fillId="26" borderId="21" xfId="12" applyFont="1" applyFill="1" applyBorder="1" applyAlignment="1">
      <alignment horizontal="center" vertical="center" readingOrder="1"/>
    </xf>
    <xf numFmtId="0" fontId="130" fillId="26" borderId="21" xfId="12" applyFont="1" applyFill="1" applyBorder="1" applyAlignment="1">
      <alignment horizontal="center" vertical="center" readingOrder="2"/>
    </xf>
    <xf numFmtId="3" fontId="54" fillId="12" borderId="9" xfId="4" applyNumberFormat="1" applyFont="1" applyFill="1" applyBorder="1" applyAlignment="1">
      <alignment horizontal="center" vertical="center"/>
    </xf>
    <xf numFmtId="3" fontId="6" fillId="22" borderId="9" xfId="4" applyNumberFormat="1" applyFont="1" applyFill="1" applyBorder="1" applyAlignment="1">
      <alignment horizontal="center" vertical="center"/>
    </xf>
    <xf numFmtId="3" fontId="6" fillId="0" borderId="9" xfId="4" applyNumberFormat="1" applyFont="1" applyBorder="1" applyAlignment="1">
      <alignment horizontal="center" vertical="center"/>
    </xf>
    <xf numFmtId="3" fontId="31" fillId="0" borderId="0" xfId="5" applyNumberFormat="1" applyAlignment="1">
      <alignment horizontal="center" vertical="center"/>
    </xf>
    <xf numFmtId="3" fontId="5" fillId="15" borderId="9" xfId="5" applyNumberFormat="1" applyFont="1" applyFill="1" applyBorder="1" applyAlignment="1">
      <alignment horizontal="center" vertical="center"/>
    </xf>
    <xf numFmtId="0" fontId="97" fillId="3" borderId="9" xfId="17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67" fillId="32" borderId="42" xfId="0" applyFont="1" applyFill="1" applyBorder="1" applyAlignment="1">
      <alignment horizontal="center" vertical="center" wrapText="1" readingOrder="2"/>
    </xf>
    <xf numFmtId="0" fontId="90" fillId="32" borderId="26" xfId="0" applyNumberFormat="1" applyFont="1" applyFill="1" applyBorder="1" applyAlignment="1">
      <alignment horizontal="center" vertical="center" wrapText="1" readingOrder="1"/>
    </xf>
    <xf numFmtId="0" fontId="90" fillId="32" borderId="43" xfId="0" applyNumberFormat="1" applyFont="1" applyFill="1" applyBorder="1" applyAlignment="1">
      <alignment horizontal="center" vertical="center" wrapText="1" readingOrder="1"/>
    </xf>
    <xf numFmtId="10" fontId="122" fillId="33" borderId="7" xfId="0" applyNumberFormat="1" applyFont="1" applyFill="1" applyBorder="1" applyAlignment="1">
      <alignment horizontal="center" vertical="center" wrapText="1" readingOrder="2"/>
    </xf>
    <xf numFmtId="10" fontId="122" fillId="33" borderId="36" xfId="0" applyNumberFormat="1" applyFont="1" applyFill="1" applyBorder="1" applyAlignment="1">
      <alignment horizontal="center" vertical="center" wrapText="1" readingOrder="2"/>
    </xf>
    <xf numFmtId="10" fontId="0" fillId="0" borderId="0" xfId="0" applyNumberFormat="1" applyAlignment="1">
      <alignment horizontal="center" vertical="center"/>
    </xf>
    <xf numFmtId="10" fontId="0" fillId="0" borderId="0" xfId="10" applyNumberFormat="1" applyFont="1" applyAlignment="1">
      <alignment horizontal="center" vertical="center"/>
    </xf>
    <xf numFmtId="0" fontId="131" fillId="0" borderId="9" xfId="0" applyFont="1" applyFill="1" applyBorder="1" applyAlignment="1">
      <alignment horizontal="center" vertical="center"/>
    </xf>
    <xf numFmtId="1" fontId="131" fillId="0" borderId="9" xfId="0" applyNumberFormat="1" applyFont="1" applyFill="1" applyBorder="1" applyAlignment="1">
      <alignment horizontal="center" vertical="center"/>
    </xf>
    <xf numFmtId="0" fontId="131" fillId="0" borderId="10" xfId="0" applyFont="1" applyFill="1" applyBorder="1" applyAlignment="1">
      <alignment horizontal="center" vertical="center"/>
    </xf>
    <xf numFmtId="2" fontId="131" fillId="0" borderId="21" xfId="0" applyNumberFormat="1" applyFont="1" applyFill="1" applyBorder="1" applyAlignment="1">
      <alignment horizontal="center" vertical="center"/>
    </xf>
    <xf numFmtId="0" fontId="132" fillId="0" borderId="10" xfId="12" applyNumberFormat="1" applyFont="1" applyFill="1" applyBorder="1" applyAlignment="1">
      <alignment horizontal="center" vertical="center" wrapText="1"/>
    </xf>
    <xf numFmtId="167" fontId="10" fillId="23" borderId="0" xfId="0" applyNumberFormat="1" applyFont="1" applyFill="1" applyBorder="1" applyAlignment="1">
      <alignment horizontal="center" vertical="center" wrapText="1" readingOrder="1"/>
    </xf>
    <xf numFmtId="167" fontId="10" fillId="23" borderId="18" xfId="0" applyNumberFormat="1" applyFont="1" applyFill="1" applyBorder="1" applyAlignment="1">
      <alignment horizontal="center" vertical="center" wrapText="1" readingOrder="1"/>
    </xf>
    <xf numFmtId="167" fontId="10" fillId="23" borderId="68" xfId="0" applyNumberFormat="1" applyFont="1" applyFill="1" applyBorder="1" applyAlignment="1">
      <alignment horizontal="center" vertical="center" wrapText="1" readingOrder="1"/>
    </xf>
    <xf numFmtId="167" fontId="10" fillId="23" borderId="42" xfId="0" applyNumberFormat="1" applyFont="1" applyFill="1" applyBorder="1" applyAlignment="1">
      <alignment horizontal="center" vertical="center" wrapText="1" readingOrder="1"/>
    </xf>
    <xf numFmtId="3" fontId="10" fillId="23" borderId="20" xfId="0" applyNumberFormat="1" applyFont="1" applyFill="1" applyBorder="1" applyAlignment="1">
      <alignment horizontal="center" vertical="center" wrapText="1" readingOrder="1"/>
    </xf>
    <xf numFmtId="3" fontId="0" fillId="0" borderId="0" xfId="0" applyNumberFormat="1" applyAlignment="1">
      <alignment vertical="center"/>
    </xf>
    <xf numFmtId="3" fontId="133" fillId="0" borderId="6" xfId="4" applyNumberFormat="1" applyFont="1" applyFill="1" applyBorder="1" applyAlignment="1">
      <alignment horizontal="center" vertical="center" wrapText="1" readingOrder="2"/>
    </xf>
    <xf numFmtId="0" fontId="1" fillId="17" borderId="10" xfId="0" applyFont="1" applyFill="1" applyBorder="1" applyAlignment="1">
      <alignment horizontal="center" vertical="center" wrapText="1"/>
    </xf>
    <xf numFmtId="0" fontId="135" fillId="0" borderId="0" xfId="5" applyFont="1"/>
    <xf numFmtId="0" fontId="135" fillId="0" borderId="0" xfId="5" applyFont="1" applyAlignment="1">
      <alignment horizontal="center"/>
    </xf>
    <xf numFmtId="3" fontId="135" fillId="0" borderId="0" xfId="5" applyNumberFormat="1" applyFont="1" applyAlignment="1">
      <alignment horizontal="center"/>
    </xf>
    <xf numFmtId="0" fontId="102" fillId="17" borderId="9" xfId="12" applyFont="1" applyFill="1" applyBorder="1" applyAlignment="1">
      <alignment horizontal="center" vertical="center" wrapText="1"/>
    </xf>
    <xf numFmtId="0" fontId="44" fillId="17" borderId="9" xfId="12" applyFont="1" applyFill="1" applyBorder="1" applyAlignment="1">
      <alignment horizontal="center" vertical="center" wrapText="1"/>
    </xf>
    <xf numFmtId="3" fontId="6" fillId="0" borderId="21" xfId="4" applyNumberFormat="1" applyFont="1" applyFill="1" applyBorder="1" applyAlignment="1">
      <alignment horizontal="center" vertical="center" wrapText="1" readingOrder="2"/>
    </xf>
    <xf numFmtId="3" fontId="6" fillId="0" borderId="8" xfId="4" applyNumberFormat="1" applyFont="1" applyFill="1" applyBorder="1" applyAlignment="1">
      <alignment horizontal="center" vertical="center" wrapText="1" readingOrder="2"/>
    </xf>
    <xf numFmtId="3" fontId="133" fillId="0" borderId="10" xfId="4" applyNumberFormat="1" applyFont="1" applyFill="1" applyBorder="1" applyAlignment="1">
      <alignment horizontal="center" vertical="center" wrapText="1" readingOrder="2"/>
    </xf>
    <xf numFmtId="0" fontId="50" fillId="25" borderId="43" xfId="0" applyFont="1" applyFill="1" applyBorder="1" applyAlignment="1">
      <alignment horizontal="center" vertical="center" wrapText="1" readingOrder="2"/>
    </xf>
    <xf numFmtId="0" fontId="97" fillId="21" borderId="9" xfId="0" applyFont="1" applyFill="1" applyBorder="1" applyAlignment="1">
      <alignment horizontal="center" vertical="center" wrapText="1"/>
    </xf>
    <xf numFmtId="0" fontId="97" fillId="21" borderId="63" xfId="0" applyFont="1" applyFill="1" applyBorder="1" applyAlignment="1">
      <alignment horizontal="center" vertical="center" wrapText="1"/>
    </xf>
    <xf numFmtId="0" fontId="97" fillId="11" borderId="9" xfId="0" applyFont="1" applyFill="1" applyBorder="1" applyAlignment="1">
      <alignment horizontal="center" vertical="center" wrapText="1"/>
    </xf>
    <xf numFmtId="0" fontId="97" fillId="11" borderId="63" xfId="0" applyFont="1" applyFill="1" applyBorder="1" applyAlignment="1">
      <alignment horizontal="center" vertical="center" wrapText="1"/>
    </xf>
    <xf numFmtId="164" fontId="97" fillId="21" borderId="9" xfId="4" applyNumberFormat="1" applyFont="1" applyFill="1" applyBorder="1" applyAlignment="1">
      <alignment horizontal="center" vertical="center" wrapText="1"/>
    </xf>
    <xf numFmtId="0" fontId="67" fillId="25" borderId="43" xfId="0" applyFont="1" applyFill="1" applyBorder="1" applyAlignment="1">
      <alignment horizontal="center" vertical="center" wrapText="1" readingOrder="2"/>
    </xf>
    <xf numFmtId="0" fontId="97" fillId="21" borderId="9" xfId="0" applyFont="1" applyFill="1" applyBorder="1" applyAlignment="1">
      <alignment horizontal="center" vertical="center" wrapText="1"/>
    </xf>
    <xf numFmtId="0" fontId="98" fillId="21" borderId="9" xfId="0" applyFont="1" applyFill="1" applyBorder="1" applyAlignment="1">
      <alignment horizontal="center" vertical="center"/>
    </xf>
    <xf numFmtId="0" fontId="97" fillId="21" borderId="62" xfId="0" applyFont="1" applyFill="1" applyBorder="1" applyAlignment="1">
      <alignment horizontal="center" vertical="center" wrapText="1"/>
    </xf>
    <xf numFmtId="164" fontId="97" fillId="21" borderId="9" xfId="4" applyNumberFormat="1" applyFont="1" applyFill="1" applyBorder="1" applyAlignment="1">
      <alignment horizontal="center" vertical="center" wrapText="1"/>
    </xf>
    <xf numFmtId="0" fontId="67" fillId="25" borderId="43" xfId="0" applyFont="1" applyFill="1" applyBorder="1" applyAlignment="1">
      <alignment horizontal="center" vertical="center" wrapText="1" readingOrder="2"/>
    </xf>
    <xf numFmtId="0" fontId="49" fillId="25" borderId="23" xfId="0" applyFont="1" applyFill="1" applyBorder="1" applyAlignment="1">
      <alignment horizontal="center" vertical="center" wrapText="1" readingOrder="2"/>
    </xf>
    <xf numFmtId="0" fontId="49" fillId="25" borderId="0" xfId="0" applyFont="1" applyFill="1" applyBorder="1" applyAlignment="1">
      <alignment horizontal="center" vertical="center" wrapText="1" readingOrder="2"/>
    </xf>
    <xf numFmtId="0" fontId="1" fillId="17" borderId="10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 readingOrder="2"/>
    </xf>
    <xf numFmtId="0" fontId="2" fillId="9" borderId="26" xfId="0" applyFont="1" applyFill="1" applyBorder="1" applyAlignment="1">
      <alignment horizontal="center" vertical="center" wrapText="1" readingOrder="2"/>
    </xf>
    <xf numFmtId="0" fontId="1" fillId="16" borderId="9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left" vertical="center" wrapText="1" readingOrder="2"/>
    </xf>
    <xf numFmtId="0" fontId="127" fillId="32" borderId="23" xfId="0" applyFont="1" applyFill="1" applyBorder="1" applyAlignment="1">
      <alignment horizontal="center" vertical="center" wrapText="1" readingOrder="2"/>
    </xf>
    <xf numFmtId="0" fontId="127" fillId="32" borderId="0" xfId="0" applyFont="1" applyFill="1" applyBorder="1" applyAlignment="1">
      <alignment horizontal="center" vertical="center" wrapText="1" readingOrder="2"/>
    </xf>
    <xf numFmtId="0" fontId="67" fillId="32" borderId="22" xfId="0" applyFont="1" applyFill="1" applyBorder="1" applyAlignment="1">
      <alignment horizontal="center" vertical="center" wrapText="1" readingOrder="2"/>
    </xf>
    <xf numFmtId="0" fontId="67" fillId="32" borderId="7" xfId="0" applyFont="1" applyFill="1" applyBorder="1" applyAlignment="1">
      <alignment horizontal="center" vertical="center" wrapText="1" readingOrder="2"/>
    </xf>
    <xf numFmtId="0" fontId="67" fillId="32" borderId="43" xfId="0" applyFont="1" applyFill="1" applyBorder="1" applyAlignment="1">
      <alignment horizontal="center" vertical="center" wrapText="1" readingOrder="2"/>
    </xf>
    <xf numFmtId="0" fontId="67" fillId="32" borderId="37" xfId="0" applyFont="1" applyFill="1" applyBorder="1" applyAlignment="1">
      <alignment horizontal="center" vertical="center" wrapText="1" readingOrder="2"/>
    </xf>
    <xf numFmtId="0" fontId="43" fillId="9" borderId="30" xfId="0" applyFont="1" applyFill="1" applyBorder="1" applyAlignment="1">
      <alignment horizontal="center" vertical="center" wrapText="1" readingOrder="2"/>
    </xf>
    <xf numFmtId="0" fontId="43" fillId="9" borderId="27" xfId="0" applyFont="1" applyFill="1" applyBorder="1" applyAlignment="1">
      <alignment horizontal="center" vertical="center" wrapText="1" readingOrder="2"/>
    </xf>
    <xf numFmtId="0" fontId="43" fillId="9" borderId="45" xfId="0" applyFont="1" applyFill="1" applyBorder="1" applyAlignment="1">
      <alignment horizontal="center" vertical="center" wrapText="1" readingOrder="2"/>
    </xf>
    <xf numFmtId="0" fontId="1" fillId="17" borderId="21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10" xfId="0" applyFont="1" applyFill="1" applyBorder="1" applyAlignment="1">
      <alignment horizontal="center" vertical="center" wrapText="1"/>
    </xf>
    <xf numFmtId="0" fontId="67" fillId="32" borderId="30" xfId="0" applyFont="1" applyFill="1" applyBorder="1" applyAlignment="1">
      <alignment horizontal="center" vertical="center" wrapText="1" readingOrder="2"/>
    </xf>
    <xf numFmtId="0" fontId="67" fillId="32" borderId="42" xfId="0" applyFont="1" applyFill="1" applyBorder="1" applyAlignment="1">
      <alignment horizontal="center" vertical="center" wrapText="1" readingOrder="2"/>
    </xf>
    <xf numFmtId="0" fontId="67" fillId="32" borderId="41" xfId="0" applyFont="1" applyFill="1" applyBorder="1" applyAlignment="1">
      <alignment horizontal="center" vertical="center" wrapText="1" readingOrder="2"/>
    </xf>
    <xf numFmtId="0" fontId="2" fillId="11" borderId="7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wrapText="1"/>
    </xf>
    <xf numFmtId="0" fontId="1" fillId="17" borderId="18" xfId="0" applyFont="1" applyFill="1" applyBorder="1" applyAlignment="1">
      <alignment horizontal="center" vertical="center" wrapText="1"/>
    </xf>
    <xf numFmtId="0" fontId="2" fillId="11" borderId="80" xfId="0" applyFont="1" applyFill="1" applyBorder="1" applyAlignment="1">
      <alignment horizontal="center" vertical="center" wrapText="1"/>
    </xf>
    <xf numFmtId="0" fontId="2" fillId="11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 readingOrder="2"/>
    </xf>
    <xf numFmtId="0" fontId="50" fillId="32" borderId="30" xfId="0" applyFont="1" applyFill="1" applyBorder="1" applyAlignment="1">
      <alignment horizontal="center" vertical="center" wrapText="1" readingOrder="2"/>
    </xf>
    <xf numFmtId="0" fontId="50" fillId="32" borderId="27" xfId="0" applyFont="1" applyFill="1" applyBorder="1" applyAlignment="1">
      <alignment horizontal="center" vertical="center" wrapText="1" readingOrder="2"/>
    </xf>
    <xf numFmtId="0" fontId="50" fillId="32" borderId="22" xfId="0" applyFont="1" applyFill="1" applyBorder="1" applyAlignment="1">
      <alignment horizontal="center" vertical="center" wrapText="1" readingOrder="2"/>
    </xf>
    <xf numFmtId="0" fontId="50" fillId="32" borderId="7" xfId="0" applyFont="1" applyFill="1" applyBorder="1" applyAlignment="1">
      <alignment horizontal="center" vertical="center" wrapText="1" readingOrder="2"/>
    </xf>
    <xf numFmtId="0" fontId="50" fillId="32" borderId="43" xfId="0" applyFont="1" applyFill="1" applyBorder="1" applyAlignment="1">
      <alignment horizontal="center" vertical="center" wrapText="1" readingOrder="2"/>
    </xf>
    <xf numFmtId="0" fontId="34" fillId="0" borderId="26" xfId="0" applyFont="1" applyBorder="1" applyAlignment="1">
      <alignment horizontal="justify" vertical="center" wrapText="1" readingOrder="2"/>
    </xf>
    <xf numFmtId="0" fontId="49" fillId="32" borderId="22" xfId="0" applyFont="1" applyFill="1" applyBorder="1" applyAlignment="1">
      <alignment horizontal="center" vertical="center" wrapText="1" readingOrder="2"/>
    </xf>
    <xf numFmtId="0" fontId="49" fillId="32" borderId="7" xfId="0" applyFont="1" applyFill="1" applyBorder="1" applyAlignment="1">
      <alignment horizontal="center" vertical="center" wrapText="1" readingOrder="2"/>
    </xf>
    <xf numFmtId="0" fontId="49" fillId="32" borderId="30" xfId="0" applyFont="1" applyFill="1" applyBorder="1" applyAlignment="1">
      <alignment horizontal="center" vertical="center" wrapText="1" readingOrder="2"/>
    </xf>
    <xf numFmtId="0" fontId="49" fillId="32" borderId="27" xfId="0" applyFont="1" applyFill="1" applyBorder="1" applyAlignment="1">
      <alignment horizontal="center" vertical="center" wrapText="1" readingOrder="2"/>
    </xf>
    <xf numFmtId="0" fontId="42" fillId="0" borderId="26" xfId="0" applyFont="1" applyBorder="1" applyAlignment="1">
      <alignment horizontal="left" vertical="center" wrapText="1" readingOrder="2"/>
    </xf>
    <xf numFmtId="0" fontId="50" fillId="32" borderId="37" xfId="0" applyFont="1" applyFill="1" applyBorder="1" applyAlignment="1">
      <alignment horizontal="center" vertical="center" wrapText="1" readingOrder="2"/>
    </xf>
    <xf numFmtId="0" fontId="37" fillId="9" borderId="13" xfId="12" applyFont="1" applyFill="1" applyBorder="1" applyAlignment="1">
      <alignment horizontal="center" vertical="center" wrapText="1"/>
    </xf>
    <xf numFmtId="0" fontId="37" fillId="9" borderId="14" xfId="12" applyFont="1" applyFill="1" applyBorder="1" applyAlignment="1">
      <alignment horizontal="center" vertical="center" wrapText="1"/>
    </xf>
    <xf numFmtId="0" fontId="37" fillId="9" borderId="16" xfId="12" applyFont="1" applyFill="1" applyBorder="1" applyAlignment="1">
      <alignment horizontal="center" vertical="center" wrapText="1"/>
    </xf>
    <xf numFmtId="0" fontId="37" fillId="16" borderId="13" xfId="12" applyFont="1" applyFill="1" applyBorder="1" applyAlignment="1">
      <alignment horizontal="center" vertical="center" wrapText="1"/>
    </xf>
    <xf numFmtId="0" fontId="37" fillId="16" borderId="14" xfId="12" applyFont="1" applyFill="1" applyBorder="1" applyAlignment="1">
      <alignment horizontal="center" vertical="center" wrapText="1"/>
    </xf>
    <xf numFmtId="0" fontId="37" fillId="16" borderId="16" xfId="12" applyFont="1" applyFill="1" applyBorder="1" applyAlignment="1">
      <alignment horizontal="center" vertical="center" wrapText="1"/>
    </xf>
    <xf numFmtId="0" fontId="100" fillId="27" borderId="21" xfId="12" applyFont="1" applyFill="1" applyBorder="1" applyAlignment="1">
      <alignment horizontal="center" vertical="center" wrapText="1"/>
    </xf>
    <xf numFmtId="0" fontId="100" fillId="27" borderId="10" xfId="12" applyFont="1" applyFill="1" applyBorder="1" applyAlignment="1">
      <alignment horizontal="center" vertical="center" wrapText="1"/>
    </xf>
    <xf numFmtId="0" fontId="55" fillId="10" borderId="21" xfId="12" applyFont="1" applyFill="1" applyBorder="1" applyAlignment="1">
      <alignment horizontal="center" vertical="center" wrapText="1" readingOrder="2"/>
    </xf>
    <xf numFmtId="0" fontId="55" fillId="10" borderId="8" xfId="12" applyFont="1" applyFill="1" applyBorder="1" applyAlignment="1">
      <alignment horizontal="center" vertical="center" wrapText="1" readingOrder="2"/>
    </xf>
    <xf numFmtId="0" fontId="55" fillId="10" borderId="10" xfId="12" applyFont="1" applyFill="1" applyBorder="1" applyAlignment="1">
      <alignment horizontal="center" vertical="center" wrapText="1" readingOrder="2"/>
    </xf>
    <xf numFmtId="0" fontId="55" fillId="10" borderId="15" xfId="12" applyFont="1" applyFill="1" applyBorder="1" applyAlignment="1">
      <alignment horizontal="center" vertical="center" wrapText="1" readingOrder="2"/>
    </xf>
    <xf numFmtId="0" fontId="55" fillId="10" borderId="17" xfId="12" applyFont="1" applyFill="1" applyBorder="1" applyAlignment="1">
      <alignment horizontal="center" vertical="center" wrapText="1" readingOrder="2"/>
    </xf>
    <xf numFmtId="0" fontId="55" fillId="10" borderId="25" xfId="12" applyFont="1" applyFill="1" applyBorder="1" applyAlignment="1">
      <alignment horizontal="center" vertical="center" wrapText="1" readingOrder="2"/>
    </xf>
    <xf numFmtId="0" fontId="9" fillId="9" borderId="13" xfId="12" applyFont="1" applyFill="1" applyBorder="1" applyAlignment="1">
      <alignment horizontal="center" vertical="center" wrapText="1" readingOrder="1"/>
    </xf>
    <xf numFmtId="0" fontId="9" fillId="9" borderId="14" xfId="12" applyFont="1" applyFill="1" applyBorder="1" applyAlignment="1">
      <alignment horizontal="center" vertical="center" wrapText="1" readingOrder="1"/>
    </xf>
    <xf numFmtId="0" fontId="9" fillId="9" borderId="16" xfId="12" applyFont="1" applyFill="1" applyBorder="1" applyAlignment="1">
      <alignment horizontal="center" vertical="center" wrapText="1" readingOrder="1"/>
    </xf>
    <xf numFmtId="0" fontId="8" fillId="5" borderId="11" xfId="12" applyFont="1" applyFill="1" applyBorder="1" applyAlignment="1">
      <alignment horizontal="center" vertical="center" wrapText="1" readingOrder="2"/>
    </xf>
    <xf numFmtId="0" fontId="8" fillId="5" borderId="15" xfId="12" applyFont="1" applyFill="1" applyBorder="1" applyAlignment="1">
      <alignment horizontal="center" vertical="center" wrapText="1" readingOrder="2"/>
    </xf>
    <xf numFmtId="0" fontId="71" fillId="5" borderId="21" xfId="12" applyFont="1" applyFill="1" applyBorder="1" applyAlignment="1">
      <alignment horizontal="center" vertical="center" wrapText="1"/>
    </xf>
    <xf numFmtId="0" fontId="71" fillId="5" borderId="10" xfId="12" applyFont="1" applyFill="1" applyBorder="1" applyAlignment="1">
      <alignment horizontal="center" vertical="center" wrapText="1"/>
    </xf>
    <xf numFmtId="0" fontId="8" fillId="5" borderId="21" xfId="12" applyFont="1" applyFill="1" applyBorder="1" applyAlignment="1">
      <alignment horizontal="center" vertical="center" wrapText="1"/>
    </xf>
    <xf numFmtId="0" fontId="8" fillId="5" borderId="10" xfId="12" applyFont="1" applyFill="1" applyBorder="1" applyAlignment="1">
      <alignment horizontal="center" vertical="center" wrapText="1"/>
    </xf>
    <xf numFmtId="0" fontId="8" fillId="5" borderId="12" xfId="12" applyFont="1" applyFill="1" applyBorder="1" applyAlignment="1">
      <alignment horizontal="center" vertical="center" wrapText="1" readingOrder="2"/>
    </xf>
    <xf numFmtId="0" fontId="8" fillId="5" borderId="19" xfId="12" applyFont="1" applyFill="1" applyBorder="1" applyAlignment="1">
      <alignment horizontal="center" vertical="center" wrapText="1" readingOrder="2"/>
    </xf>
    <xf numFmtId="0" fontId="34" fillId="9" borderId="13" xfId="12" applyFont="1" applyFill="1" applyBorder="1" applyAlignment="1">
      <alignment horizontal="center" vertical="center" wrapText="1" readingOrder="1"/>
    </xf>
    <xf numFmtId="0" fontId="34" fillId="9" borderId="14" xfId="12" applyFont="1" applyFill="1" applyBorder="1" applyAlignment="1">
      <alignment horizontal="center" vertical="center" wrapText="1" readingOrder="1"/>
    </xf>
    <xf numFmtId="0" fontId="34" fillId="9" borderId="16" xfId="12" applyFont="1" applyFill="1" applyBorder="1" applyAlignment="1">
      <alignment horizontal="center" vertical="center" wrapText="1" readingOrder="1"/>
    </xf>
    <xf numFmtId="0" fontId="15" fillId="35" borderId="0" xfId="12" applyFill="1" applyAlignment="1">
      <alignment horizontal="center"/>
    </xf>
    <xf numFmtId="0" fontId="15" fillId="35" borderId="17" xfId="12" applyFill="1" applyBorder="1" applyAlignment="1">
      <alignment horizontal="center"/>
    </xf>
    <xf numFmtId="0" fontId="35" fillId="17" borderId="0" xfId="12" applyFont="1" applyFill="1" applyBorder="1" applyAlignment="1">
      <alignment horizontal="center" vertical="center" wrapText="1"/>
    </xf>
    <xf numFmtId="0" fontId="35" fillId="17" borderId="17" xfId="12" applyFont="1" applyFill="1" applyBorder="1" applyAlignment="1">
      <alignment horizontal="center" vertical="center" wrapText="1"/>
    </xf>
    <xf numFmtId="0" fontId="67" fillId="25" borderId="43" xfId="0" applyFont="1" applyFill="1" applyBorder="1" applyAlignment="1">
      <alignment horizontal="center" vertical="center" wrapText="1" readingOrder="2"/>
    </xf>
    <xf numFmtId="0" fontId="43" fillId="23" borderId="30" xfId="0" applyFont="1" applyFill="1" applyBorder="1" applyAlignment="1">
      <alignment horizontal="center" vertical="center" wrapText="1" readingOrder="2"/>
    </xf>
    <xf numFmtId="0" fontId="43" fillId="23" borderId="27" xfId="0" applyFont="1" applyFill="1" applyBorder="1" applyAlignment="1">
      <alignment horizontal="center" vertical="center" wrapText="1" readingOrder="2"/>
    </xf>
    <xf numFmtId="0" fontId="43" fillId="23" borderId="45" xfId="0" applyFont="1" applyFill="1" applyBorder="1" applyAlignment="1">
      <alignment horizontal="center" vertical="center" wrapText="1" readingOrder="2"/>
    </xf>
    <xf numFmtId="0" fontId="77" fillId="23" borderId="27" xfId="0" applyFont="1" applyFill="1" applyBorder="1" applyAlignment="1">
      <alignment horizontal="center" vertical="center" wrapText="1" readingOrder="2"/>
    </xf>
    <xf numFmtId="0" fontId="67" fillId="25" borderId="30" xfId="0" applyFont="1" applyFill="1" applyBorder="1" applyAlignment="1">
      <alignment horizontal="center" vertical="center" wrapText="1" readingOrder="2"/>
    </xf>
    <xf numFmtId="0" fontId="67" fillId="25" borderId="27" xfId="0" applyFont="1" applyFill="1" applyBorder="1" applyAlignment="1">
      <alignment horizontal="center" vertical="center" wrapText="1" readingOrder="2"/>
    </xf>
    <xf numFmtId="0" fontId="67" fillId="25" borderId="22" xfId="0" applyFont="1" applyFill="1" applyBorder="1" applyAlignment="1">
      <alignment horizontal="center" vertical="center" wrapText="1" readingOrder="2"/>
    </xf>
    <xf numFmtId="0" fontId="67" fillId="25" borderId="7" xfId="0" applyFont="1" applyFill="1" applyBorder="1" applyAlignment="1">
      <alignment horizontal="center" vertical="center" wrapText="1" readingOrder="2"/>
    </xf>
    <xf numFmtId="0" fontId="50" fillId="25" borderId="30" xfId="0" applyFont="1" applyFill="1" applyBorder="1" applyAlignment="1">
      <alignment horizontal="center" vertical="center" wrapText="1" readingOrder="2"/>
    </xf>
    <xf numFmtId="0" fontId="50" fillId="25" borderId="42" xfId="0" applyFont="1" applyFill="1" applyBorder="1" applyAlignment="1">
      <alignment horizontal="center" vertical="center" wrapText="1" readingOrder="2"/>
    </xf>
    <xf numFmtId="0" fontId="50" fillId="25" borderId="22" xfId="0" applyFont="1" applyFill="1" applyBorder="1" applyAlignment="1">
      <alignment horizontal="center" vertical="center" wrapText="1" readingOrder="2"/>
    </xf>
    <xf numFmtId="0" fontId="50" fillId="25" borderId="41" xfId="0" applyFont="1" applyFill="1" applyBorder="1" applyAlignment="1">
      <alignment horizontal="center" vertical="center" wrapText="1" readingOrder="2"/>
    </xf>
    <xf numFmtId="0" fontId="67" fillId="25" borderId="23" xfId="0" applyFont="1" applyFill="1" applyBorder="1" applyAlignment="1">
      <alignment horizontal="center" vertical="center" wrapText="1" readingOrder="2"/>
    </xf>
    <xf numFmtId="0" fontId="91" fillId="25" borderId="43" xfId="0" applyFont="1" applyFill="1" applyBorder="1" applyAlignment="1">
      <alignment horizontal="center" vertical="center" wrapText="1" readingOrder="1"/>
    </xf>
    <xf numFmtId="0" fontId="15" fillId="10" borderId="6" xfId="1" applyFill="1" applyBorder="1" applyAlignment="1">
      <alignment horizontal="center" vertical="top" wrapText="1"/>
    </xf>
    <xf numFmtId="0" fontId="15" fillId="10" borderId="0" xfId="1" applyFill="1" applyBorder="1" applyAlignment="1">
      <alignment horizontal="center" vertical="top" wrapText="1"/>
    </xf>
    <xf numFmtId="0" fontId="5" fillId="17" borderId="20" xfId="1" applyFont="1" applyFill="1" applyBorder="1" applyAlignment="1">
      <alignment horizontal="center" vertical="center" wrapText="1"/>
    </xf>
    <xf numFmtId="0" fontId="5" fillId="17" borderId="15" xfId="1" applyFont="1" applyFill="1" applyBorder="1" applyAlignment="1">
      <alignment horizontal="center" vertical="center" wrapText="1"/>
    </xf>
    <xf numFmtId="0" fontId="49" fillId="25" borderId="23" xfId="0" applyFont="1" applyFill="1" applyBorder="1" applyAlignment="1">
      <alignment horizontal="center" vertical="center" wrapText="1" readingOrder="2"/>
    </xf>
    <xf numFmtId="0" fontId="49" fillId="25" borderId="0" xfId="0" applyFont="1" applyFill="1" applyBorder="1" applyAlignment="1">
      <alignment horizontal="center" vertical="center" wrapText="1" readingOrder="2"/>
    </xf>
    <xf numFmtId="0" fontId="5" fillId="17" borderId="14" xfId="1" applyFont="1" applyFill="1" applyBorder="1" applyAlignment="1">
      <alignment horizontal="center" vertical="center" wrapText="1"/>
    </xf>
    <xf numFmtId="0" fontId="5" fillId="17" borderId="16" xfId="1" applyFont="1" applyFill="1" applyBorder="1" applyAlignment="1">
      <alignment horizontal="center" vertical="center" wrapText="1"/>
    </xf>
    <xf numFmtId="0" fontId="0" fillId="0" borderId="26" xfId="0" applyBorder="1" applyAlignment="1">
      <alignment vertical="top" wrapText="1"/>
    </xf>
    <xf numFmtId="0" fontId="49" fillId="25" borderId="26" xfId="0" applyFont="1" applyFill="1" applyBorder="1" applyAlignment="1">
      <alignment horizontal="center" vertical="center" wrapText="1" readingOrder="2"/>
    </xf>
    <xf numFmtId="0" fontId="43" fillId="24" borderId="0" xfId="0" applyFont="1" applyFill="1" applyBorder="1" applyAlignment="1">
      <alignment horizontal="center" vertical="center" wrapText="1" readingOrder="2"/>
    </xf>
    <xf numFmtId="0" fontId="43" fillId="24" borderId="26" xfId="0" applyFont="1" applyFill="1" applyBorder="1" applyAlignment="1">
      <alignment horizontal="center" vertical="center" wrapText="1" readingOrder="2"/>
    </xf>
    <xf numFmtId="0" fontId="80" fillId="24" borderId="23" xfId="0" applyFont="1" applyFill="1" applyBorder="1" applyAlignment="1">
      <alignment horizontal="center" vertical="center" wrapText="1" readingOrder="2"/>
    </xf>
    <xf numFmtId="0" fontId="80" fillId="24" borderId="0" xfId="0" applyFont="1" applyFill="1" applyBorder="1" applyAlignment="1">
      <alignment horizontal="center" vertical="center" wrapText="1" readingOrder="2"/>
    </xf>
    <xf numFmtId="0" fontId="80" fillId="24" borderId="0" xfId="0" applyFont="1" applyFill="1" applyAlignment="1">
      <alignment horizontal="center" vertical="center" wrapText="1" readingOrder="2"/>
    </xf>
    <xf numFmtId="0" fontId="30" fillId="17" borderId="9" xfId="0" applyFont="1" applyFill="1" applyBorder="1" applyAlignment="1">
      <alignment horizontal="center" vertical="center" wrapText="1"/>
    </xf>
    <xf numFmtId="0" fontId="80" fillId="24" borderId="26" xfId="0" applyFont="1" applyFill="1" applyBorder="1" applyAlignment="1">
      <alignment horizontal="center" vertical="center" wrapText="1" readingOrder="2"/>
    </xf>
    <xf numFmtId="0" fontId="43" fillId="23" borderId="23" xfId="0" applyFont="1" applyFill="1" applyBorder="1" applyAlignment="1">
      <alignment horizontal="center" vertical="center" wrapText="1" readingOrder="2"/>
    </xf>
    <xf numFmtId="0" fontId="43" fillId="23" borderId="0" xfId="0" applyFont="1" applyFill="1" applyBorder="1" applyAlignment="1">
      <alignment horizontal="center" vertical="center" wrapText="1" readingOrder="2"/>
    </xf>
    <xf numFmtId="0" fontId="43" fillId="23" borderId="26" xfId="0" applyFont="1" applyFill="1" applyBorder="1" applyAlignment="1">
      <alignment horizontal="center" vertical="center" wrapText="1" readingOrder="2"/>
    </xf>
    <xf numFmtId="0" fontId="80" fillId="23" borderId="23" xfId="0" applyFont="1" applyFill="1" applyBorder="1" applyAlignment="1">
      <alignment horizontal="center" vertical="center" wrapText="1" readingOrder="2"/>
    </xf>
    <xf numFmtId="0" fontId="80" fillId="23" borderId="0" xfId="0" applyFont="1" applyFill="1" applyBorder="1" applyAlignment="1">
      <alignment horizontal="center" vertical="center" wrapText="1" readingOrder="2"/>
    </xf>
    <xf numFmtId="0" fontId="80" fillId="23" borderId="0" xfId="0" applyFont="1" applyFill="1" applyAlignment="1">
      <alignment horizontal="center" vertical="center" wrapText="1" readingOrder="2"/>
    </xf>
    <xf numFmtId="0" fontId="80" fillId="23" borderId="26" xfId="0" applyFont="1" applyFill="1" applyBorder="1" applyAlignment="1">
      <alignment horizontal="center" vertical="center" wrapText="1" readingOrder="2"/>
    </xf>
    <xf numFmtId="0" fontId="27" fillId="17" borderId="9" xfId="0" applyFont="1" applyFill="1" applyBorder="1" applyAlignment="1">
      <alignment horizontal="center" vertical="center"/>
    </xf>
    <xf numFmtId="0" fontId="28" fillId="37" borderId="23" xfId="0" applyFont="1" applyFill="1" applyBorder="1" applyAlignment="1">
      <alignment horizontal="center" vertical="center" wrapText="1" readingOrder="2"/>
    </xf>
    <xf numFmtId="0" fontId="28" fillId="37" borderId="0" xfId="0" applyFont="1" applyFill="1" applyBorder="1" applyAlignment="1">
      <alignment horizontal="center" vertical="center" wrapText="1" readingOrder="2"/>
    </xf>
    <xf numFmtId="0" fontId="28" fillId="37" borderId="0" xfId="0" applyFont="1" applyFill="1" applyAlignment="1">
      <alignment horizontal="center" vertical="center" wrapText="1" readingOrder="2"/>
    </xf>
    <xf numFmtId="0" fontId="28" fillId="23" borderId="0" xfId="0" applyFont="1" applyFill="1" applyBorder="1" applyAlignment="1">
      <alignment horizontal="center" vertical="center" wrapText="1" readingOrder="2"/>
    </xf>
    <xf numFmtId="0" fontId="28" fillId="23" borderId="0" xfId="0" applyFont="1" applyFill="1" applyAlignment="1">
      <alignment horizontal="center" vertical="center" wrapText="1" readingOrder="2"/>
    </xf>
    <xf numFmtId="0" fontId="28" fillId="23" borderId="26" xfId="0" applyFont="1" applyFill="1" applyBorder="1" applyAlignment="1">
      <alignment horizontal="center" vertical="center" wrapText="1" readingOrder="2"/>
    </xf>
    <xf numFmtId="0" fontId="0" fillId="25" borderId="23" xfId="0" applyFill="1" applyBorder="1" applyAlignment="1">
      <alignment vertical="center" wrapText="1"/>
    </xf>
    <xf numFmtId="0" fontId="0" fillId="25" borderId="0" xfId="0" applyFill="1" applyBorder="1" applyAlignment="1">
      <alignment vertical="center" wrapText="1"/>
    </xf>
    <xf numFmtId="0" fontId="30" fillId="17" borderId="9" xfId="0" applyFont="1" applyFill="1" applyBorder="1" applyAlignment="1">
      <alignment horizontal="center" vertical="center"/>
    </xf>
    <xf numFmtId="0" fontId="50" fillId="25" borderId="23" xfId="0" applyFont="1" applyFill="1" applyBorder="1" applyAlignment="1">
      <alignment horizontal="center" vertical="center" wrapText="1" readingOrder="2"/>
    </xf>
    <xf numFmtId="0" fontId="50" fillId="25" borderId="0" xfId="0" applyFont="1" applyFill="1" applyBorder="1" applyAlignment="1">
      <alignment horizontal="center" vertical="center" wrapText="1" readingOrder="2"/>
    </xf>
    <xf numFmtId="0" fontId="9" fillId="23" borderId="22" xfId="0" applyFont="1" applyFill="1" applyBorder="1" applyAlignment="1">
      <alignment horizontal="center" vertical="center" wrapText="1" readingOrder="2"/>
    </xf>
    <xf numFmtId="0" fontId="9" fillId="23" borderId="23" xfId="0" applyFont="1" applyFill="1" applyBorder="1" applyAlignment="1">
      <alignment horizontal="center" vertical="center" wrapText="1" readingOrder="2"/>
    </xf>
    <xf numFmtId="0" fontId="9" fillId="23" borderId="7" xfId="0" applyFont="1" applyFill="1" applyBorder="1" applyAlignment="1">
      <alignment horizontal="center" vertical="center" wrapText="1" readingOrder="2"/>
    </xf>
    <xf numFmtId="0" fontId="9" fillId="23" borderId="0" xfId="0" applyFont="1" applyFill="1" applyBorder="1" applyAlignment="1">
      <alignment horizontal="center" vertical="center" wrapText="1" readingOrder="2"/>
    </xf>
    <xf numFmtId="0" fontId="9" fillId="23" borderId="41" xfId="0" applyFont="1" applyFill="1" applyBorder="1" applyAlignment="1">
      <alignment horizontal="center" vertical="center" wrapText="1" readingOrder="2"/>
    </xf>
    <xf numFmtId="0" fontId="9" fillId="23" borderId="26" xfId="0" applyFont="1" applyFill="1" applyBorder="1" applyAlignment="1">
      <alignment horizontal="center" vertical="center" wrapText="1" readingOrder="2"/>
    </xf>
    <xf numFmtId="0" fontId="9" fillId="11" borderId="9" xfId="0" applyFont="1" applyFill="1" applyBorder="1" applyAlignment="1">
      <alignment horizontal="center" vertical="center" wrapText="1" readingOrder="2"/>
    </xf>
    <xf numFmtId="0" fontId="9" fillId="24" borderId="22" xfId="0" applyFont="1" applyFill="1" applyBorder="1" applyAlignment="1">
      <alignment horizontal="center" vertical="center" wrapText="1" readingOrder="2"/>
    </xf>
    <xf numFmtId="0" fontId="9" fillId="24" borderId="23" xfId="0" applyFont="1" applyFill="1" applyBorder="1" applyAlignment="1">
      <alignment horizontal="center" vertical="center" wrapText="1" readingOrder="2"/>
    </xf>
    <xf numFmtId="0" fontId="9" fillId="24" borderId="7" xfId="0" applyFont="1" applyFill="1" applyBorder="1" applyAlignment="1">
      <alignment horizontal="center" vertical="center" wrapText="1" readingOrder="2"/>
    </xf>
    <xf numFmtId="0" fontId="9" fillId="24" borderId="0" xfId="0" applyFont="1" applyFill="1" applyBorder="1" applyAlignment="1">
      <alignment horizontal="center" vertical="center" wrapText="1" readingOrder="2"/>
    </xf>
    <xf numFmtId="0" fontId="9" fillId="24" borderId="48" xfId="0" applyFont="1" applyFill="1" applyBorder="1" applyAlignment="1">
      <alignment horizontal="center" vertical="center" wrapText="1" readingOrder="2"/>
    </xf>
    <xf numFmtId="0" fontId="9" fillId="24" borderId="55" xfId="0" applyFont="1" applyFill="1" applyBorder="1" applyAlignment="1">
      <alignment horizontal="center" vertical="center" wrapText="1" readingOrder="2"/>
    </xf>
    <xf numFmtId="0" fontId="51" fillId="25" borderId="22" xfId="0" applyFont="1" applyFill="1" applyBorder="1" applyAlignment="1">
      <alignment horizontal="center" vertical="center" wrapText="1" readingOrder="2"/>
    </xf>
    <xf numFmtId="0" fontId="51" fillId="25" borderId="7" xfId="0" applyFont="1" applyFill="1" applyBorder="1" applyAlignment="1">
      <alignment horizontal="center" vertical="center" wrapText="1" readingOrder="2"/>
    </xf>
    <xf numFmtId="0" fontId="67" fillId="25" borderId="0" xfId="0" applyFont="1" applyFill="1" applyBorder="1" applyAlignment="1">
      <alignment horizontal="center" vertical="center" wrapText="1" readingOrder="2"/>
    </xf>
    <xf numFmtId="0" fontId="43" fillId="23" borderId="22" xfId="0" applyFont="1" applyFill="1" applyBorder="1" applyAlignment="1">
      <alignment horizontal="center" vertical="center" textRotation="180" wrapText="1" readingOrder="2"/>
    </xf>
    <xf numFmtId="0" fontId="43" fillId="23" borderId="7" xfId="0" applyFont="1" applyFill="1" applyBorder="1" applyAlignment="1">
      <alignment horizontal="center" vertical="center" textRotation="180" wrapText="1" readingOrder="2"/>
    </xf>
    <xf numFmtId="0" fontId="43" fillId="23" borderId="41" xfId="0" applyFont="1" applyFill="1" applyBorder="1" applyAlignment="1">
      <alignment horizontal="center" vertical="center" textRotation="180" wrapText="1" readingOrder="2"/>
    </xf>
    <xf numFmtId="0" fontId="9" fillId="12" borderId="9" xfId="0" applyFont="1" applyFill="1" applyBorder="1" applyAlignment="1">
      <alignment horizontal="center" vertical="center" wrapText="1" readingOrder="2"/>
    </xf>
    <xf numFmtId="0" fontId="67" fillId="25" borderId="37" xfId="0" applyFont="1" applyFill="1" applyBorder="1" applyAlignment="1">
      <alignment horizontal="center" vertical="center" wrapText="1" readingOrder="2"/>
    </xf>
    <xf numFmtId="0" fontId="9" fillId="17" borderId="9" xfId="0" applyFont="1" applyFill="1" applyBorder="1" applyAlignment="1">
      <alignment horizontal="center" vertical="center" wrapText="1" readingOrder="2"/>
    </xf>
    <xf numFmtId="0" fontId="28" fillId="11" borderId="9" xfId="0" applyFont="1" applyFill="1" applyBorder="1" applyAlignment="1">
      <alignment horizontal="center" vertical="center" wrapText="1" readingOrder="2"/>
    </xf>
    <xf numFmtId="3" fontId="42" fillId="38" borderId="9" xfId="0" applyNumberFormat="1" applyFont="1" applyFill="1" applyBorder="1" applyAlignment="1">
      <alignment horizontal="center" vertical="center" wrapText="1"/>
    </xf>
    <xf numFmtId="0" fontId="28" fillId="0" borderId="26" xfId="0" applyFont="1" applyBorder="1" applyAlignment="1">
      <alignment horizontal="left" vertical="center" wrapText="1" readingOrder="2"/>
    </xf>
    <xf numFmtId="0" fontId="85" fillId="24" borderId="36" xfId="0" applyFont="1" applyFill="1" applyBorder="1" applyAlignment="1">
      <alignment horizontal="center" vertical="center" wrapText="1" readingOrder="2"/>
    </xf>
    <xf numFmtId="0" fontId="85" fillId="24" borderId="43" xfId="0" applyFont="1" applyFill="1" applyBorder="1" applyAlignment="1">
      <alignment horizontal="center" vertical="center" wrapText="1" readingOrder="2"/>
    </xf>
    <xf numFmtId="0" fontId="85" fillId="24" borderId="37" xfId="0" applyFont="1" applyFill="1" applyBorder="1" applyAlignment="1">
      <alignment horizontal="center" vertical="center" wrapText="1" readingOrder="2"/>
    </xf>
    <xf numFmtId="0" fontId="55" fillId="17" borderId="14" xfId="0" applyFont="1" applyFill="1" applyBorder="1" applyAlignment="1">
      <alignment horizontal="center" vertical="center" wrapText="1"/>
    </xf>
    <xf numFmtId="0" fontId="85" fillId="24" borderId="30" xfId="0" applyFont="1" applyFill="1" applyBorder="1" applyAlignment="1">
      <alignment horizontal="center" vertical="center" wrapText="1" readingOrder="2"/>
    </xf>
    <xf numFmtId="0" fontId="85" fillId="24" borderId="42" xfId="0" applyFont="1" applyFill="1" applyBorder="1" applyAlignment="1">
      <alignment horizontal="center" vertical="center" wrapText="1" readingOrder="2"/>
    </xf>
    <xf numFmtId="0" fontId="85" fillId="24" borderId="34" xfId="0" applyFont="1" applyFill="1" applyBorder="1" applyAlignment="1">
      <alignment horizontal="center" vertical="center" wrapText="1" readingOrder="2"/>
    </xf>
    <xf numFmtId="0" fontId="85" fillId="24" borderId="44" xfId="0" applyFont="1" applyFill="1" applyBorder="1" applyAlignment="1">
      <alignment horizontal="center" vertical="center" wrapText="1" readingOrder="2"/>
    </xf>
    <xf numFmtId="0" fontId="43" fillId="24" borderId="43" xfId="0" applyFont="1" applyFill="1" applyBorder="1" applyAlignment="1">
      <alignment horizontal="center" vertical="center" wrapText="1" readingOrder="2"/>
    </xf>
    <xf numFmtId="0" fontId="43" fillId="24" borderId="37" xfId="0" applyFont="1" applyFill="1" applyBorder="1" applyAlignment="1">
      <alignment horizontal="center" vertical="center" wrapText="1" readingOrder="2"/>
    </xf>
    <xf numFmtId="0" fontId="55" fillId="17" borderId="21" xfId="0" applyFont="1" applyFill="1" applyBorder="1" applyAlignment="1">
      <alignment horizontal="center" vertical="center" wrapText="1"/>
    </xf>
    <xf numFmtId="0" fontId="55" fillId="17" borderId="10" xfId="0" applyFont="1" applyFill="1" applyBorder="1" applyAlignment="1">
      <alignment horizontal="center" vertical="center" wrapText="1"/>
    </xf>
    <xf numFmtId="0" fontId="87" fillId="0" borderId="26" xfId="0" applyFont="1" applyBorder="1" applyAlignment="1">
      <alignment horizontal="center" vertical="center" wrapText="1" readingOrder="2"/>
    </xf>
    <xf numFmtId="0" fontId="55" fillId="17" borderId="13" xfId="0" applyFont="1" applyFill="1" applyBorder="1" applyAlignment="1">
      <alignment horizontal="center" vertical="center" wrapText="1"/>
    </xf>
    <xf numFmtId="0" fontId="55" fillId="17" borderId="16" xfId="0" applyFont="1" applyFill="1" applyBorder="1" applyAlignment="1">
      <alignment horizontal="center" vertical="center" wrapText="1"/>
    </xf>
    <xf numFmtId="0" fontId="59" fillId="24" borderId="34" xfId="0" applyFont="1" applyFill="1" applyBorder="1" applyAlignment="1">
      <alignment horizontal="center" vertical="center" wrapText="1" readingOrder="2"/>
    </xf>
    <xf numFmtId="0" fontId="59" fillId="24" borderId="44" xfId="0" applyFont="1" applyFill="1" applyBorder="1" applyAlignment="1">
      <alignment horizontal="center" vertical="center" wrapText="1" readingOrder="2"/>
    </xf>
    <xf numFmtId="0" fontId="55" fillId="17" borderId="8" xfId="0" applyFont="1" applyFill="1" applyBorder="1" applyAlignment="1">
      <alignment horizontal="center" vertical="center" wrapText="1"/>
    </xf>
    <xf numFmtId="0" fontId="97" fillId="2" borderId="0" xfId="0" applyFont="1" applyFill="1" applyBorder="1" applyAlignment="1">
      <alignment horizontal="center" vertical="center" wrapText="1"/>
    </xf>
    <xf numFmtId="0" fontId="97" fillId="2" borderId="38" xfId="0" applyFont="1" applyFill="1" applyBorder="1" applyAlignment="1">
      <alignment horizontal="center" vertical="center" wrapText="1"/>
    </xf>
    <xf numFmtId="0" fontId="23" fillId="6" borderId="39" xfId="17" applyFont="1" applyFill="1" applyBorder="1" applyAlignment="1">
      <alignment horizontal="center" vertical="center"/>
    </xf>
    <xf numFmtId="0" fontId="23" fillId="6" borderId="31" xfId="17" applyFont="1" applyFill="1" applyBorder="1" applyAlignment="1">
      <alignment horizontal="center" vertical="center"/>
    </xf>
    <xf numFmtId="0" fontId="23" fillId="6" borderId="40" xfId="17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5" fillId="10" borderId="18" xfId="12" applyFill="1" applyBorder="1" applyAlignment="1">
      <alignment horizontal="center" vertical="center"/>
    </xf>
    <xf numFmtId="0" fontId="50" fillId="25" borderId="27" xfId="0" applyFont="1" applyFill="1" applyBorder="1" applyAlignment="1">
      <alignment horizontal="center" vertical="center" wrapText="1" readingOrder="2"/>
    </xf>
    <xf numFmtId="0" fontId="50" fillId="25" borderId="43" xfId="0" applyFont="1" applyFill="1" applyBorder="1" applyAlignment="1">
      <alignment horizontal="center" vertical="center" wrapText="1" readingOrder="2"/>
    </xf>
    <xf numFmtId="0" fontId="50" fillId="25" borderId="37" xfId="0" applyFont="1" applyFill="1" applyBorder="1" applyAlignment="1">
      <alignment horizontal="center" vertical="center" wrapText="1" readingOrder="2"/>
    </xf>
    <xf numFmtId="0" fontId="50" fillId="25" borderId="36" xfId="0" applyFont="1" applyFill="1" applyBorder="1" applyAlignment="1">
      <alignment horizontal="center" vertical="center" wrapText="1" readingOrder="2"/>
    </xf>
    <xf numFmtId="0" fontId="23" fillId="24" borderId="26" xfId="0" applyFont="1" applyFill="1" applyBorder="1" applyAlignment="1">
      <alignment horizontal="center" vertical="center" wrapText="1" readingOrder="1"/>
    </xf>
    <xf numFmtId="0" fontId="23" fillId="24" borderId="42" xfId="0" applyFont="1" applyFill="1" applyBorder="1" applyAlignment="1">
      <alignment horizontal="center" vertical="center" wrapText="1" readingOrder="1"/>
    </xf>
    <xf numFmtId="0" fontId="40" fillId="10" borderId="13" xfId="0" applyFont="1" applyFill="1" applyBorder="1" applyAlignment="1">
      <alignment horizontal="center" vertical="center"/>
    </xf>
    <xf numFmtId="0" fontId="40" fillId="10" borderId="14" xfId="0" applyFont="1" applyFill="1" applyBorder="1" applyAlignment="1">
      <alignment horizontal="center" vertical="center"/>
    </xf>
    <xf numFmtId="0" fontId="40" fillId="10" borderId="16" xfId="0" applyFont="1" applyFill="1" applyBorder="1" applyAlignment="1">
      <alignment horizontal="center" vertical="center"/>
    </xf>
    <xf numFmtId="3" fontId="97" fillId="0" borderId="13" xfId="0" applyNumberFormat="1" applyFont="1" applyBorder="1" applyAlignment="1">
      <alignment horizontal="center" vertical="center" wrapText="1"/>
    </xf>
    <xf numFmtId="3" fontId="97" fillId="0" borderId="16" xfId="0" applyNumberFormat="1" applyFont="1" applyBorder="1" applyAlignment="1">
      <alignment horizontal="center" vertical="center" wrapText="1"/>
    </xf>
    <xf numFmtId="0" fontId="97" fillId="10" borderId="9" xfId="0" applyFont="1" applyFill="1" applyBorder="1" applyAlignment="1">
      <alignment horizontal="center" vertical="center" wrapText="1"/>
    </xf>
    <xf numFmtId="0" fontId="97" fillId="10" borderId="9" xfId="0" applyFont="1" applyFill="1" applyBorder="1" applyAlignment="1">
      <alignment horizontal="center" vertical="center"/>
    </xf>
    <xf numFmtId="0" fontId="97" fillId="21" borderId="9" xfId="0" applyFont="1" applyFill="1" applyBorder="1" applyAlignment="1">
      <alignment horizontal="center" vertical="center" wrapText="1"/>
    </xf>
    <xf numFmtId="0" fontId="97" fillId="21" borderId="63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/>
    </xf>
    <xf numFmtId="0" fontId="40" fillId="0" borderId="63" xfId="0" applyFont="1" applyFill="1" applyBorder="1" applyAlignment="1">
      <alignment horizontal="center" vertical="center"/>
    </xf>
    <xf numFmtId="0" fontId="40" fillId="0" borderId="64" xfId="0" applyFont="1" applyFill="1" applyBorder="1" applyAlignment="1">
      <alignment horizontal="center" vertical="center"/>
    </xf>
    <xf numFmtId="0" fontId="97" fillId="11" borderId="9" xfId="0" applyFont="1" applyFill="1" applyBorder="1" applyAlignment="1">
      <alignment horizontal="center" vertical="center"/>
    </xf>
    <xf numFmtId="0" fontId="97" fillId="11" borderId="9" xfId="0" applyFont="1" applyFill="1" applyBorder="1" applyAlignment="1">
      <alignment horizontal="center" vertical="center" wrapText="1"/>
    </xf>
    <xf numFmtId="0" fontId="97" fillId="11" borderId="63" xfId="0" applyFont="1" applyFill="1" applyBorder="1" applyAlignment="1">
      <alignment horizontal="center" vertical="center" wrapText="1"/>
    </xf>
    <xf numFmtId="0" fontId="97" fillId="10" borderId="8" xfId="0" applyFont="1" applyFill="1" applyBorder="1" applyAlignment="1">
      <alignment horizontal="center" vertical="center" wrapText="1"/>
    </xf>
    <xf numFmtId="0" fontId="97" fillId="10" borderId="10" xfId="0" applyFont="1" applyFill="1" applyBorder="1" applyAlignment="1">
      <alignment horizontal="center" vertical="center" wrapText="1"/>
    </xf>
    <xf numFmtId="0" fontId="50" fillId="25" borderId="26" xfId="0" applyFont="1" applyFill="1" applyBorder="1" applyAlignment="1">
      <alignment horizontal="center" vertical="center" wrapText="1" readingOrder="2"/>
    </xf>
    <xf numFmtId="164" fontId="97" fillId="21" borderId="13" xfId="4" applyNumberFormat="1" applyFont="1" applyFill="1" applyBorder="1" applyAlignment="1">
      <alignment horizontal="center" vertical="center" wrapText="1"/>
    </xf>
    <xf numFmtId="164" fontId="97" fillId="21" borderId="16" xfId="4" applyNumberFormat="1" applyFont="1" applyFill="1" applyBorder="1" applyAlignment="1">
      <alignment horizontal="center" vertical="center" wrapText="1"/>
    </xf>
    <xf numFmtId="0" fontId="0" fillId="25" borderId="26" xfId="0" applyFill="1" applyBorder="1" applyAlignment="1">
      <alignment vertical="center" wrapText="1"/>
    </xf>
    <xf numFmtId="0" fontId="9" fillId="24" borderId="26" xfId="0" applyFont="1" applyFill="1" applyBorder="1" applyAlignment="1">
      <alignment horizontal="center" vertical="center" wrapText="1" readingOrder="2"/>
    </xf>
    <xf numFmtId="0" fontId="28" fillId="23" borderId="23" xfId="0" applyFont="1" applyFill="1" applyBorder="1" applyAlignment="1">
      <alignment horizontal="center" vertical="center" wrapText="1" readingOrder="2"/>
    </xf>
    <xf numFmtId="0" fontId="9" fillId="10" borderId="77" xfId="0" applyFont="1" applyFill="1" applyBorder="1" applyAlignment="1">
      <alignment horizontal="center" vertical="center" wrapText="1" readingOrder="2"/>
    </xf>
    <xf numFmtId="0" fontId="9" fillId="10" borderId="67" xfId="0" applyFont="1" applyFill="1" applyBorder="1" applyAlignment="1">
      <alignment horizontal="center" vertical="center" wrapText="1" readingOrder="2"/>
    </xf>
    <xf numFmtId="0" fontId="9" fillId="10" borderId="66" xfId="0" applyFont="1" applyFill="1" applyBorder="1" applyAlignment="1">
      <alignment horizontal="center" vertical="center" wrapText="1" readingOrder="2"/>
    </xf>
    <xf numFmtId="0" fontId="9" fillId="10" borderId="84" xfId="0" applyFont="1" applyFill="1" applyBorder="1" applyAlignment="1">
      <alignment horizontal="center" vertical="center" wrapText="1" readingOrder="2"/>
    </xf>
    <xf numFmtId="0" fontId="9" fillId="10" borderId="85" xfId="0" applyFont="1" applyFill="1" applyBorder="1" applyAlignment="1">
      <alignment horizontal="center" vertical="center" wrapText="1" readingOrder="2"/>
    </xf>
    <xf numFmtId="0" fontId="9" fillId="10" borderId="6" xfId="0" applyFont="1" applyFill="1" applyBorder="1" applyAlignment="1">
      <alignment horizontal="center" vertical="center" wrapText="1" readingOrder="2"/>
    </xf>
    <xf numFmtId="0" fontId="9" fillId="10" borderId="17" xfId="0" applyFont="1" applyFill="1" applyBorder="1" applyAlignment="1">
      <alignment horizontal="center" vertical="center" wrapText="1" readingOrder="2"/>
    </xf>
    <xf numFmtId="0" fontId="9" fillId="10" borderId="86" xfId="0" applyFont="1" applyFill="1" applyBorder="1" applyAlignment="1">
      <alignment horizontal="center" vertical="center" wrapText="1" readingOrder="2"/>
    </xf>
    <xf numFmtId="0" fontId="9" fillId="10" borderId="87" xfId="0" applyFont="1" applyFill="1" applyBorder="1" applyAlignment="1">
      <alignment horizontal="center" vertical="center" wrapText="1" readingOrder="2"/>
    </xf>
    <xf numFmtId="0" fontId="9" fillId="24" borderId="41" xfId="0" applyFont="1" applyFill="1" applyBorder="1" applyAlignment="1">
      <alignment horizontal="center" vertical="center" wrapText="1" readingOrder="2"/>
    </xf>
    <xf numFmtId="0" fontId="51" fillId="25" borderId="23" xfId="0" applyFont="1" applyFill="1" applyBorder="1" applyAlignment="1">
      <alignment horizontal="center" vertical="center" wrapText="1" readingOrder="2"/>
    </xf>
    <xf numFmtId="0" fontId="51" fillId="25" borderId="26" xfId="0" applyFont="1" applyFill="1" applyBorder="1" applyAlignment="1">
      <alignment horizontal="center" vertical="center" wrapText="1" readingOrder="2"/>
    </xf>
    <xf numFmtId="0" fontId="98" fillId="11" borderId="64" xfId="12" applyFont="1" applyFill="1" applyBorder="1" applyAlignment="1">
      <alignment horizontal="center" vertical="center" wrapText="1"/>
    </xf>
    <xf numFmtId="0" fontId="98" fillId="11" borderId="63" xfId="12" applyFont="1" applyFill="1" applyBorder="1" applyAlignment="1">
      <alignment horizontal="center" vertical="center" wrapText="1"/>
    </xf>
    <xf numFmtId="0" fontId="98" fillId="11" borderId="9" xfId="12" applyFont="1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25" borderId="26" xfId="0" applyFill="1" applyBorder="1" applyAlignment="1">
      <alignment horizontal="center" vertical="center" wrapText="1"/>
    </xf>
    <xf numFmtId="0" fontId="66" fillId="23" borderId="14" xfId="0" applyFont="1" applyFill="1" applyBorder="1" applyAlignment="1">
      <alignment horizontal="center" vertical="center" wrapText="1" readingOrder="2"/>
    </xf>
    <xf numFmtId="0" fontId="66" fillId="23" borderId="0" xfId="0" applyFont="1" applyFill="1" applyBorder="1" applyAlignment="1">
      <alignment horizontal="center" vertical="center" wrapText="1" readingOrder="2"/>
    </xf>
    <xf numFmtId="0" fontId="66" fillId="23" borderId="26" xfId="0" applyFont="1" applyFill="1" applyBorder="1" applyAlignment="1">
      <alignment horizontal="center" vertical="center" wrapText="1" readingOrder="2"/>
    </xf>
    <xf numFmtId="0" fontId="97" fillId="0" borderId="66" xfId="12" applyFont="1" applyFill="1" applyBorder="1" applyAlignment="1">
      <alignment horizontal="center" vertical="center" wrapText="1"/>
    </xf>
    <xf numFmtId="0" fontId="97" fillId="0" borderId="8" xfId="12" applyFont="1" applyFill="1" applyBorder="1" applyAlignment="1">
      <alignment horizontal="center" vertical="center" wrapText="1"/>
    </xf>
    <xf numFmtId="0" fontId="97" fillId="0" borderId="67" xfId="12" applyFont="1" applyFill="1" applyBorder="1" applyAlignment="1">
      <alignment horizontal="center" vertical="center" wrapText="1"/>
    </xf>
    <xf numFmtId="0" fontId="97" fillId="40" borderId="9" xfId="0" applyFont="1" applyFill="1" applyBorder="1" applyAlignment="1">
      <alignment horizontal="center" vertical="center" wrapText="1"/>
    </xf>
    <xf numFmtId="0" fontId="97" fillId="40" borderId="63" xfId="0" applyFont="1" applyFill="1" applyBorder="1" applyAlignment="1">
      <alignment horizontal="center" vertical="center" wrapText="1"/>
    </xf>
    <xf numFmtId="0" fontId="15" fillId="0" borderId="0" xfId="12" applyAlignment="1">
      <alignment horizontal="center" vertical="center" wrapText="1"/>
    </xf>
    <xf numFmtId="0" fontId="97" fillId="0" borderId="10" xfId="12" applyFont="1" applyFill="1" applyBorder="1" applyAlignment="1">
      <alignment horizontal="center" vertical="center" wrapText="1"/>
    </xf>
    <xf numFmtId="0" fontId="97" fillId="0" borderId="9" xfId="12" applyFont="1" applyFill="1" applyBorder="1" applyAlignment="1">
      <alignment horizontal="center" vertical="center" wrapText="1"/>
    </xf>
    <xf numFmtId="0" fontId="97" fillId="0" borderId="63" xfId="12" applyFont="1" applyFill="1" applyBorder="1" applyAlignment="1">
      <alignment horizontal="center" vertical="center" wrapText="1"/>
    </xf>
    <xf numFmtId="0" fontId="97" fillId="40" borderId="9" xfId="12" applyFont="1" applyFill="1" applyBorder="1" applyAlignment="1">
      <alignment horizontal="center" vertical="center" wrapText="1"/>
    </xf>
    <xf numFmtId="0" fontId="97" fillId="0" borderId="9" xfId="0" applyFont="1" applyFill="1" applyBorder="1" applyAlignment="1">
      <alignment horizontal="center" vertical="center" wrapText="1"/>
    </xf>
    <xf numFmtId="0" fontId="97" fillId="0" borderId="63" xfId="0" applyFont="1" applyFill="1" applyBorder="1" applyAlignment="1">
      <alignment horizontal="center" vertical="center" wrapText="1"/>
    </xf>
    <xf numFmtId="0" fontId="97" fillId="0" borderId="64" xfId="12" applyFont="1" applyFill="1" applyBorder="1" applyAlignment="1">
      <alignment horizontal="center" vertical="center" wrapText="1"/>
    </xf>
    <xf numFmtId="0" fontId="97" fillId="17" borderId="13" xfId="12" applyFont="1" applyFill="1" applyBorder="1" applyAlignment="1">
      <alignment horizontal="center" vertical="center" wrapText="1"/>
    </xf>
    <xf numFmtId="0" fontId="97" fillId="17" borderId="16" xfId="12" applyFont="1" applyFill="1" applyBorder="1" applyAlignment="1">
      <alignment horizontal="center" vertical="center" wrapText="1"/>
    </xf>
    <xf numFmtId="0" fontId="98" fillId="11" borderId="11" xfId="12" applyFont="1" applyFill="1" applyBorder="1" applyAlignment="1">
      <alignment horizontal="center" vertical="center" wrapText="1"/>
    </xf>
    <xf numFmtId="0" fontId="98" fillId="11" borderId="15" xfId="12" applyFont="1" applyFill="1" applyBorder="1" applyAlignment="1">
      <alignment horizontal="center" vertical="center" wrapText="1"/>
    </xf>
    <xf numFmtId="0" fontId="98" fillId="11" borderId="12" xfId="12" applyFont="1" applyFill="1" applyBorder="1" applyAlignment="1">
      <alignment horizontal="center" vertical="center" wrapText="1"/>
    </xf>
    <xf numFmtId="0" fontId="98" fillId="11" borderId="19" xfId="12" applyFont="1" applyFill="1" applyBorder="1" applyAlignment="1">
      <alignment horizontal="center" vertical="center" wrapText="1"/>
    </xf>
    <xf numFmtId="0" fontId="105" fillId="2" borderId="13" xfId="12" applyFont="1" applyFill="1" applyBorder="1" applyAlignment="1">
      <alignment horizontal="center" vertical="center" wrapText="1"/>
    </xf>
    <xf numFmtId="0" fontId="105" fillId="2" borderId="14" xfId="12" applyFont="1" applyFill="1" applyBorder="1" applyAlignment="1">
      <alignment horizontal="center" vertical="center" wrapText="1"/>
    </xf>
    <xf numFmtId="0" fontId="105" fillId="2" borderId="16" xfId="12" applyFont="1" applyFill="1" applyBorder="1" applyAlignment="1">
      <alignment horizontal="center" vertical="center" wrapText="1"/>
    </xf>
    <xf numFmtId="0" fontId="66" fillId="23" borderId="32" xfId="0" applyFont="1" applyFill="1" applyBorder="1" applyAlignment="1">
      <alignment horizontal="center" vertical="center" wrapText="1" readingOrder="2"/>
    </xf>
    <xf numFmtId="0" fontId="66" fillId="23" borderId="23" xfId="0" applyFont="1" applyFill="1" applyBorder="1" applyAlignment="1">
      <alignment horizontal="center" vertical="center" wrapText="1" readingOrder="2"/>
    </xf>
    <xf numFmtId="0" fontId="66" fillId="23" borderId="18" xfId="0" applyFont="1" applyFill="1" applyBorder="1" applyAlignment="1">
      <alignment horizontal="center" vertical="center" wrapText="1" readingOrder="2"/>
    </xf>
    <xf numFmtId="0" fontId="66" fillId="23" borderId="20" xfId="0" applyFont="1" applyFill="1" applyBorder="1" applyAlignment="1">
      <alignment horizontal="center" vertical="center" wrapText="1" readingOrder="2"/>
    </xf>
    <xf numFmtId="0" fontId="97" fillId="3" borderId="9" xfId="17" applyFont="1" applyFill="1" applyBorder="1" applyAlignment="1">
      <alignment horizontal="center" vertical="center" wrapText="1"/>
    </xf>
    <xf numFmtId="0" fontId="9" fillId="23" borderId="0" xfId="0" applyFont="1" applyFill="1" applyAlignment="1">
      <alignment horizontal="center" vertical="center" wrapText="1" readingOrder="2"/>
    </xf>
    <xf numFmtId="0" fontId="98" fillId="4" borderId="9" xfId="17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horizontal="center" vertical="center" wrapText="1" readingOrder="2"/>
    </xf>
    <xf numFmtId="0" fontId="0" fillId="0" borderId="0" xfId="0" applyBorder="1" applyAlignment="1">
      <alignment vertical="center"/>
    </xf>
    <xf numFmtId="0" fontId="97" fillId="17" borderId="21" xfId="0" applyFont="1" applyFill="1" applyBorder="1" applyAlignment="1">
      <alignment horizontal="center" vertical="center"/>
    </xf>
    <xf numFmtId="0" fontId="97" fillId="17" borderId="8" xfId="0" applyFont="1" applyFill="1" applyBorder="1" applyAlignment="1">
      <alignment horizontal="center" vertical="center"/>
    </xf>
    <xf numFmtId="0" fontId="97" fillId="17" borderId="10" xfId="0" applyFont="1" applyFill="1" applyBorder="1" applyAlignment="1">
      <alignment horizontal="center" vertical="center"/>
    </xf>
    <xf numFmtId="0" fontId="72" fillId="25" borderId="23" xfId="0" applyFont="1" applyFill="1" applyBorder="1" applyAlignment="1">
      <alignment horizontal="center" vertical="center" wrapText="1" readingOrder="2"/>
    </xf>
    <xf numFmtId="0" fontId="72" fillId="25" borderId="26" xfId="0" applyFont="1" applyFill="1" applyBorder="1" applyAlignment="1">
      <alignment horizontal="center" vertical="center" wrapText="1" readingOrder="2"/>
    </xf>
    <xf numFmtId="0" fontId="89" fillId="24" borderId="43" xfId="0" applyFont="1" applyFill="1" applyBorder="1" applyAlignment="1">
      <alignment horizontal="center" vertical="center" wrapText="1" readingOrder="2"/>
    </xf>
    <xf numFmtId="164" fontId="97" fillId="21" borderId="9" xfId="4" applyNumberFormat="1" applyFont="1" applyFill="1" applyBorder="1" applyAlignment="1">
      <alignment horizontal="center" vertical="center" wrapText="1"/>
    </xf>
    <xf numFmtId="0" fontId="28" fillId="23" borderId="73" xfId="0" applyFont="1" applyFill="1" applyBorder="1" applyAlignment="1">
      <alignment horizontal="center" vertical="center" wrapText="1" readingOrder="2"/>
    </xf>
    <xf numFmtId="0" fontId="28" fillId="23" borderId="70" xfId="0" applyFont="1" applyFill="1" applyBorder="1" applyAlignment="1">
      <alignment horizontal="center" vertical="center" wrapText="1" readingOrder="2"/>
    </xf>
    <xf numFmtId="0" fontId="67" fillId="25" borderId="26" xfId="0" applyFont="1" applyFill="1" applyBorder="1" applyAlignment="1">
      <alignment horizontal="center" vertical="center" wrapText="1" readingOrder="2"/>
    </xf>
    <xf numFmtId="0" fontId="43" fillId="41" borderId="23" xfId="0" applyFont="1" applyFill="1" applyBorder="1" applyAlignment="1">
      <alignment horizontal="center" vertical="center" wrapText="1" readingOrder="2"/>
    </xf>
    <xf numFmtId="0" fontId="43" fillId="41" borderId="0" xfId="0" applyFont="1" applyFill="1" applyBorder="1" applyAlignment="1">
      <alignment horizontal="center" vertical="center" wrapText="1" readingOrder="2"/>
    </xf>
    <xf numFmtId="0" fontId="43" fillId="41" borderId="26" xfId="0" applyFont="1" applyFill="1" applyBorder="1" applyAlignment="1">
      <alignment horizontal="center" vertical="center" wrapText="1" readingOrder="2"/>
    </xf>
    <xf numFmtId="0" fontId="43" fillId="21" borderId="0" xfId="0" applyFont="1" applyFill="1" applyAlignment="1">
      <alignment horizontal="center" vertical="center" wrapText="1" readingOrder="2"/>
    </xf>
    <xf numFmtId="0" fontId="43" fillId="21" borderId="26" xfId="0" applyFont="1" applyFill="1" applyBorder="1" applyAlignment="1">
      <alignment horizontal="center" vertical="center" wrapText="1" readingOrder="2"/>
    </xf>
    <xf numFmtId="0" fontId="98" fillId="10" borderId="65" xfId="0" applyFont="1" applyFill="1" applyBorder="1" applyAlignment="1">
      <alignment horizontal="center" vertical="center"/>
    </xf>
    <xf numFmtId="0" fontId="98" fillId="10" borderId="9" xfId="0" applyFont="1" applyFill="1" applyBorder="1" applyAlignment="1">
      <alignment horizontal="center" vertical="center"/>
    </xf>
    <xf numFmtId="0" fontId="98" fillId="10" borderId="62" xfId="0" applyFont="1" applyFill="1" applyBorder="1" applyAlignment="1">
      <alignment horizontal="center" vertical="center"/>
    </xf>
    <xf numFmtId="0" fontId="97" fillId="10" borderId="65" xfId="0" applyFont="1" applyFill="1" applyBorder="1" applyAlignment="1">
      <alignment horizontal="center" vertical="center" wrapText="1"/>
    </xf>
    <xf numFmtId="0" fontId="97" fillId="21" borderId="62" xfId="0" applyFont="1" applyFill="1" applyBorder="1" applyAlignment="1">
      <alignment horizontal="center" vertical="center" wrapText="1"/>
    </xf>
    <xf numFmtId="0" fontId="97" fillId="21" borderId="9" xfId="0" applyFont="1" applyFill="1" applyBorder="1" applyAlignment="1">
      <alignment horizontal="center" vertical="center"/>
    </xf>
    <xf numFmtId="0" fontId="97" fillId="21" borderId="62" xfId="0" applyFont="1" applyFill="1" applyBorder="1" applyAlignment="1">
      <alignment horizontal="center" vertical="center"/>
    </xf>
    <xf numFmtId="0" fontId="98" fillId="21" borderId="65" xfId="0" applyFont="1" applyFill="1" applyBorder="1" applyAlignment="1">
      <alignment horizontal="center" vertical="center"/>
    </xf>
    <xf numFmtId="0" fontId="98" fillId="21" borderId="9" xfId="0" applyFont="1" applyFill="1" applyBorder="1" applyAlignment="1">
      <alignment horizontal="center" vertical="center"/>
    </xf>
    <xf numFmtId="0" fontId="98" fillId="21" borderId="62" xfId="0" applyFont="1" applyFill="1" applyBorder="1" applyAlignment="1">
      <alignment horizontal="center" vertical="center"/>
    </xf>
    <xf numFmtId="0" fontId="97" fillId="19" borderId="10" xfId="0" applyFont="1" applyFill="1" applyBorder="1" applyAlignment="1">
      <alignment horizontal="center" vertical="center" wrapText="1"/>
    </xf>
    <xf numFmtId="0" fontId="97" fillId="19" borderId="9" xfId="0" applyFont="1" applyFill="1" applyBorder="1" applyAlignment="1">
      <alignment horizontal="center" vertical="center" wrapText="1"/>
    </xf>
    <xf numFmtId="0" fontId="97" fillId="20" borderId="9" xfId="0" applyFont="1" applyFill="1" applyBorder="1" applyAlignment="1">
      <alignment horizontal="center" vertical="center" wrapText="1"/>
    </xf>
    <xf numFmtId="0" fontId="97" fillId="20" borderId="62" xfId="0" applyFont="1" applyFill="1" applyBorder="1" applyAlignment="1">
      <alignment horizontal="center" vertical="center" wrapText="1"/>
    </xf>
    <xf numFmtId="0" fontId="107" fillId="10" borderId="21" xfId="0" applyFont="1" applyFill="1" applyBorder="1" applyAlignment="1">
      <alignment horizontal="center" vertical="center" wrapText="1" readingOrder="2"/>
    </xf>
    <xf numFmtId="0" fontId="107" fillId="10" borderId="8" xfId="0" applyFont="1" applyFill="1" applyBorder="1" applyAlignment="1">
      <alignment horizontal="center" vertical="center" wrapText="1" readingOrder="2"/>
    </xf>
    <xf numFmtId="0" fontId="107" fillId="10" borderId="76" xfId="0" applyFont="1" applyFill="1" applyBorder="1" applyAlignment="1">
      <alignment horizontal="center" vertical="center" wrapText="1" readingOrder="2"/>
    </xf>
    <xf numFmtId="0" fontId="108" fillId="10" borderId="21" xfId="0" applyFont="1" applyFill="1" applyBorder="1" applyAlignment="1">
      <alignment horizontal="center" vertical="center" wrapText="1" readingOrder="2"/>
    </xf>
    <xf numFmtId="0" fontId="108" fillId="10" borderId="10" xfId="0" applyFont="1" applyFill="1" applyBorder="1" applyAlignment="1">
      <alignment horizontal="center" vertical="center" wrapText="1" readingOrder="2"/>
    </xf>
    <xf numFmtId="0" fontId="108" fillId="21" borderId="74" xfId="0" applyFont="1" applyFill="1" applyBorder="1" applyAlignment="1">
      <alignment horizontal="center" vertical="center" wrapText="1" readingOrder="2"/>
    </xf>
    <xf numFmtId="0" fontId="108" fillId="21" borderId="75" xfId="0" applyFont="1" applyFill="1" applyBorder="1" applyAlignment="1">
      <alignment horizontal="center" vertical="center" wrapText="1" readingOrder="2"/>
    </xf>
    <xf numFmtId="0" fontId="107" fillId="10" borderId="77" xfId="0" applyFont="1" applyFill="1" applyBorder="1" applyAlignment="1">
      <alignment horizontal="center" vertical="center" wrapText="1" readingOrder="2"/>
    </xf>
    <xf numFmtId="0" fontId="107" fillId="11" borderId="78" xfId="0" applyFont="1" applyFill="1" applyBorder="1" applyAlignment="1">
      <alignment horizontal="center" vertical="center" wrapText="1" readingOrder="2"/>
    </xf>
    <xf numFmtId="0" fontId="107" fillId="11" borderId="79" xfId="0" applyFont="1" applyFill="1" applyBorder="1" applyAlignment="1">
      <alignment horizontal="center" vertical="center" wrapText="1" readingOrder="2"/>
    </xf>
    <xf numFmtId="0" fontId="107" fillId="20" borderId="78" xfId="0" applyFont="1" applyFill="1" applyBorder="1" applyAlignment="1">
      <alignment horizontal="center" vertical="center" wrapText="1" readingOrder="2"/>
    </xf>
    <xf numFmtId="0" fontId="107" fillId="20" borderId="79" xfId="0" applyFont="1" applyFill="1" applyBorder="1" applyAlignment="1">
      <alignment horizontal="center" vertical="center" wrapText="1" readingOrder="2"/>
    </xf>
    <xf numFmtId="0" fontId="67" fillId="25" borderId="36" xfId="0" applyFont="1" applyFill="1" applyBorder="1" applyAlignment="1">
      <alignment horizontal="center" vertical="center" wrapText="1" readingOrder="2"/>
    </xf>
    <xf numFmtId="0" fontId="9" fillId="41" borderId="22" xfId="0" applyFont="1" applyFill="1" applyBorder="1" applyAlignment="1">
      <alignment horizontal="center" vertical="center" wrapText="1" readingOrder="2"/>
    </xf>
    <xf numFmtId="0" fontId="9" fillId="41" borderId="23" xfId="0" applyFont="1" applyFill="1" applyBorder="1" applyAlignment="1">
      <alignment horizontal="center" vertical="center" wrapText="1" readingOrder="2"/>
    </xf>
    <xf numFmtId="0" fontId="9" fillId="41" borderId="7" xfId="0" applyFont="1" applyFill="1" applyBorder="1" applyAlignment="1">
      <alignment horizontal="center" vertical="center" wrapText="1" readingOrder="2"/>
    </xf>
    <xf numFmtId="0" fontId="9" fillId="41" borderId="0" xfId="0" applyFont="1" applyFill="1" applyBorder="1" applyAlignment="1">
      <alignment horizontal="center" vertical="center" wrapText="1" readingOrder="2"/>
    </xf>
    <xf numFmtId="0" fontId="9" fillId="41" borderId="41" xfId="0" applyFont="1" applyFill="1" applyBorder="1" applyAlignment="1">
      <alignment horizontal="center" vertical="center" wrapText="1" readingOrder="2"/>
    </xf>
    <xf numFmtId="0" fontId="9" fillId="41" borderId="26" xfId="0" applyFont="1" applyFill="1" applyBorder="1" applyAlignment="1">
      <alignment horizontal="center" vertical="center" wrapText="1" readingOrder="2"/>
    </xf>
    <xf numFmtId="0" fontId="55" fillId="21" borderId="22" xfId="0" applyFont="1" applyFill="1" applyBorder="1" applyAlignment="1">
      <alignment horizontal="center" vertical="center" wrapText="1" readingOrder="2"/>
    </xf>
    <xf numFmtId="0" fontId="55" fillId="21" borderId="23" xfId="0" applyFont="1" applyFill="1" applyBorder="1" applyAlignment="1">
      <alignment horizontal="center" vertical="center" wrapText="1" readingOrder="2"/>
    </xf>
    <xf numFmtId="0" fontId="55" fillId="21" borderId="7" xfId="0" applyFont="1" applyFill="1" applyBorder="1" applyAlignment="1">
      <alignment horizontal="center" vertical="center" wrapText="1" readingOrder="2"/>
    </xf>
    <xf numFmtId="0" fontId="55" fillId="21" borderId="0" xfId="0" applyFont="1" applyFill="1" applyBorder="1" applyAlignment="1">
      <alignment horizontal="center" vertical="center" wrapText="1" readingOrder="2"/>
    </xf>
    <xf numFmtId="0" fontId="55" fillId="21" borderId="48" xfId="0" applyFont="1" applyFill="1" applyBorder="1" applyAlignment="1">
      <alignment horizontal="center" vertical="center" wrapText="1" readingOrder="2"/>
    </xf>
    <xf numFmtId="0" fontId="55" fillId="21" borderId="55" xfId="0" applyFont="1" applyFill="1" applyBorder="1" applyAlignment="1">
      <alignment horizontal="center" vertical="center" wrapText="1" readingOrder="2"/>
    </xf>
    <xf numFmtId="0" fontId="29" fillId="25" borderId="23" xfId="0" applyFont="1" applyFill="1" applyBorder="1" applyAlignment="1">
      <alignment horizontal="center" vertical="center" wrapText="1" readingOrder="2"/>
    </xf>
    <xf numFmtId="0" fontId="29" fillId="25" borderId="0" xfId="0" applyFont="1" applyFill="1" applyBorder="1" applyAlignment="1">
      <alignment horizontal="center" vertical="center" wrapText="1" readingOrder="2"/>
    </xf>
    <xf numFmtId="0" fontId="94" fillId="24" borderId="9" xfId="0" applyFont="1" applyFill="1" applyBorder="1" applyAlignment="1">
      <alignment horizontal="center" vertical="center" wrapText="1" readingOrder="2"/>
    </xf>
    <xf numFmtId="3" fontId="48" fillId="21" borderId="9" xfId="0" applyNumberFormat="1" applyFont="1" applyFill="1" applyBorder="1" applyAlignment="1">
      <alignment horizontal="center" vertical="center" wrapText="1"/>
    </xf>
    <xf numFmtId="3" fontId="63" fillId="40" borderId="21" xfId="0" applyNumberFormat="1" applyFont="1" applyFill="1" applyBorder="1" applyAlignment="1">
      <alignment horizontal="center" vertical="center" wrapText="1" readingOrder="2"/>
    </xf>
    <xf numFmtId="3" fontId="63" fillId="40" borderId="10" xfId="0" applyNumberFormat="1" applyFont="1" applyFill="1" applyBorder="1" applyAlignment="1">
      <alignment horizontal="center" vertical="center" wrapText="1" readingOrder="2"/>
    </xf>
    <xf numFmtId="0" fontId="107" fillId="21" borderId="9" xfId="0" applyFont="1" applyFill="1" applyBorder="1" applyAlignment="1">
      <alignment horizontal="center" vertical="center" wrapText="1"/>
    </xf>
    <xf numFmtId="0" fontId="107" fillId="21" borderId="21" xfId="0" applyFont="1" applyFill="1" applyBorder="1" applyAlignment="1">
      <alignment horizontal="center" vertical="center" wrapText="1"/>
    </xf>
    <xf numFmtId="0" fontId="107" fillId="21" borderId="8" xfId="0" applyFont="1" applyFill="1" applyBorder="1" applyAlignment="1">
      <alignment horizontal="center" vertical="center" wrapText="1"/>
    </xf>
    <xf numFmtId="0" fontId="107" fillId="21" borderId="10" xfId="0" applyFont="1" applyFill="1" applyBorder="1" applyAlignment="1">
      <alignment horizontal="center" vertical="center" wrapText="1"/>
    </xf>
    <xf numFmtId="0" fontId="42" fillId="24" borderId="22" xfId="0" applyFont="1" applyFill="1" applyBorder="1" applyAlignment="1">
      <alignment horizontal="center" vertical="center" wrapText="1" readingOrder="2"/>
    </xf>
    <xf numFmtId="0" fontId="42" fillId="24" borderId="30" xfId="0" applyFont="1" applyFill="1" applyBorder="1" applyAlignment="1">
      <alignment horizontal="center" vertical="center" wrapText="1" readingOrder="2"/>
    </xf>
    <xf numFmtId="0" fontId="21" fillId="24" borderId="30" xfId="0" applyFont="1" applyFill="1" applyBorder="1" applyAlignment="1">
      <alignment horizontal="center" vertical="center" wrapText="1" readingOrder="2"/>
    </xf>
    <xf numFmtId="0" fontId="21" fillId="24" borderId="27" xfId="0" applyFont="1" applyFill="1" applyBorder="1" applyAlignment="1">
      <alignment horizontal="center" vertical="center" wrapText="1" readingOrder="2"/>
    </xf>
    <xf numFmtId="0" fontId="21" fillId="24" borderId="23" xfId="0" applyFont="1" applyFill="1" applyBorder="1" applyAlignment="1">
      <alignment horizontal="center" vertical="center" wrapText="1" readingOrder="1"/>
    </xf>
    <xf numFmtId="0" fontId="21" fillId="24" borderId="30" xfId="0" applyFont="1" applyFill="1" applyBorder="1" applyAlignment="1">
      <alignment horizontal="center" vertical="center" wrapText="1" readingOrder="1"/>
    </xf>
    <xf numFmtId="0" fontId="21" fillId="24" borderId="0" xfId="0" applyFont="1" applyFill="1" applyBorder="1" applyAlignment="1">
      <alignment horizontal="center" vertical="center" wrapText="1" readingOrder="1"/>
    </xf>
    <xf numFmtId="0" fontId="21" fillId="24" borderId="27" xfId="0" applyFont="1" applyFill="1" applyBorder="1" applyAlignment="1">
      <alignment horizontal="center" vertical="center" wrapText="1" readingOrder="1"/>
    </xf>
    <xf numFmtId="0" fontId="21" fillId="24" borderId="22" xfId="0" applyFont="1" applyFill="1" applyBorder="1" applyAlignment="1">
      <alignment horizontal="center" vertical="center" wrapText="1" readingOrder="2"/>
    </xf>
    <xf numFmtId="0" fontId="21" fillId="24" borderId="7" xfId="0" applyFont="1" applyFill="1" applyBorder="1" applyAlignment="1">
      <alignment horizontal="center" vertical="center" wrapText="1" readingOrder="2"/>
    </xf>
    <xf numFmtId="0" fontId="21" fillId="24" borderId="22" xfId="0" applyFont="1" applyFill="1" applyBorder="1" applyAlignment="1">
      <alignment horizontal="center" vertical="center" wrapText="1" readingOrder="1"/>
    </xf>
  </cellXfs>
  <cellStyles count="18">
    <cellStyle name="Comma" xfId="4" builtinId="3"/>
    <cellStyle name="Comma 2" xfId="6"/>
    <cellStyle name="Normal" xfId="0" builtinId="0"/>
    <cellStyle name="Normal 2" xfId="5"/>
    <cellStyle name="Normal 2 2" xfId="9"/>
    <cellStyle name="Normal 2 2 3" xfId="1"/>
    <cellStyle name="Normal 3" xfId="3"/>
    <cellStyle name="Normal 3 2" xfId="11"/>
    <cellStyle name="Normal 4" xfId="8"/>
    <cellStyle name="Normal 4 2" xfId="12"/>
    <cellStyle name="Normal 42" xfId="16"/>
    <cellStyle name="Normal 5" xfId="13"/>
    <cellStyle name="Normal 5 2" xfId="17"/>
    <cellStyle name="Normal 6" xfId="15"/>
    <cellStyle name="Percent" xfId="10" builtinId="5"/>
    <cellStyle name="Percent 2" xfId="7"/>
    <cellStyle name="Percent 2 2" xfId="2"/>
    <cellStyle name="Percent 3" xfId="14"/>
  </cellStyles>
  <dxfs count="66">
    <dxf>
      <numFmt numFmtId="14" formatCode="0.00%"/>
    </dxf>
    <dxf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" formatCode="0"/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horizontal="center" vertical="center" textRotation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border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204056"/>
      <color rgb="FFF65A5B"/>
      <color rgb="FF5B9BD5"/>
      <color rgb="FFFFEDC9"/>
      <color rgb="FF8AC3EA"/>
      <color rgb="FF008080"/>
      <color rgb="FFC8AD7F"/>
      <color rgb="FF55D9BD"/>
      <color rgb="FFC6E0B6"/>
      <color rgb="FFB7C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1- روند یکساله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ارزش بازار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اوراق بهادار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7639654598364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1896050485715"/>
          <c:y val="0.10174647887323944"/>
          <c:w val="0.84049386655321567"/>
          <c:h val="0.7068908358286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بازار'!$B$20</c:f>
              <c:strCache>
                <c:ptCount val="1"/>
                <c:pt idx="0">
                  <c:v>مجموع بورس، فرابورس، کالا و انرژی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636623737313837E-17"/>
                  <c:y val="1.4853801169590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23-4EE1-B9E8-A5FE5F152790}"/>
                </c:ext>
              </c:extLst>
            </c:dLbl>
            <c:dLbl>
              <c:idx val="1"/>
              <c:layout>
                <c:manualLayout>
                  <c:x val="0"/>
                  <c:y val="-7.45728859390363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61-483C-A0D5-AC198E91FD46}"/>
                </c:ext>
              </c:extLst>
            </c:dLbl>
            <c:dLbl>
              <c:idx val="2"/>
              <c:layout>
                <c:manualLayout>
                  <c:x val="0"/>
                  <c:y val="-5.3877826941986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3-4EE1-B9E8-A5FE5F152790}"/>
                </c:ext>
              </c:extLst>
            </c:dLbl>
            <c:dLbl>
              <c:idx val="3"/>
              <c:layout>
                <c:manualLayout>
                  <c:x val="-4.1273247474627673E-17"/>
                  <c:y val="-1.7274766470009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61-483C-A0D5-AC198E91FD46}"/>
                </c:ext>
              </c:extLst>
            </c:dLbl>
            <c:dLbl>
              <c:idx val="4"/>
              <c:layout>
                <c:manualLayout>
                  <c:x val="0"/>
                  <c:y val="1.4853801169590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23-4EE1-B9E8-A5FE5F152790}"/>
                </c:ext>
              </c:extLst>
            </c:dLbl>
            <c:dLbl>
              <c:idx val="5"/>
              <c:layout>
                <c:manualLayout>
                  <c:x val="0"/>
                  <c:y val="-2.3981379056047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3-4EE1-B9E8-A5FE5F152790}"/>
                </c:ext>
              </c:extLst>
            </c:dLbl>
            <c:dLbl>
              <c:idx val="6"/>
              <c:layout>
                <c:manualLayout>
                  <c:x val="0"/>
                  <c:y val="-5.06858407079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1-483C-A0D5-AC198E91FD46}"/>
                </c:ext>
              </c:extLst>
            </c:dLbl>
            <c:dLbl>
              <c:idx val="7"/>
              <c:layout>
                <c:manualLayout>
                  <c:x val="0"/>
                  <c:y val="2.1585380116958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1-483C-A0D5-AC198E91FD46}"/>
                </c:ext>
              </c:extLst>
            </c:dLbl>
            <c:dLbl>
              <c:idx val="8"/>
              <c:layout>
                <c:manualLayout>
                  <c:x val="-6.7538821527335438E-3"/>
                  <c:y val="-4.8472836774827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23-4EE1-B9E8-A5FE5F152790}"/>
                </c:ext>
              </c:extLst>
            </c:dLbl>
            <c:dLbl>
              <c:idx val="9"/>
              <c:layout>
                <c:manualLayout>
                  <c:x val="0"/>
                  <c:y val="1.91463864306784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61-483C-A0D5-AC198E91FD46}"/>
                </c:ext>
              </c:extLst>
            </c:dLbl>
            <c:dLbl>
              <c:idx val="10"/>
              <c:layout>
                <c:manualLayout>
                  <c:x val="-4.4818478337943935E-3"/>
                  <c:y val="7.381391347099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52-4326-8D3B-C1C0497DE8FA}"/>
                </c:ext>
              </c:extLst>
            </c:dLbl>
            <c:dLbl>
              <c:idx val="11"/>
              <c:layout>
                <c:manualLayout>
                  <c:x val="-4.4818478337942278E-3"/>
                  <c:y val="1.1140350877192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52-4326-8D3B-C1C0497DE8FA}"/>
                </c:ext>
              </c:extLst>
            </c:dLbl>
            <c:dLbl>
              <c:idx val="12"/>
              <c:layout>
                <c:manualLayout>
                  <c:x val="-2.2408352832730626E-3"/>
                  <c:y val="1.8359356725146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52-4326-8D3B-C1C0497DE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'ارزش بازار'!$C$20:$N$20</c:f>
              <c:numCache>
                <c:formatCode>#,##0</c:formatCode>
                <c:ptCount val="12"/>
                <c:pt idx="0">
                  <c:v>15512361.413997477</c:v>
                </c:pt>
                <c:pt idx="1">
                  <c:v>18012633.494253922</c:v>
                </c:pt>
                <c:pt idx="2">
                  <c:v>20691773.814680606</c:v>
                </c:pt>
                <c:pt idx="3">
                  <c:v>24132153.648852468</c:v>
                </c:pt>
                <c:pt idx="4">
                  <c:v>26149584.627914179</c:v>
                </c:pt>
                <c:pt idx="5">
                  <c:v>35215370.890900344</c:v>
                </c:pt>
                <c:pt idx="6">
                  <c:v>49292415.588810511</c:v>
                </c:pt>
                <c:pt idx="7">
                  <c:v>62810257.977129802</c:v>
                </c:pt>
                <c:pt idx="8">
                  <c:v>91216489.123361424</c:v>
                </c:pt>
                <c:pt idx="9">
                  <c:v>85986151.258718625</c:v>
                </c:pt>
                <c:pt idx="10">
                  <c:v>78655544.340009898</c:v>
                </c:pt>
                <c:pt idx="11">
                  <c:v>72312587.344178945</c:v>
                </c:pt>
              </c:numCache>
            </c:numRef>
          </c:cat>
          <c:val>
            <c:numRef>
              <c:f>'ارزش بازار'!$C$20:$O$20</c:f>
              <c:numCache>
                <c:formatCode>#,##0</c:formatCode>
                <c:ptCount val="13"/>
                <c:pt idx="0">
                  <c:v>15512361.413997477</c:v>
                </c:pt>
                <c:pt idx="1">
                  <c:v>18012633.494253922</c:v>
                </c:pt>
                <c:pt idx="2">
                  <c:v>20691773.814680606</c:v>
                </c:pt>
                <c:pt idx="3">
                  <c:v>24132153.648852468</c:v>
                </c:pt>
                <c:pt idx="4">
                  <c:v>26149584.627914179</c:v>
                </c:pt>
                <c:pt idx="5">
                  <c:v>35215370.890900344</c:v>
                </c:pt>
                <c:pt idx="6">
                  <c:v>49292415.588810511</c:v>
                </c:pt>
                <c:pt idx="7">
                  <c:v>62810257.977129802</c:v>
                </c:pt>
                <c:pt idx="8">
                  <c:v>91216489.123361424</c:v>
                </c:pt>
                <c:pt idx="9">
                  <c:v>85986151.258718625</c:v>
                </c:pt>
                <c:pt idx="10">
                  <c:v>78655544.340009898</c:v>
                </c:pt>
                <c:pt idx="11">
                  <c:v>72312587.344178945</c:v>
                </c:pt>
                <c:pt idx="12">
                  <c:v>70175737.088419512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2-4326-8D3B-C1C0497D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82520"/>
        <c:axId val="195229632"/>
      </c:barChart>
      <c:lineChart>
        <c:grouping val="standard"/>
        <c:varyColors val="0"/>
        <c:ser>
          <c:idx val="0"/>
          <c:order val="0"/>
          <c:tx>
            <c:strRef>
              <c:f>'ارزش بازار'!$A$18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بازار'!$C$17:$O$17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بازار'!$C$18:$O$18</c:f>
              <c:numCache>
                <c:formatCode>#,##0</c:formatCode>
                <c:ptCount val="13"/>
                <c:pt idx="0">
                  <c:v>11373632.969741885</c:v>
                </c:pt>
                <c:pt idx="1">
                  <c:v>13214042.582902446</c:v>
                </c:pt>
                <c:pt idx="2">
                  <c:v>15097317.461271172</c:v>
                </c:pt>
                <c:pt idx="3">
                  <c:v>17616799.708939273</c:v>
                </c:pt>
                <c:pt idx="4">
                  <c:v>18959229.56071227</c:v>
                </c:pt>
                <c:pt idx="5">
                  <c:v>26167007.140272956</c:v>
                </c:pt>
                <c:pt idx="6">
                  <c:v>37263751.642979875</c:v>
                </c:pt>
                <c:pt idx="7">
                  <c:v>47855431.329064965</c:v>
                </c:pt>
                <c:pt idx="8">
                  <c:v>72133442.38274917</c:v>
                </c:pt>
                <c:pt idx="9">
                  <c:v>66494107.512178592</c:v>
                </c:pt>
                <c:pt idx="10">
                  <c:v>60267587.020760849</c:v>
                </c:pt>
                <c:pt idx="11">
                  <c:v>54495743.693212703</c:v>
                </c:pt>
                <c:pt idx="12">
                  <c:v>52532347.434600525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352-4326-8D3B-C1C0497DE8FA}"/>
            </c:ext>
          </c:extLst>
        </c:ser>
        <c:ser>
          <c:idx val="1"/>
          <c:order val="1"/>
          <c:tx>
            <c:strRef>
              <c:f>'ارزش بازار'!$A$19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بازار'!$C$17:$O$17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بازار'!$C$19:$O$19</c:f>
              <c:numCache>
                <c:formatCode>#,##0</c:formatCode>
                <c:ptCount val="13"/>
                <c:pt idx="0">
                  <c:v>4084752.1564669926</c:v>
                </c:pt>
                <c:pt idx="1">
                  <c:v>4743940.604562873</c:v>
                </c:pt>
                <c:pt idx="2">
                  <c:v>5537533.6804762334</c:v>
                </c:pt>
                <c:pt idx="3">
                  <c:v>6457366.7639799928</c:v>
                </c:pt>
                <c:pt idx="4">
                  <c:v>7130287.6642687116</c:v>
                </c:pt>
                <c:pt idx="5">
                  <c:v>8986869.1287580878</c:v>
                </c:pt>
                <c:pt idx="6">
                  <c:v>11961388.582896825</c:v>
                </c:pt>
                <c:pt idx="7">
                  <c:v>14887322.900131032</c:v>
                </c:pt>
                <c:pt idx="8">
                  <c:v>19009214.475108568</c:v>
                </c:pt>
                <c:pt idx="9">
                  <c:v>19416137.501005381</c:v>
                </c:pt>
                <c:pt idx="10">
                  <c:v>18305366.992102958</c:v>
                </c:pt>
                <c:pt idx="11">
                  <c:v>17739639.033352073</c:v>
                </c:pt>
                <c:pt idx="12">
                  <c:v>17567327.497707222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352-4326-8D3B-C1C0497D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82520"/>
        <c:axId val="195229632"/>
      </c:lineChart>
      <c:catAx>
        <c:axId val="194082520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95229632"/>
        <c:crosses val="autoZero"/>
        <c:auto val="1"/>
        <c:lblAlgn val="ctr"/>
        <c:lblOffset val="100"/>
        <c:noMultiLvlLbl val="0"/>
      </c:catAx>
      <c:valAx>
        <c:axId val="19522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94082520"/>
        <c:crosses val="autoZero"/>
        <c:crossBetween val="between"/>
        <c:majorUnit val="2000000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47493328039878"/>
          <c:y val="0.92979631931973417"/>
          <c:w val="0.61094960475073368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2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14- روند</a:t>
            </a:r>
            <a:r>
              <a:rPr lang="fa-IR" sz="12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 مجموع ارزش سبد سرمایه گذاری خارجی </a:t>
            </a:r>
            <a:endParaRPr lang="en-US" sz="12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367528185492449"/>
          <c:y val="4.367503960171984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1228346456693"/>
          <c:y val="0.10357879793327721"/>
          <c:w val="0.84732152230971125"/>
          <c:h val="0.73949608443990467"/>
        </c:manualLayout>
      </c:layout>
      <c:lineChart>
        <c:grouping val="standard"/>
        <c:varyColors val="0"/>
        <c:ser>
          <c:idx val="0"/>
          <c:order val="0"/>
          <c:tx>
            <c:strRef>
              <c:f>'سرمایه گذار خارجی'!$A$5</c:f>
              <c:strCache>
                <c:ptCount val="1"/>
                <c:pt idx="0">
                  <c:v>مجموع</c:v>
                </c:pt>
              </c:strCache>
            </c:strRef>
          </c:tx>
          <c:spPr>
            <a:ln w="31750" cap="rnd">
              <a:solidFill>
                <a:srgbClr val="025F8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25F80"/>
              </a:solidFill>
              <a:ln w="349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1.3357264411827271E-2"/>
                  <c:y val="2.8640529531568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23-4C50-BEC6-4E52E5D6F6CC}"/>
                </c:ext>
              </c:extLst>
            </c:dLbl>
            <c:dLbl>
              <c:idx val="4"/>
              <c:layout>
                <c:manualLayout>
                  <c:x val="-8.9879688605803247E-3"/>
                  <c:y val="5.0448303257291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23-4C50-BEC6-4E52E5D6F6CC}"/>
                </c:ext>
              </c:extLst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2F-47F2-B931-6158B7855529}"/>
                </c:ext>
              </c:extLst>
            </c:dLbl>
            <c:dLbl>
              <c:idx val="7"/>
              <c:layout>
                <c:manualLayout>
                  <c:x val="-2.1342267602637903E-2"/>
                  <c:y val="5.9930979859696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23-4C50-BEC6-4E52E5D6F6CC}"/>
                </c:ext>
              </c:extLst>
            </c:dLbl>
            <c:dLbl>
              <c:idx val="10"/>
              <c:layout>
                <c:manualLayout>
                  <c:x val="9.0051762036444487E-3"/>
                  <c:y val="-2.1554650373387677E-2"/>
                </c:manualLayout>
              </c:layout>
              <c:numFmt formatCode="[$-3010000]#,##0" sourceLinked="0"/>
              <c:spPr>
                <a:solidFill>
                  <a:schemeClr val="accent5">
                    <a:lumMod val="75000"/>
                    <a:alpha val="1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spc="5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RANYekan" panose="020B0506030804020204" pitchFamily="34" charset="-78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23-4C50-BEC6-4E52E5D6F6CC}"/>
                </c:ext>
              </c:extLst>
            </c:dLbl>
            <c:dLbl>
              <c:idx val="11"/>
              <c:layout/>
              <c:numFmt formatCode="[$-3010000]#,##0" sourceLinked="0"/>
              <c:spPr>
                <a:solidFill>
                  <a:schemeClr val="accent5">
                    <a:lumMod val="75000"/>
                    <a:alpha val="1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spc="5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RANYekan" panose="020B0506030804020204" pitchFamily="34" charset="-78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88-403B-9431-E40E1CA9E484}"/>
                </c:ext>
              </c:extLst>
            </c:dLbl>
            <c:numFmt formatCode="[$-3010000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spc="5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RANYekan" panose="020B0506030804020204" pitchFamily="34" charset="-78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'سرمایه گذار خارجی'!$V$1:$AH$1</c:f>
              <c:strCache>
                <c:ptCount val="13"/>
                <c:pt idx="0">
                  <c:v>آبان
98</c:v>
                </c:pt>
                <c:pt idx="1">
                  <c:v>آذر
98</c:v>
                </c:pt>
                <c:pt idx="2">
                  <c:v>دی
98</c:v>
                </c:pt>
                <c:pt idx="3">
                  <c:v>بهمن
98</c:v>
                </c:pt>
                <c:pt idx="4">
                  <c:v>اسفند
98</c:v>
                </c:pt>
                <c:pt idx="5">
                  <c:v>فروردین
99</c:v>
                </c:pt>
                <c:pt idx="6">
                  <c:v>اردیبهشت
99</c:v>
                </c:pt>
                <c:pt idx="7">
                  <c:v>خرداد
99</c:v>
                </c:pt>
                <c:pt idx="8">
                  <c:v>تیر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1399</c:v>
                </c:pt>
                <c:pt idx="12">
                  <c:v>آبان
1399</c:v>
                </c:pt>
              </c:strCache>
            </c:strRef>
          </c:cat>
          <c:val>
            <c:numRef>
              <c:f>'سرمایه گذار خارجی'!$V$5:$AH$5</c:f>
              <c:numCache>
                <c:formatCode>#,##0</c:formatCode>
                <c:ptCount val="13"/>
                <c:pt idx="0">
                  <c:v>15340</c:v>
                </c:pt>
                <c:pt idx="1">
                  <c:v>17780</c:v>
                </c:pt>
                <c:pt idx="2">
                  <c:v>21103</c:v>
                </c:pt>
                <c:pt idx="3">
                  <c:v>21599</c:v>
                </c:pt>
                <c:pt idx="4">
                  <c:v>21528</c:v>
                </c:pt>
                <c:pt idx="5">
                  <c:v>29622</c:v>
                </c:pt>
                <c:pt idx="6">
                  <c:v>35074</c:v>
                </c:pt>
                <c:pt idx="7">
                  <c:v>37423</c:v>
                </c:pt>
                <c:pt idx="8">
                  <c:v>44732</c:v>
                </c:pt>
                <c:pt idx="9">
                  <c:v>45895</c:v>
                </c:pt>
                <c:pt idx="10">
                  <c:v>44278</c:v>
                </c:pt>
                <c:pt idx="11">
                  <c:v>39291</c:v>
                </c:pt>
                <c:pt idx="12">
                  <c:v>41432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1E7C-4497-B660-0DE38593487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632192"/>
        <c:axId val="204631800"/>
      </c:lineChart>
      <c:catAx>
        <c:axId val="20463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BBC5D3">
                  <a:alpha val="40000"/>
                </a:srgbClr>
              </a:solidFill>
              <a:prstDash val="sysDash"/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ysClr val="windowText" lastClr="000000"/>
                </a:solidFill>
                <a:latin typeface="IRANYekan" panose="020B0506030804020204" pitchFamily="34" charset="-78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1800"/>
        <c:crosses val="autoZero"/>
        <c:auto val="1"/>
        <c:lblAlgn val="ctr"/>
        <c:lblOffset val="100"/>
        <c:noMultiLvlLbl val="0"/>
      </c:catAx>
      <c:valAx>
        <c:axId val="20463180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rgbClr val="BBC5D3">
                  <a:alpha val="7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[$-3010000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IRANYekan" panose="020B0506030804020204" pitchFamily="34" charset="-78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2192"/>
        <c:crosses val="autoZero"/>
        <c:crossBetween val="between"/>
        <c:majorUnit val="5000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18- روند یکساله ارزش بازار سهام در بورس تهران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و فرابورس ایران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2527209098862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3301742164636"/>
          <c:y val="0.10174647887323944"/>
          <c:w val="0.88040804347732637"/>
          <c:h val="0.800224097925012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سهام'!$A$16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8A95A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411111111111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BA-474B-B129-C9484F28CFA4}"/>
                </c:ext>
              </c:extLst>
            </c:dLbl>
            <c:dLbl>
              <c:idx val="1"/>
              <c:layout>
                <c:manualLayout>
                  <c:x val="0"/>
                  <c:y val="1.763888888888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BA-474B-B129-C9484F28CFA4}"/>
                </c:ext>
              </c:extLst>
            </c:dLbl>
            <c:dLbl>
              <c:idx val="2"/>
              <c:layout>
                <c:manualLayout>
                  <c:x val="-7.7481544750167778E-3"/>
                  <c:y val="1.0583360451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BA-474B-B129-C9484F28CFA4}"/>
                </c:ext>
              </c:extLst>
            </c:dLbl>
            <c:dLbl>
              <c:idx val="3"/>
              <c:layout>
                <c:manualLayout>
                  <c:x val="-4.1273247474627673E-17"/>
                  <c:y val="1.058333333333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BA-474B-B129-C9484F28CFA4}"/>
                </c:ext>
              </c:extLst>
            </c:dLbl>
            <c:dLbl>
              <c:idx val="4"/>
              <c:layout>
                <c:manualLayout>
                  <c:x val="-9.4698571839777781E-17"/>
                  <c:y val="-3.9651444480602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3BA-474B-B129-C9484F28CFA4}"/>
                </c:ext>
              </c:extLst>
            </c:dLbl>
            <c:dLbl>
              <c:idx val="5"/>
              <c:layout>
                <c:manualLayout>
                  <c:x val="0"/>
                  <c:y val="-4.37357630979498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3BA-474B-B129-C9484F28CFA4}"/>
                </c:ext>
              </c:extLst>
            </c:dLbl>
            <c:dLbl>
              <c:idx val="6"/>
              <c:layout>
                <c:manualLayout>
                  <c:x val="-9.4698571839777781E-17"/>
                  <c:y val="-2.160407853346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3BA-474B-B129-C9484F28CFA4}"/>
                </c:ext>
              </c:extLst>
            </c:dLbl>
            <c:dLbl>
              <c:idx val="7"/>
              <c:layout>
                <c:manualLayout>
                  <c:x val="0"/>
                  <c:y val="2.1166666666666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3BA-474B-B129-C9484F28CFA4}"/>
                </c:ext>
              </c:extLst>
            </c:dLbl>
            <c:dLbl>
              <c:idx val="8"/>
              <c:layout>
                <c:manualLayout>
                  <c:x val="-1.6509298989851069E-16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3BA-474B-B129-C9484F28CFA4}"/>
                </c:ext>
              </c:extLst>
            </c:dLbl>
            <c:dLbl>
              <c:idx val="9"/>
              <c:layout>
                <c:manualLayout>
                  <c:x val="8.2546494949255347E-17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3BA-474B-B129-C9484F28CFA4}"/>
                </c:ext>
              </c:extLst>
            </c:dLbl>
            <c:dLbl>
              <c:idx val="10"/>
              <c:layout>
                <c:manualLayout>
                  <c:x val="0"/>
                  <c:y val="1.7638888888888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3BA-474B-B129-C9484F28CFA4}"/>
                </c:ext>
              </c:extLst>
            </c:dLbl>
            <c:dLbl>
              <c:idx val="11"/>
              <c:layout>
                <c:manualLayout>
                  <c:x val="0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3BA-474B-B129-C9484F28CFA4}"/>
                </c:ext>
              </c:extLst>
            </c:dLbl>
            <c:dLbl>
              <c:idx val="12"/>
              <c:layout>
                <c:manualLayout>
                  <c:x val="0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3BA-474B-B129-C9484F28CF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بازار سهام'!$B$13:$N$13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سهام'!$B$16:$N$16</c:f>
              <c:numCache>
                <c:formatCode>#,##0</c:formatCode>
                <c:ptCount val="13"/>
                <c:pt idx="0">
                  <c:v>14367279.466242837</c:v>
                </c:pt>
                <c:pt idx="1">
                  <c:v>16806322.869295988</c:v>
                </c:pt>
                <c:pt idx="2">
                  <c:v>19427665.571553119</c:v>
                </c:pt>
                <c:pt idx="3">
                  <c:v>22811337.66587773</c:v>
                </c:pt>
                <c:pt idx="4">
                  <c:v>24566545.74234055</c:v>
                </c:pt>
                <c:pt idx="5">
                  <c:v>33759363.098660618</c:v>
                </c:pt>
                <c:pt idx="6">
                  <c:v>47451690.913838282</c:v>
                </c:pt>
                <c:pt idx="7">
                  <c:v>60821295.052117012</c:v>
                </c:pt>
                <c:pt idx="8">
                  <c:v>89443157.86376223</c:v>
                </c:pt>
                <c:pt idx="9">
                  <c:v>83925803.88897945</c:v>
                </c:pt>
                <c:pt idx="10">
                  <c:v>76105554.46958968</c:v>
                </c:pt>
                <c:pt idx="11">
                  <c:v>69746771.664170817</c:v>
                </c:pt>
                <c:pt idx="12">
                  <c:v>67523528.687211707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3-4EAF-86F0-6397CF54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204637288"/>
        <c:axId val="204637680"/>
      </c:barChart>
      <c:lineChart>
        <c:grouping val="standard"/>
        <c:varyColors val="0"/>
        <c:ser>
          <c:idx val="0"/>
          <c:order val="0"/>
          <c:tx>
            <c:strRef>
              <c:f>'ارزش بازار سهام'!$A$14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سهام'!$B$13:$N$13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سهام'!$B$14:$N$14</c:f>
              <c:numCache>
                <c:formatCode>#,##0</c:formatCode>
                <c:ptCount val="13"/>
                <c:pt idx="0">
                  <c:v>11201334.07746063</c:v>
                </c:pt>
                <c:pt idx="1">
                  <c:v>13027125.20426566</c:v>
                </c:pt>
                <c:pt idx="2">
                  <c:v>14902392.567471229</c:v>
                </c:pt>
                <c:pt idx="3">
                  <c:v>17420335.066295579</c:v>
                </c:pt>
                <c:pt idx="4">
                  <c:v>18731465.610912651</c:v>
                </c:pt>
                <c:pt idx="5">
                  <c:v>25930151.8425637</c:v>
                </c:pt>
                <c:pt idx="6">
                  <c:v>37003258.296182096</c:v>
                </c:pt>
                <c:pt idx="7">
                  <c:v>47567387.750544906</c:v>
                </c:pt>
                <c:pt idx="8">
                  <c:v>71817861.905779496</c:v>
                </c:pt>
                <c:pt idx="9">
                  <c:v>66155973.358450606</c:v>
                </c:pt>
                <c:pt idx="10">
                  <c:v>59769369.266968802</c:v>
                </c:pt>
                <c:pt idx="11">
                  <c:v>53962342.559587196</c:v>
                </c:pt>
                <c:pt idx="12">
                  <c:v>52017659.560308002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353-4EAF-86F0-6397CF548C7E}"/>
            </c:ext>
          </c:extLst>
        </c:ser>
        <c:ser>
          <c:idx val="1"/>
          <c:order val="1"/>
          <c:tx>
            <c:strRef>
              <c:f>'ارزش بازار سهام'!$A$15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سهام'!$B$13:$N$13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سهام'!$B$15:$N$15</c:f>
              <c:numCache>
                <c:formatCode>#,##0</c:formatCode>
                <c:ptCount val="13"/>
                <c:pt idx="0">
                  <c:v>3165945.3887822069</c:v>
                </c:pt>
                <c:pt idx="1">
                  <c:v>3779197.66503033</c:v>
                </c:pt>
                <c:pt idx="2">
                  <c:v>4525273.0040818909</c:v>
                </c:pt>
                <c:pt idx="3">
                  <c:v>5391002.5995821506</c:v>
                </c:pt>
                <c:pt idx="4">
                  <c:v>5835080.1314278999</c:v>
                </c:pt>
                <c:pt idx="5">
                  <c:v>7829211.2560969191</c:v>
                </c:pt>
                <c:pt idx="6">
                  <c:v>10448432.61765619</c:v>
                </c:pt>
                <c:pt idx="7">
                  <c:v>13253907.301572109</c:v>
                </c:pt>
                <c:pt idx="8">
                  <c:v>17625295.957982741</c:v>
                </c:pt>
                <c:pt idx="9">
                  <c:v>17769830.53052884</c:v>
                </c:pt>
                <c:pt idx="10">
                  <c:v>16336185.202620881</c:v>
                </c:pt>
                <c:pt idx="11">
                  <c:v>15784429.104583621</c:v>
                </c:pt>
                <c:pt idx="12">
                  <c:v>15505869.126903709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3-4EAF-86F0-6397CF54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7288"/>
        <c:axId val="204637680"/>
      </c:lineChart>
      <c:catAx>
        <c:axId val="204637288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7680"/>
        <c:crosses val="autoZero"/>
        <c:auto val="1"/>
        <c:lblAlgn val="ctr"/>
        <c:lblOffset val="100"/>
        <c:noMultiLvlLbl val="0"/>
      </c:catAx>
      <c:valAx>
        <c:axId val="2046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4637288"/>
        <c:crosses val="autoZero"/>
        <c:crossBetween val="between"/>
        <c:majorUnit val="2000000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540083906251"/>
          <c:y val="0.92604044212783265"/>
          <c:w val="0.56818835517935651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20- روند یکساله ارزش بازارهای بورس تهران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534477950081573"/>
          <c:y val="4.62973971790846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00165426919888"/>
          <c:y val="0.13894962023033391"/>
          <c:w val="0.8802753804246084"/>
          <c:h val="0.65095289007654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بازارهای بورس'!$A$7</c:f>
              <c:strCache>
                <c:ptCount val="1"/>
                <c:pt idx="0">
                  <c:v>بازار 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'روند ارزش بازارهای بورس'!$B$6:$N$6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بورس'!$B$7:$N$7</c:f>
              <c:numCache>
                <c:formatCode>#,##0</c:formatCode>
                <c:ptCount val="13"/>
                <c:pt idx="0">
                  <c:v>6606269.6757988101</c:v>
                </c:pt>
                <c:pt idx="1">
                  <c:v>7648453.3136783699</c:v>
                </c:pt>
                <c:pt idx="2">
                  <c:v>8660992.2301745992</c:v>
                </c:pt>
                <c:pt idx="3">
                  <c:v>10065916.4436255</c:v>
                </c:pt>
                <c:pt idx="4">
                  <c:v>10869697.587304199</c:v>
                </c:pt>
                <c:pt idx="5">
                  <c:v>14714537.1428806</c:v>
                </c:pt>
                <c:pt idx="6">
                  <c:v>21556621.8715204</c:v>
                </c:pt>
                <c:pt idx="7">
                  <c:v>27957126.8189454</c:v>
                </c:pt>
                <c:pt idx="8">
                  <c:v>40261045.076450899</c:v>
                </c:pt>
                <c:pt idx="9">
                  <c:v>35746344.075695403</c:v>
                </c:pt>
                <c:pt idx="10">
                  <c:v>33874039.503508203</c:v>
                </c:pt>
                <c:pt idx="11">
                  <c:v>27775833.7480556</c:v>
                </c:pt>
                <c:pt idx="12">
                  <c:v>27147070.600238401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5-4E9E-8C42-AE00C1F762BE}"/>
            </c:ext>
          </c:extLst>
        </c:ser>
        <c:ser>
          <c:idx val="1"/>
          <c:order val="1"/>
          <c:tx>
            <c:strRef>
              <c:f>'روند ارزش بازارهای بورس'!$A$8</c:f>
              <c:strCache>
                <c:ptCount val="1"/>
                <c:pt idx="0">
                  <c:v>بازار دوم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'روند ارزش بازارهای بورس'!$B$6:$N$6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بورس'!$B$8:$N$8</c:f>
              <c:numCache>
                <c:formatCode>#,##0</c:formatCode>
                <c:ptCount val="13"/>
                <c:pt idx="0">
                  <c:v>4595064.4016618198</c:v>
                </c:pt>
                <c:pt idx="1">
                  <c:v>5378671.8905872898</c:v>
                </c:pt>
                <c:pt idx="2">
                  <c:v>6241400.3372966303</c:v>
                </c:pt>
                <c:pt idx="3">
                  <c:v>7354418.6226700796</c:v>
                </c:pt>
                <c:pt idx="4">
                  <c:v>7861768.0236084498</c:v>
                </c:pt>
                <c:pt idx="5">
                  <c:v>11215614.6996831</c:v>
                </c:pt>
                <c:pt idx="6">
                  <c:v>15446636.4246617</c:v>
                </c:pt>
                <c:pt idx="7">
                  <c:v>19610260.931599502</c:v>
                </c:pt>
                <c:pt idx="8">
                  <c:v>31556816.8293286</c:v>
                </c:pt>
                <c:pt idx="9">
                  <c:v>30409629.2827552</c:v>
                </c:pt>
                <c:pt idx="10">
                  <c:v>25895329.763460599</c:v>
                </c:pt>
                <c:pt idx="11">
                  <c:v>26186508.8115316</c:v>
                </c:pt>
                <c:pt idx="12">
                  <c:v>24870588.9600696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5-4E9E-8C42-AE00C1F7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204638464"/>
        <c:axId val="204638856"/>
      </c:barChart>
      <c:barChart>
        <c:barDir val="col"/>
        <c:grouping val="clustered"/>
        <c:varyColors val="0"/>
        <c:ser>
          <c:idx val="2"/>
          <c:order val="2"/>
          <c:tx>
            <c:strRef>
              <c:f>'روند ارزش بازارهای بورس'!$A$9</c:f>
              <c:strCache>
                <c:ptCount val="1"/>
                <c:pt idx="0">
                  <c:v>مجموع</c:v>
                </c:pt>
              </c:strCache>
            </c:strRef>
          </c:tx>
          <c:spPr>
            <a:gradFill>
              <a:gsLst>
                <a:gs pos="0">
                  <a:srgbClr val="7030A0">
                    <a:alpha val="63000"/>
                  </a:srgbClr>
                </a:gs>
                <a:gs pos="46000">
                  <a:schemeClr val="accent1">
                    <a:lumMod val="45000"/>
                    <a:lumOff val="55000"/>
                    <a:alpha val="44000"/>
                  </a:schemeClr>
                </a:gs>
                <a:gs pos="84000">
                  <a:schemeClr val="accent1">
                    <a:lumMod val="45000"/>
                    <a:lumOff val="55000"/>
                    <a:alpha val="43000"/>
                  </a:schemeClr>
                </a:gs>
                <a:gs pos="100000">
                  <a:schemeClr val="accent1">
                    <a:lumMod val="30000"/>
                    <a:lumOff val="70000"/>
                    <a:alpha val="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بازارهای بورس'!$B$6:$N$6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بورس'!$B$9:$N$9</c:f>
              <c:numCache>
                <c:formatCode>#,##0</c:formatCode>
                <c:ptCount val="13"/>
                <c:pt idx="0">
                  <c:v>11201334.07746063</c:v>
                </c:pt>
                <c:pt idx="1">
                  <c:v>13027125.20426566</c:v>
                </c:pt>
                <c:pt idx="2">
                  <c:v>14902392.567471229</c:v>
                </c:pt>
                <c:pt idx="3">
                  <c:v>17420335.066295579</c:v>
                </c:pt>
                <c:pt idx="4">
                  <c:v>18731465.610912651</c:v>
                </c:pt>
                <c:pt idx="5">
                  <c:v>25930151.8425637</c:v>
                </c:pt>
                <c:pt idx="6">
                  <c:v>37003258.296182096</c:v>
                </c:pt>
                <c:pt idx="7">
                  <c:v>47567387.750544906</c:v>
                </c:pt>
                <c:pt idx="8">
                  <c:v>71817861.905779496</c:v>
                </c:pt>
                <c:pt idx="9">
                  <c:v>66155973.358450606</c:v>
                </c:pt>
                <c:pt idx="10">
                  <c:v>59769369.266968802</c:v>
                </c:pt>
                <c:pt idx="11">
                  <c:v>53962342.559587196</c:v>
                </c:pt>
                <c:pt idx="12">
                  <c:v>52017659.560308002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5-4E9E-8C42-AE00C1F7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-27"/>
        <c:axId val="205601952"/>
        <c:axId val="204639248"/>
      </c:barChart>
      <c:catAx>
        <c:axId val="204638464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8856"/>
        <c:crosses val="autoZero"/>
        <c:auto val="1"/>
        <c:lblAlgn val="ctr"/>
        <c:lblOffset val="100"/>
        <c:noMultiLvlLbl val="0"/>
      </c:catAx>
      <c:valAx>
        <c:axId val="204638856"/>
        <c:scaling>
          <c:orientation val="minMax"/>
          <c:max val="85000000"/>
          <c:min val="0"/>
        </c:scaling>
        <c:delete val="0"/>
        <c:axPos val="l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1.0266402289233496E-3"/>
              <c:y val="0.14864789077421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4638464"/>
        <c:crosses val="autoZero"/>
        <c:crossBetween val="between"/>
        <c:dispUnits>
          <c:builtInUnit val="thousands"/>
        </c:dispUnits>
      </c:valAx>
      <c:valAx>
        <c:axId val="204639248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205601952"/>
        <c:crosses val="max"/>
        <c:crossBetween val="between"/>
      </c:valAx>
      <c:catAx>
        <c:axId val="20560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6392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92375461800899"/>
          <c:y val="0.15562996360007914"/>
          <c:w val="0.3675990937813996"/>
          <c:h val="8.6535797608632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21- روند یکساله ارزش بازارهای فرابورس ایران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570385442068682"/>
          <c:y val="4.62947692421559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3589779772151"/>
          <c:y val="0.1135949503343891"/>
          <c:w val="0.8788639712536418"/>
          <c:h val="0.7971445190034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بازارهای فرابورس'!$A$9</c:f>
              <c:strCache>
                <c:ptCount val="1"/>
                <c:pt idx="0">
                  <c:v>بازار 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فرابورس'!$B$9:$N$9</c:f>
              <c:numCache>
                <c:formatCode>#,##0</c:formatCode>
                <c:ptCount val="13"/>
                <c:pt idx="0">
                  <c:v>328178.45299999998</c:v>
                </c:pt>
                <c:pt idx="1">
                  <c:v>407331.09899999999</c:v>
                </c:pt>
                <c:pt idx="2">
                  <c:v>473399.92349999998</c:v>
                </c:pt>
                <c:pt idx="3">
                  <c:v>615686.76500000001</c:v>
                </c:pt>
                <c:pt idx="4">
                  <c:v>666326.3125</c:v>
                </c:pt>
                <c:pt idx="5">
                  <c:v>1129595.7590000001</c:v>
                </c:pt>
                <c:pt idx="6">
                  <c:v>1634905.0730000001</c:v>
                </c:pt>
                <c:pt idx="7">
                  <c:v>2024835.091</c:v>
                </c:pt>
                <c:pt idx="8">
                  <c:v>2646692.1085000001</c:v>
                </c:pt>
                <c:pt idx="9">
                  <c:v>3072798.2105</c:v>
                </c:pt>
                <c:pt idx="10">
                  <c:v>3221066.3325</c:v>
                </c:pt>
                <c:pt idx="11">
                  <c:v>4096010.3999712099</c:v>
                </c:pt>
                <c:pt idx="12">
                  <c:v>4069918.16214725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F-4754-A04D-4846540FA365}"/>
            </c:ext>
          </c:extLst>
        </c:ser>
        <c:ser>
          <c:idx val="1"/>
          <c:order val="1"/>
          <c:tx>
            <c:strRef>
              <c:f>'روند ارزش بازارهای فرابورس'!$A$10</c:f>
              <c:strCache>
                <c:ptCount val="1"/>
                <c:pt idx="0">
                  <c:v>بازار دوم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فرابورس'!$B$10:$N$10</c:f>
              <c:numCache>
                <c:formatCode>#,##0</c:formatCode>
                <c:ptCount val="13"/>
                <c:pt idx="0">
                  <c:v>1938041.8699179599</c:v>
                </c:pt>
                <c:pt idx="1">
                  <c:v>2216232.8920046198</c:v>
                </c:pt>
                <c:pt idx="2">
                  <c:v>2577002.0965516102</c:v>
                </c:pt>
                <c:pt idx="3">
                  <c:v>3038195.5115687</c:v>
                </c:pt>
                <c:pt idx="4">
                  <c:v>3331907.7556690001</c:v>
                </c:pt>
                <c:pt idx="5">
                  <c:v>4275564.5425738897</c:v>
                </c:pt>
                <c:pt idx="6">
                  <c:v>5380347.02725079</c:v>
                </c:pt>
                <c:pt idx="7">
                  <c:v>7284796.34658626</c:v>
                </c:pt>
                <c:pt idx="8">
                  <c:v>9991905.4343786892</c:v>
                </c:pt>
                <c:pt idx="9">
                  <c:v>9150324.3236299995</c:v>
                </c:pt>
                <c:pt idx="10">
                  <c:v>8276771.4746883903</c:v>
                </c:pt>
                <c:pt idx="11">
                  <c:v>7274947.0812131902</c:v>
                </c:pt>
                <c:pt idx="12">
                  <c:v>7253077.6877780501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F-4754-A04D-4846540FA365}"/>
            </c:ext>
          </c:extLst>
        </c:ser>
        <c:ser>
          <c:idx val="2"/>
          <c:order val="2"/>
          <c:tx>
            <c:strRef>
              <c:f>'روند ارزش بازارهای فرابورس'!$A$11</c:f>
              <c:strCache>
                <c:ptCount val="1"/>
                <c:pt idx="0">
                  <c:v>بازار پايه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فرابورس'!$B$11:$N$11</c:f>
              <c:numCache>
                <c:formatCode>#,##0</c:formatCode>
                <c:ptCount val="13"/>
                <c:pt idx="0">
                  <c:v>890854.04076424695</c:v>
                </c:pt>
                <c:pt idx="1">
                  <c:v>1146705.42632571</c:v>
                </c:pt>
                <c:pt idx="2">
                  <c:v>1464787.4090302801</c:v>
                </c:pt>
                <c:pt idx="3">
                  <c:v>1726179.4175134499</c:v>
                </c:pt>
                <c:pt idx="4">
                  <c:v>1824646.9910089001</c:v>
                </c:pt>
                <c:pt idx="5">
                  <c:v>2407421.3655230301</c:v>
                </c:pt>
                <c:pt idx="6">
                  <c:v>3413521.7474054</c:v>
                </c:pt>
                <c:pt idx="7">
                  <c:v>3921146.9969858499</c:v>
                </c:pt>
                <c:pt idx="8">
                  <c:v>4957382.5847040499</c:v>
                </c:pt>
                <c:pt idx="9">
                  <c:v>5514684.2544988403</c:v>
                </c:pt>
                <c:pt idx="10">
                  <c:v>4807843.3432324901</c:v>
                </c:pt>
                <c:pt idx="11">
                  <c:v>4382715.0485992199</c:v>
                </c:pt>
                <c:pt idx="12">
                  <c:v>4153499.2271784102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F-4754-A04D-4846540FA365}"/>
            </c:ext>
          </c:extLst>
        </c:ser>
        <c:ser>
          <c:idx val="3"/>
          <c:order val="3"/>
          <c:tx>
            <c:strRef>
              <c:f>'روند ارزش بازارهای فرابورس'!$A$12</c:f>
              <c:strCache>
                <c:ptCount val="1"/>
                <c:pt idx="0">
                  <c:v>شرکتهای کوچک و متوسط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فرابورس'!$B$12:$N$12</c:f>
              <c:numCache>
                <c:formatCode>#,##0</c:formatCode>
                <c:ptCount val="13"/>
                <c:pt idx="0">
                  <c:v>8871.0251000000007</c:v>
                </c:pt>
                <c:pt idx="1">
                  <c:v>8928.2476999999999</c:v>
                </c:pt>
                <c:pt idx="2">
                  <c:v>10083.575000000001</c:v>
                </c:pt>
                <c:pt idx="3">
                  <c:v>10940.905500000001</c:v>
                </c:pt>
                <c:pt idx="4">
                  <c:v>12199.072249999999</c:v>
                </c:pt>
                <c:pt idx="5">
                  <c:v>16629.589</c:v>
                </c:pt>
                <c:pt idx="6">
                  <c:v>19658.77</c:v>
                </c:pt>
                <c:pt idx="7">
                  <c:v>23128.866999999998</c:v>
                </c:pt>
                <c:pt idx="8">
                  <c:v>29315.830399999999</c:v>
                </c:pt>
                <c:pt idx="9">
                  <c:v>32023.741900000001</c:v>
                </c:pt>
                <c:pt idx="10">
                  <c:v>30504.052199999998</c:v>
                </c:pt>
                <c:pt idx="11">
                  <c:v>30756.574799999999</c:v>
                </c:pt>
                <c:pt idx="12">
                  <c:v>29374.049800000001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F-4754-A04D-4846540F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-27"/>
        <c:axId val="205602736"/>
        <c:axId val="205603128"/>
      </c:barChart>
      <c:barChart>
        <c:barDir val="col"/>
        <c:grouping val="clustered"/>
        <c:varyColors val="0"/>
        <c:ser>
          <c:idx val="4"/>
          <c:order val="4"/>
          <c:tx>
            <c:strRef>
              <c:f>'روند ارزش بازارهای فرابورس'!$A$13</c:f>
              <c:strCache>
                <c:ptCount val="1"/>
                <c:pt idx="0">
                  <c:v>مجموع</c:v>
                </c:pt>
              </c:strCache>
            </c:strRef>
          </c:tx>
          <c:spPr>
            <a:gradFill>
              <a:gsLst>
                <a:gs pos="0">
                  <a:srgbClr val="7030A0">
                    <a:alpha val="63000"/>
                  </a:srgbClr>
                </a:gs>
                <a:gs pos="46000">
                  <a:schemeClr val="accent1">
                    <a:lumMod val="45000"/>
                    <a:lumOff val="55000"/>
                    <a:alpha val="44000"/>
                  </a:schemeClr>
                </a:gs>
                <a:gs pos="84000">
                  <a:schemeClr val="accent1">
                    <a:lumMod val="45000"/>
                    <a:lumOff val="55000"/>
                    <a:alpha val="43000"/>
                  </a:schemeClr>
                </a:gs>
                <a:gs pos="100000">
                  <a:schemeClr val="accent1">
                    <a:lumMod val="30000"/>
                    <a:lumOff val="70000"/>
                    <a:alpha val="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بازارهای فرابورس'!$B$8:$N$8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ارزش بازارهای فرابورس'!$B$13:$N$13</c:f>
              <c:numCache>
                <c:formatCode>#,##0</c:formatCode>
                <c:ptCount val="13"/>
                <c:pt idx="0">
                  <c:v>3165945.3887822069</c:v>
                </c:pt>
                <c:pt idx="1">
                  <c:v>3779197.66503033</c:v>
                </c:pt>
                <c:pt idx="2">
                  <c:v>4525273.0040818909</c:v>
                </c:pt>
                <c:pt idx="3">
                  <c:v>5391002.5995821506</c:v>
                </c:pt>
                <c:pt idx="4">
                  <c:v>5835080.1314278999</c:v>
                </c:pt>
                <c:pt idx="5">
                  <c:v>7829211.2560969191</c:v>
                </c:pt>
                <c:pt idx="6">
                  <c:v>10448432.61765619</c:v>
                </c:pt>
                <c:pt idx="7">
                  <c:v>13253907.301572109</c:v>
                </c:pt>
                <c:pt idx="8">
                  <c:v>17625295.957982741</c:v>
                </c:pt>
                <c:pt idx="9">
                  <c:v>17769830.53052884</c:v>
                </c:pt>
                <c:pt idx="10">
                  <c:v>16336185.202620881</c:v>
                </c:pt>
                <c:pt idx="11">
                  <c:v>15784429.104583621</c:v>
                </c:pt>
                <c:pt idx="12">
                  <c:v>15505869.126903709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F-4754-A04D-4846540F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-27"/>
        <c:axId val="205603912"/>
        <c:axId val="205603520"/>
      </c:barChart>
      <c:catAx>
        <c:axId val="205602736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3128"/>
        <c:crosses val="autoZero"/>
        <c:auto val="1"/>
        <c:lblAlgn val="ctr"/>
        <c:lblOffset val="100"/>
        <c:noMultiLvlLbl val="0"/>
      </c:catAx>
      <c:valAx>
        <c:axId val="205603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9.9236478817783238E-4"/>
              <c:y val="0.101688397466478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5602736"/>
        <c:crosses val="autoZero"/>
        <c:crossBetween val="between"/>
        <c:dispUnits>
          <c:builtInUnit val="thousands"/>
        </c:dispUnits>
      </c:valAx>
      <c:valAx>
        <c:axId val="20560352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205603912"/>
        <c:crosses val="max"/>
        <c:crossBetween val="between"/>
      </c:valAx>
      <c:catAx>
        <c:axId val="205603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6035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5470906923058662E-2"/>
          <c:y val="0.12163830949475186"/>
          <c:w val="0.56021173737683316"/>
          <c:h val="0.18359824072636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>
                  <a:glow>
                    <a:srgbClr val="5B9BD5">
                      <a:alpha val="40000"/>
                    </a:srgbClr>
                  </a:glow>
                </a:effectLst>
              </a:rPr>
              <a:t>نمودار 22- ده صنعت با بیشترین ارزش بازار سهام در مجموع بورس و فرابورس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15307086614173229"/>
          <c:y val="2.36394346720989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</a:effectLst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59648365872078E-2"/>
          <c:y val="0.1019600203586942"/>
          <c:w val="0.65322780714054585"/>
          <c:h val="0.8560419054799820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'ارزش بازاری صنایع-مجموع'!$B$3</c:f>
              <c:strCache>
                <c:ptCount val="1"/>
                <c:pt idx="0">
                  <c:v>ارزش بازار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/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A5C4-4D5A-8B29-78D514ABEDE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3-A5C4-4D5A-8B29-78D514ABEDE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5-A5C4-4D5A-8B29-78D514ABEDE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7-A5C4-4D5A-8B29-78D514ABEDEE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9-A5C4-4D5A-8B29-78D514ABEDE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B-A5C4-4D5A-8B29-78D514ABEDEE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D-A5C4-4D5A-8B29-78D514ABEDEE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F-A5C4-4D5A-8B29-78D514ABEDEE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11-A5C4-4D5A-8B29-78D514ABEDEE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13-A5C4-4D5A-8B29-78D514ABEDEE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15-A5C4-4D5A-8B29-78D514ABED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effectLst>
                      <a:glow>
                        <a:schemeClr val="accent1">
                          <a:alpha val="40000"/>
                        </a:schemeClr>
                      </a:glow>
                    </a:effectLst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('ارزش بازاری صنایع-مجموع'!$A$15,'ارزش بازاری صنایع-مجموع'!$A$13,'ارزش بازاری صنایع-مجموع'!$A$12,'ارزش بازاری صنایع-مجموع'!$A$11,'ارزش بازاری صنایع-مجموع'!$A$10,'ارزش بازاری صنایع-مجموع'!$A$9,'ارزش بازاری صنایع-مجموع'!$A$8,'ارزش بازاری صنایع-مجموع'!$A$7,'ارزش بازاری صنایع-مجموع'!$A$6,'ارزش بازاری صنایع-مجموع'!$A$5,'ارزش بازاری صنایع-مجموع'!$A$4)</c:f>
              <c:strCache>
                <c:ptCount val="11"/>
                <c:pt idx="0">
                  <c:v>سایر</c:v>
                </c:pt>
                <c:pt idx="1">
                  <c:v>بيمه وصندوق بازنشستگي به جزتامين اجتماعي</c:v>
                </c:pt>
                <c:pt idx="2">
                  <c:v>مواد و محصولات دارويي</c:v>
                </c:pt>
                <c:pt idx="3">
                  <c:v>خودرو و ساخت قطعات</c:v>
                </c:pt>
                <c:pt idx="4">
                  <c:v>فراورده هاي نفتي، كك و سوخت هسته اي</c:v>
                </c:pt>
                <c:pt idx="5">
                  <c:v>سرمايه گذاريها</c:v>
                </c:pt>
                <c:pt idx="6">
                  <c:v>استخراج کانه هاي فلزي</c:v>
                </c:pt>
                <c:pt idx="7">
                  <c:v>شرکتهاي چند رشته اي صنعتي</c:v>
                </c:pt>
                <c:pt idx="8">
                  <c:v>بانكها و موسسات اعتباري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('ارزش بازاری صنایع-مجموع'!$C$15,'ارزش بازاری صنایع-مجموع'!$C$13,'ارزش بازاری صنایع-مجموع'!$C$12,'ارزش بازاری صنایع-مجموع'!$C$11,'ارزش بازاری صنایع-مجموع'!$C$10,'ارزش بازاری صنایع-مجموع'!$C$9,'ارزش بازاری صنایع-مجموع'!$C$8,'ارزش بازاری صنایع-مجموع'!$C$7,'ارزش بازاری صنایع-مجموع'!$C$6,'ارزش بازاری صنایع-مجموع'!$C$5,'ارزش بازاری صنایع-مجموع'!$C$4)</c:f>
              <c:numCache>
                <c:formatCode>0.00%</c:formatCode>
                <c:ptCount val="11"/>
                <c:pt idx="0">
                  <c:v>0.19947348075282101</c:v>
                </c:pt>
                <c:pt idx="1">
                  <c:v>2.2220195272934201E-2</c:v>
                </c:pt>
                <c:pt idx="2">
                  <c:v>2.2806254069504098E-2</c:v>
                </c:pt>
                <c:pt idx="3">
                  <c:v>4.3610057347291301E-2</c:v>
                </c:pt>
                <c:pt idx="4">
                  <c:v>5.7814267306165602E-2</c:v>
                </c:pt>
                <c:pt idx="5">
                  <c:v>5.9627402907520201E-2</c:v>
                </c:pt>
                <c:pt idx="6">
                  <c:v>7.2737646561563493E-2</c:v>
                </c:pt>
                <c:pt idx="7">
                  <c:v>7.6027017541994299E-2</c:v>
                </c:pt>
                <c:pt idx="8">
                  <c:v>8.1917893868553707E-2</c:v>
                </c:pt>
                <c:pt idx="9">
                  <c:v>0.150880477936542</c:v>
                </c:pt>
                <c:pt idx="10">
                  <c:v>0.21288530643511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C4-4D5A-8B29-78D514ABE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05604696"/>
        <c:axId val="205605088"/>
      </c:barChart>
      <c:catAx>
        <c:axId val="20560469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5088"/>
        <c:crosses val="autoZero"/>
        <c:auto val="1"/>
        <c:lblAlgn val="r"/>
        <c:lblOffset val="100"/>
        <c:noMultiLvlLbl val="0"/>
      </c:catAx>
      <c:valAx>
        <c:axId val="205605088"/>
        <c:scaling>
          <c:orientation val="maxMin"/>
          <c:max val="0.35000000000000003"/>
        </c:scaling>
        <c:delete val="1"/>
        <c:axPos val="b"/>
        <c:numFmt formatCode="0.00%" sourceLinked="1"/>
        <c:majorTickMark val="out"/>
        <c:minorTickMark val="none"/>
        <c:tickLblPos val="nextTo"/>
        <c:crossAx val="205604696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effectLst>
            <a:glow>
              <a:schemeClr val="accent1">
                <a:alpha val="40000"/>
              </a:schemeClr>
            </a:glo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>
                  <a:glow>
                    <a:srgbClr val="5B9BD5">
                      <a:alpha val="40000"/>
                    </a:srgbClr>
                  </a:glow>
                </a:effectLst>
              </a:rPr>
              <a:t>نمودار 23- </a:t>
            </a:r>
            <a:r>
              <a:rPr lang="fa-IR" sz="1100" b="0" i="0" baseline="0">
                <a:effectLst/>
              </a:rPr>
              <a:t>ده صنعت با بیشترین ارزش بازار سهام در  بورس تهران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222770988366414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</a:effectLst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829011803604522E-2"/>
          <c:y val="0.1019600203586942"/>
          <c:w val="0.67834189743060003"/>
          <c:h val="0.85604190547998205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4-4A0D-89D0-663E240076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44-4A0D-89D0-663E240076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44-4A0D-89D0-663E240076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44-4A0D-89D0-663E2400764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044-4A0D-89D0-663E240076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044-4A0D-89D0-663E2400764A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044-4A0D-89D0-663E2400764A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044-4A0D-89D0-663E2400764A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044-4A0D-89D0-663E2400764A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044-4A0D-89D0-663E2400764A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044-4A0D-89D0-663E240076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effectLst>
                      <a:glow>
                        <a:schemeClr val="accent1">
                          <a:alpha val="40000"/>
                        </a:schemeClr>
                      </a:glow>
                    </a:effectLst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('ده صنعت باارزش بورس'!$A$15,'ده صنعت باارزش بورس'!$A$13,'ده صنعت باارزش بورس'!$A$12,'ده صنعت باارزش بورس'!$A$11,'ده صنعت باارزش بورس'!$A$10,'ده صنعت باارزش بورس'!$A$9,'ده صنعت باارزش بورس'!$A$8,'ده صنعت باارزش بورس'!$A$7,'ده صنعت باارزش بورس'!$A$6,'ده صنعت باارزش بورس'!$A$5,'ده صنعت باارزش بورس'!$A$4)</c:f>
              <c:strCache>
                <c:ptCount val="11"/>
                <c:pt idx="0">
                  <c:v>سایر</c:v>
                </c:pt>
                <c:pt idx="1">
                  <c:v>مواد و محصولات دارويي</c:v>
                </c:pt>
                <c:pt idx="2">
                  <c:v>مخابرات</c:v>
                </c:pt>
                <c:pt idx="3">
                  <c:v>سرمايه گذاريها</c:v>
                </c:pt>
                <c:pt idx="4">
                  <c:v>خودرو و ساخت قطعات</c:v>
                </c:pt>
                <c:pt idx="5">
                  <c:v>فراورده هاي نفتي، كك و سوخت هسته اي</c:v>
                </c:pt>
                <c:pt idx="6">
                  <c:v>استخراج کانه هاي فلزي</c:v>
                </c:pt>
                <c:pt idx="7">
                  <c:v>بانكها و موسسات اعتباري</c:v>
                </c:pt>
                <c:pt idx="8">
                  <c:v>شرکتهاي چند رشته اي صنعتي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('ده صنعت باارزش بورس'!$C$15,'ده صنعت باارزش بورس'!$C$13,'ده صنعت باارزش بورس'!$C$12,'ده صنعت باارزش بورس'!$C$11,'ده صنعت باارزش بورس'!$C$10,'ده صنعت باارزش بورس'!$C$9,'ده صنعت باارزش بورس'!$C$8,'ده صنعت باارزش بورس'!$C$7,'ده صنعت باارزش بورس'!$C$6,'ده صنعت باارزش بورس'!$C$5,'ده صنعت باارزش بورس'!$C$4)</c:f>
              <c:numCache>
                <c:formatCode>0.00%</c:formatCode>
                <c:ptCount val="11"/>
                <c:pt idx="0">
                  <c:v>0.15644492191865034</c:v>
                </c:pt>
                <c:pt idx="1">
                  <c:v>2.5036582045758801E-2</c:v>
                </c:pt>
                <c:pt idx="2">
                  <c:v>2.7870688767132501E-2</c:v>
                </c:pt>
                <c:pt idx="3">
                  <c:v>5.0068165607688599E-2</c:v>
                </c:pt>
                <c:pt idx="4">
                  <c:v>5.41382301397638E-2</c:v>
                </c:pt>
                <c:pt idx="5">
                  <c:v>6.8871821421463197E-2</c:v>
                </c:pt>
                <c:pt idx="6">
                  <c:v>7.4779286825279206E-2</c:v>
                </c:pt>
                <c:pt idx="7">
                  <c:v>7.8988775566292899E-2</c:v>
                </c:pt>
                <c:pt idx="8">
                  <c:v>9.8689801567258401E-2</c:v>
                </c:pt>
                <c:pt idx="9">
                  <c:v>0.15042855253016499</c:v>
                </c:pt>
                <c:pt idx="10">
                  <c:v>0.21468317361054801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044-4A0D-89D0-663E240076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05605872"/>
        <c:axId val="205606264"/>
      </c:barChart>
      <c:catAx>
        <c:axId val="205605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6264"/>
        <c:crosses val="autoZero"/>
        <c:auto val="1"/>
        <c:lblAlgn val="r"/>
        <c:lblOffset val="100"/>
        <c:noMultiLvlLbl val="0"/>
      </c:catAx>
      <c:valAx>
        <c:axId val="205606264"/>
        <c:scaling>
          <c:orientation val="maxMin"/>
          <c:max val="0.30000000000000004"/>
        </c:scaling>
        <c:delete val="1"/>
        <c:axPos val="b"/>
        <c:numFmt formatCode="0.00%" sourceLinked="1"/>
        <c:majorTickMark val="out"/>
        <c:minorTickMark val="none"/>
        <c:tickLblPos val="nextTo"/>
        <c:crossAx val="20560587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effectLst>
            <a:glow>
              <a:schemeClr val="accent1">
                <a:alpha val="40000"/>
              </a:schemeClr>
            </a:glo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/>
                <a:cs typeface="B Homa" panose="00000400000000000000" pitchFamily="2" charset="-78"/>
              </a:rPr>
              <a:t>نمودار 24- ده صنعت با بیشترین ارزش بازار سهام در فرابورس ایران </a:t>
            </a:r>
            <a:endParaRPr lang="en-US" sz="1100"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5776434537761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6112553524094339E-2"/>
          <c:y val="8.9480676328502415E-2"/>
          <c:w val="0.6499242846462312"/>
          <c:h val="0.87520483091787438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5C-4F5D-9137-FC3E44D4EA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5C-4F5D-9137-FC3E44D4EA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5C-4F5D-9137-FC3E44D4EA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5C-4F5D-9137-FC3E44D4EA4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45C-4F5D-9137-FC3E44D4EA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45C-4F5D-9137-FC3E44D4EA4A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45C-4F5D-9137-FC3E44D4EA4A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45C-4F5D-9137-FC3E44D4EA4A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45C-4F5D-9137-FC3E44D4EA4A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45C-4F5D-9137-FC3E44D4EA4A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45C-4F5D-9137-FC3E44D4EA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('ده صنعت باارزش فرابورس'!$A$15,'ده صنعت باارزش فرابورس'!$A$13,'ده صنعت باارزش فرابورس'!$A$12,'ده صنعت باارزش فرابورس'!$A$11,'ده صنعت باارزش فرابورس'!$A$10,'ده صنعت باارزش فرابورس'!$A$9,'ده صنعت باارزش فرابورس'!$A$8,'ده صنعت باارزش فرابورس'!$A$7,'ده صنعت باارزش فرابورس'!$A$6,'ده صنعت باارزش فرابورس'!$A$5,'ده صنعت باارزش فرابورس'!$A$4)</c:f>
              <c:strCache>
                <c:ptCount val="11"/>
                <c:pt idx="0">
                  <c:v>سایر</c:v>
                </c:pt>
                <c:pt idx="1">
                  <c:v>فراورده هاي نفتي، كك و سوخت هسته اي</c:v>
                </c:pt>
                <c:pt idx="2">
                  <c:v>انبوه سازي، املاك و مستغلات</c:v>
                </c:pt>
                <c:pt idx="3">
                  <c:v>محصولات غذايي و آشاميدني به جز قند و شكر</c:v>
                </c:pt>
                <c:pt idx="4">
                  <c:v>عرضه برق، گاز، بخاروآب گرم</c:v>
                </c:pt>
                <c:pt idx="5">
                  <c:v>استخراج کانه هاي فلزي</c:v>
                </c:pt>
                <c:pt idx="6">
                  <c:v>بيمه وصندوق بازنشستگي به جزتامين اجتماعي</c:v>
                </c:pt>
                <c:pt idx="7">
                  <c:v>سرمايه گذاريها</c:v>
                </c:pt>
                <c:pt idx="8">
                  <c:v>بانكها و موسسات اعتباري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('ده صنعت باارزش فرابورس'!$C$15,'ده صنعت باارزش فرابورس'!$C$13,'ده صنعت باارزش فرابورس'!$C$12,'ده صنعت باارزش فرابورس'!$C$11,'ده صنعت باارزش فرابورس'!$C$10,'ده صنعت باارزش فرابورس'!$C$9,'ده صنعت باارزش فرابورس'!$C$8,'ده صنعت باارزش فرابورس'!$C$7,'ده صنعت باارزش فرابورس'!$C$6,'ده صنعت باارزش فرابورس'!$C$5,'ده صنعت باارزش فرابورس'!$C$4)</c:f>
              <c:numCache>
                <c:formatCode>0.00%</c:formatCode>
                <c:ptCount val="11"/>
                <c:pt idx="0">
                  <c:v>0.17508399113921069</c:v>
                </c:pt>
                <c:pt idx="1">
                  <c:v>2.07194046556585E-2</c:v>
                </c:pt>
                <c:pt idx="2">
                  <c:v>2.37329519687546E-2</c:v>
                </c:pt>
                <c:pt idx="3">
                  <c:v>3.72301968657551E-2</c:v>
                </c:pt>
                <c:pt idx="4">
                  <c:v>5.4779854626433401E-2</c:v>
                </c:pt>
                <c:pt idx="5">
                  <c:v>6.5888540115907099E-2</c:v>
                </c:pt>
                <c:pt idx="6">
                  <c:v>7.9874437276044194E-2</c:v>
                </c:pt>
                <c:pt idx="7">
                  <c:v>9.1695850503022897E-2</c:v>
                </c:pt>
                <c:pt idx="8">
                  <c:v>9.1744229781224901E-2</c:v>
                </c:pt>
                <c:pt idx="9">
                  <c:v>0.152396555606437</c:v>
                </c:pt>
                <c:pt idx="10">
                  <c:v>0.20685398746155201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45C-4F5D-9137-FC3E44D4E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05607048"/>
        <c:axId val="205607440"/>
      </c:barChart>
      <c:catAx>
        <c:axId val="2056070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rgbClr val="6C7A89">
                  <a:alpha val="20000"/>
                </a:srgb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7440"/>
        <c:crosses val="autoZero"/>
        <c:auto val="1"/>
        <c:lblAlgn val="ctr"/>
        <c:lblOffset val="100"/>
        <c:noMultiLvlLbl val="0"/>
      </c:catAx>
      <c:valAx>
        <c:axId val="205607440"/>
        <c:scaling>
          <c:orientation val="maxMin"/>
        </c:scaling>
        <c:delete val="1"/>
        <c:axPos val="b"/>
        <c:numFmt formatCode="0.00%" sourceLinked="1"/>
        <c:majorTickMark val="out"/>
        <c:minorTickMark val="none"/>
        <c:tickLblPos val="nextTo"/>
        <c:crossAx val="205607048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22- روند یکساله حجم معاملات</a:t>
            </a:r>
            <a:r>
              <a:rPr lang="fa-IR" sz="110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سهام به تفکیک نوع معاملات</a:t>
            </a:r>
            <a:endParaRPr lang="en-US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292664650102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54685185185182"/>
          <c:y val="0.12262869520897043"/>
          <c:w val="0.83854277777777775"/>
          <c:h val="0.7143200041171323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'معاملات سهام - نوع معاملات'!$A$40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معاملات'!$D$40:$P$40</c:f>
              <c:numCache>
                <c:formatCode>_(* #,##0_);_(* \(#,##0\);_(* "-"??_);_(@_)</c:formatCode>
                <c:ptCount val="13"/>
                <c:pt idx="0">
                  <c:v>56654885.034999996</c:v>
                </c:pt>
                <c:pt idx="1">
                  <c:v>107985955.222</c:v>
                </c:pt>
                <c:pt idx="2">
                  <c:v>147543283.36899999</c:v>
                </c:pt>
                <c:pt idx="3">
                  <c:v>180541885.18200001</c:v>
                </c:pt>
                <c:pt idx="4">
                  <c:v>139773645.808</c:v>
                </c:pt>
                <c:pt idx="5">
                  <c:v>157034112.43700001</c:v>
                </c:pt>
                <c:pt idx="6">
                  <c:v>269011126.10000002</c:v>
                </c:pt>
                <c:pt idx="7">
                  <c:v>197237351.28299999</c:v>
                </c:pt>
                <c:pt idx="8">
                  <c:v>290892751.62400001</c:v>
                </c:pt>
                <c:pt idx="9">
                  <c:v>233835204.13300002</c:v>
                </c:pt>
                <c:pt idx="10">
                  <c:v>186415802.77699998</c:v>
                </c:pt>
                <c:pt idx="11">
                  <c:v>197162981.005</c:v>
                </c:pt>
                <c:pt idx="12">
                  <c:v>140461844.40400001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4-41C6-82F4-0AD94314A924}"/>
            </c:ext>
          </c:extLst>
        </c:ser>
        <c:ser>
          <c:idx val="1"/>
          <c:order val="1"/>
          <c:tx>
            <c:strRef>
              <c:f>'معاملات سهام - نوع معاملات'!$A$39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rgbClr val="20405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معاملات'!$D$39:$P$39</c:f>
              <c:numCache>
                <c:formatCode>_(* #,##0_);_(* \(#,##0\);_(* "-"??_);_(@_)</c:formatCode>
                <c:ptCount val="13"/>
                <c:pt idx="0">
                  <c:v>2361421.7889999999</c:v>
                </c:pt>
                <c:pt idx="1">
                  <c:v>6478899.2809999995</c:v>
                </c:pt>
                <c:pt idx="2">
                  <c:v>5611559.699</c:v>
                </c:pt>
                <c:pt idx="3">
                  <c:v>8122074.2740000002</c:v>
                </c:pt>
                <c:pt idx="4">
                  <c:v>14271245.275999999</c:v>
                </c:pt>
                <c:pt idx="5">
                  <c:v>3530502.7759999996</c:v>
                </c:pt>
                <c:pt idx="6">
                  <c:v>3745220.3589999997</c:v>
                </c:pt>
                <c:pt idx="7">
                  <c:v>3912112.034</c:v>
                </c:pt>
                <c:pt idx="8">
                  <c:v>4463150.3279999997</c:v>
                </c:pt>
                <c:pt idx="9">
                  <c:v>4878043.9890000001</c:v>
                </c:pt>
                <c:pt idx="10">
                  <c:v>8602074.6830000002</c:v>
                </c:pt>
                <c:pt idx="11">
                  <c:v>12986230.507999999</c:v>
                </c:pt>
                <c:pt idx="12">
                  <c:v>6354351.2810000004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4-41C6-82F4-0AD94314A924}"/>
            </c:ext>
          </c:extLst>
        </c:ser>
        <c:ser>
          <c:idx val="0"/>
          <c:order val="2"/>
          <c:tx>
            <c:strRef>
              <c:f>'معاملات سهام - نوع معاملات'!$A$38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rgbClr val="F65A5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معاملات'!$D$38:$P$38</c:f>
              <c:numCache>
                <c:formatCode>_(* #,##0_);_(* \(#,##0\);_(* "-"??_);_(@_)</c:formatCode>
                <c:ptCount val="13"/>
                <c:pt idx="0">
                  <c:v>17576825.052000001</c:v>
                </c:pt>
                <c:pt idx="1">
                  <c:v>670012.9310000001</c:v>
                </c:pt>
                <c:pt idx="2">
                  <c:v>1531041.936</c:v>
                </c:pt>
                <c:pt idx="3">
                  <c:v>586895.53599999996</c:v>
                </c:pt>
                <c:pt idx="4">
                  <c:v>15462899.392000001</c:v>
                </c:pt>
                <c:pt idx="5">
                  <c:v>23838578.217</c:v>
                </c:pt>
                <c:pt idx="6">
                  <c:v>1884785.777</c:v>
                </c:pt>
                <c:pt idx="7">
                  <c:v>3665582.2310000001</c:v>
                </c:pt>
                <c:pt idx="8">
                  <c:v>1873183.4139999999</c:v>
                </c:pt>
                <c:pt idx="9">
                  <c:v>12914643.612</c:v>
                </c:pt>
                <c:pt idx="10">
                  <c:v>15709535.533</c:v>
                </c:pt>
                <c:pt idx="11">
                  <c:v>4014550.6039999998</c:v>
                </c:pt>
                <c:pt idx="12">
                  <c:v>3408799.861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4-41C6-82F4-0AD94314A9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205608224"/>
        <c:axId val="205608616"/>
      </c:barChart>
      <c:lineChart>
        <c:grouping val="standard"/>
        <c:varyColors val="0"/>
        <c:ser>
          <c:idx val="3"/>
          <c:order val="3"/>
          <c:tx>
            <c:strRef>
              <c:f>'معاملات سهام - نوع معاملات'!$B$41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'معاملات سهام - نوع معاملات'!$D$41:$P$41</c:f>
              <c:numCache>
                <c:formatCode>_(* #,##0_);_(* \(#,##0\);_(* "-"??_);_(@_)</c:formatCode>
                <c:ptCount val="13"/>
                <c:pt idx="0">
                  <c:v>76593131.876000002</c:v>
                </c:pt>
                <c:pt idx="1">
                  <c:v>115134867.434</c:v>
                </c:pt>
                <c:pt idx="2">
                  <c:v>154685885.00399998</c:v>
                </c:pt>
                <c:pt idx="3">
                  <c:v>189250854.99200001</c:v>
                </c:pt>
                <c:pt idx="4">
                  <c:v>169507790.47600001</c:v>
                </c:pt>
                <c:pt idx="5">
                  <c:v>184403193.43000001</c:v>
                </c:pt>
                <c:pt idx="6">
                  <c:v>274641132.236</c:v>
                </c:pt>
                <c:pt idx="7">
                  <c:v>204815045.54799998</c:v>
                </c:pt>
                <c:pt idx="8">
                  <c:v>297229085.366</c:v>
                </c:pt>
                <c:pt idx="9">
                  <c:v>251627891.73400003</c:v>
                </c:pt>
                <c:pt idx="10">
                  <c:v>210727412.99299997</c:v>
                </c:pt>
                <c:pt idx="11">
                  <c:v>214163762.11699998</c:v>
                </c:pt>
                <c:pt idx="12">
                  <c:v>150224995.546</c:v>
                </c:pt>
              </c:numCache>
            </c:numRef>
          </c:cat>
          <c:val>
            <c:numRef>
              <c:f>'معاملات سهام - نوع معاملات'!$D$41:$P$41</c:f>
              <c:numCache>
                <c:formatCode>_(* #,##0_);_(* \(#,##0\);_(* "-"??_);_(@_)</c:formatCode>
                <c:ptCount val="13"/>
                <c:pt idx="0">
                  <c:v>76593131.876000002</c:v>
                </c:pt>
                <c:pt idx="1">
                  <c:v>115134867.434</c:v>
                </c:pt>
                <c:pt idx="2">
                  <c:v>154685885.00399998</c:v>
                </c:pt>
                <c:pt idx="3">
                  <c:v>189250854.99200001</c:v>
                </c:pt>
                <c:pt idx="4">
                  <c:v>169507790.47600001</c:v>
                </c:pt>
                <c:pt idx="5">
                  <c:v>184403193.43000001</c:v>
                </c:pt>
                <c:pt idx="6">
                  <c:v>274641132.236</c:v>
                </c:pt>
                <c:pt idx="7">
                  <c:v>204815045.54799998</c:v>
                </c:pt>
                <c:pt idx="8">
                  <c:v>297229085.366</c:v>
                </c:pt>
                <c:pt idx="9">
                  <c:v>251627891.73400003</c:v>
                </c:pt>
                <c:pt idx="10">
                  <c:v>210727412.99299997</c:v>
                </c:pt>
                <c:pt idx="11">
                  <c:v>214163762.11699998</c:v>
                </c:pt>
                <c:pt idx="12">
                  <c:v>150224995.546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4-41C6-82F4-0AD94314A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08224"/>
        <c:axId val="205608616"/>
      </c:lineChart>
      <c:catAx>
        <c:axId val="205608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8616"/>
        <c:crosses val="autoZero"/>
        <c:auto val="1"/>
        <c:lblAlgn val="ctr"/>
        <c:lblOffset val="100"/>
        <c:noMultiLvlLbl val="0"/>
      </c:catAx>
      <c:valAx>
        <c:axId val="205608616"/>
        <c:scaling>
          <c:orientation val="minMax"/>
          <c:max val="45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هـزار سهــم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4.0883995686255576E-3"/>
              <c:y val="0.188544490762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[$-3010000]#,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6082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40239219662948478"/>
          <c:y val="0.89910761154855645"/>
          <c:w val="0.22459499999999999"/>
          <c:h val="0.10089238845144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2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22- روند یکساله ارزش معاملات سهام به تفکیک</a:t>
            </a:r>
            <a:r>
              <a:rPr lang="fa-IR" sz="12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نوع بازار</a:t>
            </a:r>
            <a:endParaRPr lang="en-US" sz="12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868426632739609"/>
          <c:y val="9.32984554060788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92737689215809"/>
          <c:y val="0.14770968277694735"/>
          <c:w val="0.83015726604467066"/>
          <c:h val="0.66970519847201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'معاملات سهام - نوع بازار'!$C$36</c:f>
              <c:strCache>
                <c:ptCount val="1"/>
                <c:pt idx="0">
                  <c:v>بورس تهران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'معاملات سهام - نوع بازار'!$D$35:$P$35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بازار'!$D$36:$P$36</c:f>
              <c:numCache>
                <c:formatCode>#,##0</c:formatCode>
                <c:ptCount val="13"/>
                <c:pt idx="0">
                  <c:v>219929.13688174001</c:v>
                </c:pt>
                <c:pt idx="1">
                  <c:v>390315.52797469404</c:v>
                </c:pt>
                <c:pt idx="2">
                  <c:v>582869.44435990509</c:v>
                </c:pt>
                <c:pt idx="3">
                  <c:v>762403.16117345402</c:v>
                </c:pt>
                <c:pt idx="4">
                  <c:v>878832.25433052098</c:v>
                </c:pt>
                <c:pt idx="5">
                  <c:v>983714.333984536</c:v>
                </c:pt>
                <c:pt idx="6">
                  <c:v>2411951.8693916798</c:v>
                </c:pt>
                <c:pt idx="7">
                  <c:v>1653621.611315554</c:v>
                </c:pt>
                <c:pt idx="8">
                  <c:v>3745248.4106649002</c:v>
                </c:pt>
                <c:pt idx="9">
                  <c:v>3343361.0166321704</c:v>
                </c:pt>
                <c:pt idx="10">
                  <c:v>2068789.0151922661</c:v>
                </c:pt>
                <c:pt idx="11">
                  <c:v>1653573.9516427498</c:v>
                </c:pt>
                <c:pt idx="12">
                  <c:v>995360.574807517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0-4C51-8AC5-FEEF48BF50C7}"/>
            </c:ext>
          </c:extLst>
        </c:ser>
        <c:ser>
          <c:idx val="1"/>
          <c:order val="1"/>
          <c:tx>
            <c:strRef>
              <c:f>'معاملات سهام - نوع بازار'!$C$37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solidFill>
              <a:srgbClr val="90C695"/>
            </a:solidFill>
            <a:ln>
              <a:noFill/>
            </a:ln>
            <a:effectLst/>
          </c:spPr>
          <c:invertIfNegative val="0"/>
          <c:cat>
            <c:strRef>
              <c:f>'معاملات سهام - نوع بازار'!$D$35:$P$35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بازار'!$D$37:$P$37</c:f>
              <c:numCache>
                <c:formatCode>#,##0</c:formatCode>
                <c:ptCount val="13"/>
                <c:pt idx="0">
                  <c:v>83401.274104658005</c:v>
                </c:pt>
                <c:pt idx="1">
                  <c:v>202382.40977898898</c:v>
                </c:pt>
                <c:pt idx="2">
                  <c:v>240242.01387060201</c:v>
                </c:pt>
                <c:pt idx="3">
                  <c:v>358285.08828071202</c:v>
                </c:pt>
                <c:pt idx="4">
                  <c:v>424103.58779111604</c:v>
                </c:pt>
                <c:pt idx="5">
                  <c:v>506849.70001485699</c:v>
                </c:pt>
                <c:pt idx="6">
                  <c:v>951849.59742712602</c:v>
                </c:pt>
                <c:pt idx="7">
                  <c:v>735219.76994483196</c:v>
                </c:pt>
                <c:pt idx="8">
                  <c:v>1368613.4159306372</c:v>
                </c:pt>
                <c:pt idx="9">
                  <c:v>1106645.3332148688</c:v>
                </c:pt>
                <c:pt idx="10">
                  <c:v>667086.80787794595</c:v>
                </c:pt>
                <c:pt idx="11">
                  <c:v>664251.64913113101</c:v>
                </c:pt>
                <c:pt idx="12">
                  <c:v>364992.94539980899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0-4C51-8AC5-FEEF48BF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049408"/>
        <c:axId val="207049800"/>
      </c:barChart>
      <c:lineChart>
        <c:grouping val="standard"/>
        <c:varyColors val="0"/>
        <c:ser>
          <c:idx val="2"/>
          <c:order val="2"/>
          <c:tx>
            <c:strRef>
              <c:f>'معاملات سهام - نوع بازار'!$C$38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6.6473144883007471E-2"/>
                  <c:y val="-7.846907791149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50-4494-8333-B0742BDE9F7D}"/>
                </c:ext>
              </c:extLst>
            </c:dLbl>
            <c:dLbl>
              <c:idx val="5"/>
              <c:layout>
                <c:manualLayout>
                  <c:x val="-6.8738887602391052E-2"/>
                  <c:y val="-0.10392609313993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50-4494-8333-B0742BDE9F7D}"/>
                </c:ext>
              </c:extLst>
            </c:dLbl>
            <c:dLbl>
              <c:idx val="9"/>
              <c:layout>
                <c:manualLayout>
                  <c:x val="-6.38782866836302E-2"/>
                  <c:y val="-5.0066434147151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20-4C51-8AC5-FEEF48BF50C7}"/>
                </c:ext>
              </c:extLst>
            </c:dLbl>
            <c:dLbl>
              <c:idx val="10"/>
              <c:layout>
                <c:manualLayout>
                  <c:x val="-6.9213979953707483E-2"/>
                  <c:y val="-7.873600908167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20-4C51-8AC5-FEEF48BF5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strRef>
              <c:f>'معاملات سهام - نوع بازار'!$D$35:$P$35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'معاملات سهام - نوع بازار'!$D$38:$P$38</c:f>
              <c:numCache>
                <c:formatCode>#,##0</c:formatCode>
                <c:ptCount val="13"/>
                <c:pt idx="0">
                  <c:v>303330.41098639794</c:v>
                </c:pt>
                <c:pt idx="1">
                  <c:v>592697.93775368296</c:v>
                </c:pt>
                <c:pt idx="2">
                  <c:v>823111.45823050698</c:v>
                </c:pt>
                <c:pt idx="3">
                  <c:v>1120688.249454166</c:v>
                </c:pt>
                <c:pt idx="4">
                  <c:v>1302935.842121637</c:v>
                </c:pt>
                <c:pt idx="5">
                  <c:v>1490564.0339993932</c:v>
                </c:pt>
                <c:pt idx="6">
                  <c:v>3363801.4668188058</c:v>
                </c:pt>
                <c:pt idx="7">
                  <c:v>2388841.3812603862</c:v>
                </c:pt>
                <c:pt idx="8">
                  <c:v>5113861.8265955364</c:v>
                </c:pt>
                <c:pt idx="9">
                  <c:v>4450006.3498470401</c:v>
                </c:pt>
                <c:pt idx="10">
                  <c:v>2735875.8230702113</c:v>
                </c:pt>
                <c:pt idx="11">
                  <c:v>2317825.6007738807</c:v>
                </c:pt>
                <c:pt idx="12">
                  <c:v>1360353.5202073259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20-4C51-8AC5-FEEF48BF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9408"/>
        <c:axId val="207049800"/>
      </c:lineChart>
      <c:catAx>
        <c:axId val="20704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10000]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7049800"/>
        <c:crosses val="autoZero"/>
        <c:auto val="1"/>
        <c:lblAlgn val="ctr"/>
        <c:lblOffset val="100"/>
        <c:noMultiLvlLbl val="0"/>
      </c:catAx>
      <c:valAx>
        <c:axId val="20704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40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 sz="140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8.64120897153445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70494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155304636697766"/>
          <c:y val="0.90738249460222553"/>
          <c:w val="0.58584840698843865"/>
          <c:h val="7.1524522940838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1888958203369"/>
          <c:y val="9.8609321044935791E-2"/>
          <c:w val="0.85284671241422338"/>
          <c:h val="0.70905946345585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'ارزش معاملات سهام-ده صنعت'!$C$3</c:f>
              <c:strCache>
                <c:ptCount val="1"/>
                <c:pt idx="0">
                  <c:v>آبان ماه 1399</c:v>
                </c:pt>
              </c:strCache>
            </c:strRef>
          </c:tx>
          <c:spPr>
            <a:solidFill>
              <a:srgbClr val="3498D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6.7598753696661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D-48DC-B619-80EC61E94515}"/>
                </c:ext>
              </c:extLst>
            </c:dLbl>
            <c:dLbl>
              <c:idx val="8"/>
              <c:layout>
                <c:manualLayout>
                  <c:x val="0"/>
                  <c:y val="1.4152936206161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0D-48DC-B619-80EC61E945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227EBC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معاملات سهام-ده صنعت'!$B$4:$B$13</c:f>
              <c:strCache>
                <c:ptCount val="10"/>
                <c:pt idx="0">
                  <c:v>خودرو و ساخت قطعات</c:v>
                </c:pt>
                <c:pt idx="1">
                  <c:v>محصولات شيميايي</c:v>
                </c:pt>
                <c:pt idx="2">
                  <c:v>فلزات اساسي</c:v>
                </c:pt>
                <c:pt idx="3">
                  <c:v>بانكها و موسسات اعتباري</c:v>
                </c:pt>
                <c:pt idx="4">
                  <c:v>سرمايه گذاريها</c:v>
                </c:pt>
                <c:pt idx="5">
                  <c:v>فراورده هاي نفتي، كك و سوخت هسته اي</c:v>
                </c:pt>
                <c:pt idx="6">
                  <c:v>انبوه سازي، املاك و مستغلات</c:v>
                </c:pt>
                <c:pt idx="7">
                  <c:v>استخراج کانه هاي فلزي</c:v>
                </c:pt>
                <c:pt idx="8">
                  <c:v>عرضه برق، گاز، بخاروآب گرم</c:v>
                </c:pt>
                <c:pt idx="9">
                  <c:v>مواد و محصولات دارويي</c:v>
                </c:pt>
              </c:strCache>
            </c:strRef>
          </c:cat>
          <c:val>
            <c:numRef>
              <c:f>'ارزش معاملات سهام-ده صنعت'!$C$4:$C$13</c:f>
              <c:numCache>
                <c:formatCode>#,##0</c:formatCode>
                <c:ptCount val="10"/>
                <c:pt idx="0">
                  <c:v>194232.44674031099</c:v>
                </c:pt>
                <c:pt idx="1">
                  <c:v>155163.949437364</c:v>
                </c:pt>
                <c:pt idx="2">
                  <c:v>152910.278657074</c:v>
                </c:pt>
                <c:pt idx="3">
                  <c:v>131705.847241329</c:v>
                </c:pt>
                <c:pt idx="4">
                  <c:v>96716.689940561002</c:v>
                </c:pt>
                <c:pt idx="5">
                  <c:v>70532.333133549997</c:v>
                </c:pt>
                <c:pt idx="6">
                  <c:v>66774.678494941007</c:v>
                </c:pt>
                <c:pt idx="7">
                  <c:v>39362.170528027003</c:v>
                </c:pt>
                <c:pt idx="8">
                  <c:v>36437.962191637998</c:v>
                </c:pt>
                <c:pt idx="9">
                  <c:v>35597.436361061998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D-48DC-B619-80EC61E94515}"/>
            </c:ext>
          </c:extLst>
        </c:ser>
        <c:ser>
          <c:idx val="1"/>
          <c:order val="1"/>
          <c:tx>
            <c:strRef>
              <c:f>'ارزش معاملات سهام-ده صنعت'!$D$3</c:f>
              <c:strCache>
                <c:ptCount val="1"/>
                <c:pt idx="0">
                  <c:v>مهر ماه 1399</c:v>
                </c:pt>
              </c:strCache>
            </c:strRef>
          </c:tx>
          <c:spPr>
            <a:solidFill>
              <a:srgbClr val="5F9E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1F6F69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معاملات سهام-ده صنعت'!$B$4:$B$13</c:f>
              <c:strCache>
                <c:ptCount val="10"/>
                <c:pt idx="0">
                  <c:v>خودرو و ساخت قطعات</c:v>
                </c:pt>
                <c:pt idx="1">
                  <c:v>محصولات شيميايي</c:v>
                </c:pt>
                <c:pt idx="2">
                  <c:v>فلزات اساسي</c:v>
                </c:pt>
                <c:pt idx="3">
                  <c:v>بانكها و موسسات اعتباري</c:v>
                </c:pt>
                <c:pt idx="4">
                  <c:v>سرمايه گذاريها</c:v>
                </c:pt>
                <c:pt idx="5">
                  <c:v>فراورده هاي نفتي، كك و سوخت هسته اي</c:v>
                </c:pt>
                <c:pt idx="6">
                  <c:v>انبوه سازي، املاك و مستغلات</c:v>
                </c:pt>
                <c:pt idx="7">
                  <c:v>استخراج کانه هاي فلزي</c:v>
                </c:pt>
                <c:pt idx="8">
                  <c:v>عرضه برق، گاز، بخاروآب گرم</c:v>
                </c:pt>
                <c:pt idx="9">
                  <c:v>مواد و محصولات دارويي</c:v>
                </c:pt>
              </c:strCache>
            </c:strRef>
          </c:cat>
          <c:val>
            <c:numRef>
              <c:f>'ارزش معاملات سهام-ده صنعت'!$D$4:$D$13</c:f>
              <c:numCache>
                <c:formatCode>#,##0</c:formatCode>
                <c:ptCount val="10"/>
                <c:pt idx="0">
                  <c:v>193370.75885984601</c:v>
                </c:pt>
                <c:pt idx="1">
                  <c:v>357119.4890763</c:v>
                </c:pt>
                <c:pt idx="2">
                  <c:v>274058.62826802098</c:v>
                </c:pt>
                <c:pt idx="3">
                  <c:v>400102.84369221498</c:v>
                </c:pt>
                <c:pt idx="4">
                  <c:v>241029.993556762</c:v>
                </c:pt>
                <c:pt idx="5">
                  <c:v>190462.61915529601</c:v>
                </c:pt>
                <c:pt idx="6">
                  <c:v>86572.788277526997</c:v>
                </c:pt>
                <c:pt idx="7">
                  <c:v>67501.064638220007</c:v>
                </c:pt>
                <c:pt idx="8">
                  <c:v>45049.319346625001</c:v>
                </c:pt>
                <c:pt idx="9">
                  <c:v>37420.660919157002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D-48DC-B619-80EC61E945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5"/>
        <c:overlap val="-20"/>
        <c:axId val="207050976"/>
        <c:axId val="207050584"/>
      </c:barChart>
      <c:valAx>
        <c:axId val="207050584"/>
        <c:scaling>
          <c:orientation val="minMax"/>
          <c:max val="750000"/>
          <c:min val="0"/>
        </c:scaling>
        <c:delete val="0"/>
        <c:axPos val="l"/>
        <c:majorGridlines>
          <c:spPr>
            <a:ln w="6350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itchFamily="2" charset="-78"/>
                  </a:rPr>
                  <a:t>میلیارد ریال</a:t>
                </a:r>
                <a:endParaRPr lang="en-US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7050976"/>
        <c:crosses val="autoZero"/>
        <c:crossBetween val="between"/>
      </c:valAx>
      <c:catAx>
        <c:axId val="207050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Homa" panose="00000400000000000000" pitchFamily="2" charset="-78"/>
                  </a:defRPr>
                </a:pPr>
                <a:r>
                  <a:rPr lang="fa-IR" sz="1100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نمودار</a:t>
                </a:r>
                <a:r>
                  <a:rPr lang="fa-IR" sz="1100" b="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 26- ده صنعت بورسی با بیشترین ارزش معاملات در سهام</a:t>
                </a:r>
                <a:endParaRPr lang="en-US" sz="1100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Hom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2753318514611506"/>
              <c:y val="7.43818139434801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Hom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70505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843144637550179"/>
          <c:y val="0.1052941395762071"/>
          <c:w val="0.19596392079934755"/>
          <c:h val="0.11023332602442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2- روند یکساله شاخص کل بورس تهران و فرابورس ایران</a:t>
            </a:r>
            <a:endParaRPr lang="en-US" sz="1100" b="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337883597883597"/>
          <c:y val="3.2361111111111105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56677263702195E-2"/>
          <c:y val="9.7218813905930485E-2"/>
          <c:w val="0.84448912218497196"/>
          <c:h val="0.69756555555555555"/>
        </c:manualLayout>
      </c:layout>
      <c:lineChart>
        <c:grouping val="standard"/>
        <c:varyColors val="0"/>
        <c:ser>
          <c:idx val="1"/>
          <c:order val="0"/>
          <c:tx>
            <c:strRef>
              <c:f>'شاخص های سهام'!$B$13</c:f>
              <c:strCache>
                <c:ptCount val="1"/>
                <c:pt idx="0">
                  <c:v>شاخص كل بورس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'شاخص های سهام'!$C$12:$O$12</c:f>
              <c:strCache>
                <c:ptCount val="13"/>
                <c:pt idx="0">
                  <c:v>1398/08/30</c:v>
                </c:pt>
                <c:pt idx="1">
                  <c:v>1398/09/30</c:v>
                </c:pt>
                <c:pt idx="2">
                  <c:v>1398/10/30</c:v>
                </c:pt>
                <c:pt idx="3">
                  <c:v>1398/11/30</c:v>
                </c:pt>
                <c:pt idx="4">
                  <c:v>1398/12/29</c:v>
                </c:pt>
                <c:pt idx="5">
                  <c:v>1399/01/31</c:v>
                </c:pt>
                <c:pt idx="6">
                  <c:v>1399/02/31</c:v>
                </c:pt>
                <c:pt idx="7">
                  <c:v>1399/03/31</c:v>
                </c:pt>
                <c:pt idx="8">
                  <c:v>1399/04/31</c:v>
                </c:pt>
                <c:pt idx="9">
                  <c:v>1399/05/31</c:v>
                </c:pt>
                <c:pt idx="10">
                  <c:v>1399/06/31</c:v>
                </c:pt>
                <c:pt idx="11">
                  <c:v>1399/07/30</c:v>
                </c:pt>
                <c:pt idx="12">
                  <c:v>1399/08/30</c:v>
                </c:pt>
              </c:strCache>
            </c:strRef>
          </c:cat>
          <c:val>
            <c:numRef>
              <c:f>'شاخص های سهام'!$C$13:$O$13</c:f>
              <c:numCache>
                <c:formatCode>#,##0</c:formatCode>
                <c:ptCount val="13"/>
                <c:pt idx="0">
                  <c:v>304997.00400000002</c:v>
                </c:pt>
                <c:pt idx="1">
                  <c:v>353996.72100000002</c:v>
                </c:pt>
                <c:pt idx="2">
                  <c:v>409807.77100000001</c:v>
                </c:pt>
                <c:pt idx="3">
                  <c:v>478755.66399999999</c:v>
                </c:pt>
                <c:pt idx="4">
                  <c:v>512900.47200000001</c:v>
                </c:pt>
                <c:pt idx="5">
                  <c:v>690036.94700000004</c:v>
                </c:pt>
                <c:pt idx="6">
                  <c:v>986759.20200000005</c:v>
                </c:pt>
                <c:pt idx="7">
                  <c:v>1270627.1100000001</c:v>
                </c:pt>
                <c:pt idx="8">
                  <c:v>1916194.06</c:v>
                </c:pt>
                <c:pt idx="9">
                  <c:v>1757229.2</c:v>
                </c:pt>
                <c:pt idx="10">
                  <c:v>1595160.11</c:v>
                </c:pt>
                <c:pt idx="11">
                  <c:v>1412354.66</c:v>
                </c:pt>
                <c:pt idx="12">
                  <c:v>1345301.35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32-4831-B3A7-F989E03A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30416"/>
        <c:axId val="195230808"/>
      </c:lineChart>
      <c:lineChart>
        <c:grouping val="standard"/>
        <c:varyColors val="0"/>
        <c:ser>
          <c:idx val="2"/>
          <c:order val="1"/>
          <c:tx>
            <c:strRef>
              <c:f>'شاخص های سهام'!$B$14</c:f>
              <c:strCache>
                <c:ptCount val="1"/>
                <c:pt idx="0">
                  <c:v>شاخص كل فرابورس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'شاخص های سهام'!$C$12:$O$12</c:f>
              <c:strCache>
                <c:ptCount val="13"/>
                <c:pt idx="0">
                  <c:v>1398/08/30</c:v>
                </c:pt>
                <c:pt idx="1">
                  <c:v>1398/09/30</c:v>
                </c:pt>
                <c:pt idx="2">
                  <c:v>1398/10/30</c:v>
                </c:pt>
                <c:pt idx="3">
                  <c:v>1398/11/30</c:v>
                </c:pt>
                <c:pt idx="4">
                  <c:v>1398/12/29</c:v>
                </c:pt>
                <c:pt idx="5">
                  <c:v>1399/01/31</c:v>
                </c:pt>
                <c:pt idx="6">
                  <c:v>1399/02/31</c:v>
                </c:pt>
                <c:pt idx="7">
                  <c:v>1399/03/31</c:v>
                </c:pt>
                <c:pt idx="8">
                  <c:v>1399/04/31</c:v>
                </c:pt>
                <c:pt idx="9">
                  <c:v>1399/05/31</c:v>
                </c:pt>
                <c:pt idx="10">
                  <c:v>1399/06/31</c:v>
                </c:pt>
                <c:pt idx="11">
                  <c:v>1399/07/30</c:v>
                </c:pt>
                <c:pt idx="12">
                  <c:v>1399/08/30</c:v>
                </c:pt>
              </c:strCache>
            </c:strRef>
          </c:cat>
          <c:val>
            <c:numRef>
              <c:f>'شاخص های سهام'!$C$14:$O$14</c:f>
              <c:numCache>
                <c:formatCode>#,##0</c:formatCode>
                <c:ptCount val="13"/>
                <c:pt idx="0">
                  <c:v>3950.0976500000002</c:v>
                </c:pt>
                <c:pt idx="1">
                  <c:v>4558.98369</c:v>
                </c:pt>
                <c:pt idx="2">
                  <c:v>5301.0109400000001</c:v>
                </c:pt>
                <c:pt idx="3">
                  <c:v>6206.6688800000002</c:v>
                </c:pt>
                <c:pt idx="4">
                  <c:v>6591.3407699999998</c:v>
                </c:pt>
                <c:pt idx="5">
                  <c:v>8583.1783799999994</c:v>
                </c:pt>
                <c:pt idx="6">
                  <c:v>11112.9665</c:v>
                </c:pt>
                <c:pt idx="7">
                  <c:v>14179.621800000001</c:v>
                </c:pt>
                <c:pt idx="8">
                  <c:v>19543.5285</c:v>
                </c:pt>
                <c:pt idx="9">
                  <c:v>18777.775300000001</c:v>
                </c:pt>
                <c:pt idx="10">
                  <c:v>17599.260300000002</c:v>
                </c:pt>
                <c:pt idx="11">
                  <c:v>16970.068299999999</c:v>
                </c:pt>
                <c:pt idx="12">
                  <c:v>16646.923200000001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32-4831-B3A7-F989E03A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31592"/>
        <c:axId val="195231200"/>
      </c:lineChart>
      <c:catAx>
        <c:axId val="19523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460000" spcFirstLastPara="1" vertOverflow="ellipsis" wrap="square" anchor="ctr" anchorCtr="1"/>
          <a:lstStyle/>
          <a:p>
            <a:pPr rtl="0">
              <a:defRPr sz="14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95230808"/>
        <c:crosses val="autoZero"/>
        <c:auto val="1"/>
        <c:lblAlgn val="ctr"/>
        <c:lblOffset val="100"/>
        <c:noMultiLvlLbl val="0"/>
      </c:catAx>
      <c:valAx>
        <c:axId val="19523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95230416"/>
        <c:crosses val="autoZero"/>
        <c:crossBetween val="between"/>
      </c:valAx>
      <c:valAx>
        <c:axId val="1952312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95231592"/>
        <c:crosses val="max"/>
        <c:crossBetween val="between"/>
      </c:valAx>
      <c:catAx>
        <c:axId val="19523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23120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81849202308045"/>
          <c:y val="0.9309811120235737"/>
          <c:w val="0.52505266991534616"/>
          <c:h val="6.901888797642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30363624431443"/>
          <c:y val="9.8609321044935791E-2"/>
          <c:w val="0.83252962052410795"/>
          <c:h val="0.657323139653414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'ارزش معاملات سهام-ده صنعت'!$C$3</c:f>
              <c:strCache>
                <c:ptCount val="1"/>
                <c:pt idx="0">
                  <c:v>آبان ماه 1399</c:v>
                </c:pt>
              </c:strCache>
            </c:strRef>
          </c:tx>
          <c:spPr>
            <a:solidFill>
              <a:srgbClr val="3498DB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6.7598753696661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1B-4F8C-A2A7-E7D7A2DA9CF4}"/>
                </c:ext>
              </c:extLst>
            </c:dLbl>
            <c:dLbl>
              <c:idx val="8"/>
              <c:layout>
                <c:manualLayout>
                  <c:x val="0"/>
                  <c:y val="1.41529362061619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1B-4F8C-A2A7-E7D7A2DA9C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227EBC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'حجم معاملات سهام-ده صنعت'!$B$4:$B$13</c:f>
              <c:strCache>
                <c:ptCount val="10"/>
                <c:pt idx="0">
                  <c:v>خودرو و ساخت قطعات</c:v>
                </c:pt>
                <c:pt idx="1">
                  <c:v>بانكها و موسسات اعتباري</c:v>
                </c:pt>
                <c:pt idx="2">
                  <c:v>سرمايه گذاريها</c:v>
                </c:pt>
                <c:pt idx="3">
                  <c:v>فلزات اساسي</c:v>
                </c:pt>
                <c:pt idx="4">
                  <c:v>انبوه سازي، املاك و مستغلات</c:v>
                </c:pt>
                <c:pt idx="5">
                  <c:v>محصولات شيميايي</c:v>
                </c:pt>
                <c:pt idx="6">
                  <c:v>فراورده هاي نفتي، كك و سوخت هسته اي</c:v>
                </c:pt>
                <c:pt idx="7">
                  <c:v>عرضه برق، گاز، بخاروآب گرم</c:v>
                </c:pt>
                <c:pt idx="8">
                  <c:v>محصولات غذايي و آشاميدني به جز قند و شكر</c:v>
                </c:pt>
                <c:pt idx="9">
                  <c:v>بيمه وصندوق بازنشستگي به جزتامين اجتماعي</c:v>
                </c:pt>
              </c:strCache>
            </c:strRef>
          </c:cat>
          <c:val>
            <c:numRef>
              <c:f>'حجم معاملات سهام-ده صنعت'!$C$4:$C$13</c:f>
              <c:numCache>
                <c:formatCode>#,##0</c:formatCode>
                <c:ptCount val="10"/>
                <c:pt idx="0">
                  <c:v>51327504.256999999</c:v>
                </c:pt>
                <c:pt idx="1">
                  <c:v>27109686.892999999</c:v>
                </c:pt>
                <c:pt idx="2">
                  <c:v>10886738.700999999</c:v>
                </c:pt>
                <c:pt idx="3">
                  <c:v>10864549.4</c:v>
                </c:pt>
                <c:pt idx="4">
                  <c:v>9967614.0749999993</c:v>
                </c:pt>
                <c:pt idx="5">
                  <c:v>6865526.7779999999</c:v>
                </c:pt>
                <c:pt idx="6">
                  <c:v>4053899.6529999999</c:v>
                </c:pt>
                <c:pt idx="7">
                  <c:v>2887814.0529999998</c:v>
                </c:pt>
                <c:pt idx="8">
                  <c:v>2332841.7889999999</c:v>
                </c:pt>
                <c:pt idx="9">
                  <c:v>2168962.5759999999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1B-4F8C-A2A7-E7D7A2DA9CF4}"/>
            </c:ext>
          </c:extLst>
        </c:ser>
        <c:ser>
          <c:idx val="1"/>
          <c:order val="1"/>
          <c:tx>
            <c:strRef>
              <c:f>'ارزش معاملات سهام-ده صنعت'!$D$3</c:f>
              <c:strCache>
                <c:ptCount val="1"/>
                <c:pt idx="0">
                  <c:v>مهر ماه 1399</c:v>
                </c:pt>
              </c:strCache>
            </c:strRef>
          </c:tx>
          <c:spPr>
            <a:solidFill>
              <a:srgbClr val="5F9E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1F6F69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'حجم معاملات سهام-ده صنعت'!$B$4:$B$13</c:f>
              <c:strCache>
                <c:ptCount val="10"/>
                <c:pt idx="0">
                  <c:v>خودرو و ساخت قطعات</c:v>
                </c:pt>
                <c:pt idx="1">
                  <c:v>بانكها و موسسات اعتباري</c:v>
                </c:pt>
                <c:pt idx="2">
                  <c:v>سرمايه گذاريها</c:v>
                </c:pt>
                <c:pt idx="3">
                  <c:v>فلزات اساسي</c:v>
                </c:pt>
                <c:pt idx="4">
                  <c:v>انبوه سازي، املاك و مستغلات</c:v>
                </c:pt>
                <c:pt idx="5">
                  <c:v>محصولات شيميايي</c:v>
                </c:pt>
                <c:pt idx="6">
                  <c:v>فراورده هاي نفتي، كك و سوخت هسته اي</c:v>
                </c:pt>
                <c:pt idx="7">
                  <c:v>عرضه برق، گاز، بخاروآب گرم</c:v>
                </c:pt>
                <c:pt idx="8">
                  <c:v>محصولات غذايي و آشاميدني به جز قند و شكر</c:v>
                </c:pt>
                <c:pt idx="9">
                  <c:v>بيمه وصندوق بازنشستگي به جزتامين اجتماعي</c:v>
                </c:pt>
              </c:strCache>
            </c:strRef>
          </c:cat>
          <c:val>
            <c:numRef>
              <c:f>'حجم معاملات سهام-ده صنعت'!$D$4:$D$13</c:f>
              <c:numCache>
                <c:formatCode>#,##0</c:formatCode>
                <c:ptCount val="10"/>
                <c:pt idx="0">
                  <c:v>48985299.501999997</c:v>
                </c:pt>
                <c:pt idx="1">
                  <c:v>63869030.898000002</c:v>
                </c:pt>
                <c:pt idx="2">
                  <c:v>21346045.795000002</c:v>
                </c:pt>
                <c:pt idx="3">
                  <c:v>14804639.936000001</c:v>
                </c:pt>
                <c:pt idx="4">
                  <c:v>11632178.59</c:v>
                </c:pt>
                <c:pt idx="5">
                  <c:v>14045406.643999999</c:v>
                </c:pt>
                <c:pt idx="6">
                  <c:v>7400300.6629999997</c:v>
                </c:pt>
                <c:pt idx="7">
                  <c:v>2928623.7030000002</c:v>
                </c:pt>
                <c:pt idx="8">
                  <c:v>2518949.747</c:v>
                </c:pt>
                <c:pt idx="9">
                  <c:v>2650460.1009999998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1B-4F8C-A2A7-E7D7A2DA9C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5"/>
        <c:overlap val="-20"/>
        <c:axId val="207052152"/>
        <c:axId val="207051760"/>
      </c:barChart>
      <c:valAx>
        <c:axId val="207051760"/>
        <c:scaling>
          <c:orientation val="minMax"/>
          <c:max val="80000000"/>
          <c:min val="0"/>
        </c:scaling>
        <c:delete val="0"/>
        <c:axPos val="l"/>
        <c:majorGridlines>
          <c:spPr>
            <a:ln w="6350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itchFamily="2" charset="-78"/>
                  </a:rPr>
                  <a:t>میلیارد ریال</a:t>
                </a:r>
                <a:endParaRPr lang="en-US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7052152"/>
        <c:crosses val="autoZero"/>
        <c:crossBetween val="between"/>
        <c:majorUnit val="20000000"/>
      </c:valAx>
      <c:catAx>
        <c:axId val="20705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Homa" panose="00000400000000000000" pitchFamily="2" charset="-78"/>
                  </a:defRPr>
                </a:pPr>
                <a:r>
                  <a:rPr lang="fa-IR" sz="1100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نمودار</a:t>
                </a:r>
                <a:r>
                  <a:rPr lang="fa-IR" sz="1100" b="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 27- ده صنعت بورسی با بیشترین حجم معاملات در سهام</a:t>
                </a:r>
                <a:endParaRPr lang="en-US" sz="1100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Hom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2753318514611506"/>
              <c:y val="7.43818139434801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Hom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7051760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805622854835457"/>
          <c:y val="0.1160586011342155"/>
          <c:w val="0.16677956120869508"/>
          <c:h val="0.11023332602442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26-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روند یکساله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تعداد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عرضه های اولیه به تفکیک بورس تهران و فرابورس ایران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39323858102642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562788059278166E-2"/>
          <c:y val="0.10341493676926748"/>
          <c:w val="0.95037633836772317"/>
          <c:h val="0.665556580565805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'عرضه اولیه'!$A$2</c:f>
              <c:strCache>
                <c:ptCount val="1"/>
                <c:pt idx="0">
                  <c:v>بورس</c:v>
                </c:pt>
              </c:strCache>
            </c:strRef>
          </c:tx>
          <c:spPr>
            <a:solidFill>
              <a:srgbClr val="2ABB9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62-403F-8B3C-A889F0DB24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62-403F-8B3C-A889F0DB245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A-4C1F-8E8D-4BA6084BCDD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62-403F-8B3C-A889F0DB2455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2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اولیه'!$V$1:$AH$1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 
98</c:v>
                </c:pt>
                <c:pt idx="5">
                  <c:v>فروردین 
99</c:v>
                </c:pt>
                <c:pt idx="6">
                  <c:v>اردیبهشت 
99</c:v>
                </c:pt>
                <c:pt idx="7">
                  <c:v>خرداد 
99</c:v>
                </c:pt>
                <c:pt idx="8">
                  <c:v>تیر 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'عرضه اولیه'!$V$2:$AH$2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49-4310-8B81-E0E9D3FEBEF2}"/>
            </c:ext>
          </c:extLst>
        </c:ser>
        <c:ser>
          <c:idx val="2"/>
          <c:order val="1"/>
          <c:tx>
            <c:strRef>
              <c:f>'عرضه اولیه'!$A$3</c:f>
              <c:strCache>
                <c:ptCount val="1"/>
                <c:pt idx="0">
                  <c:v>فرابورس - پذیرفته شده</c:v>
                </c:pt>
              </c:strCache>
            </c:strRef>
          </c:tx>
          <c:spPr>
            <a:solidFill>
              <a:srgbClr val="BDB76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62-403F-8B3C-A889F0DB24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9A-4C1F-8E8D-4BA6084BCDD2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اولیه'!$V$1:$AH$1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 
98</c:v>
                </c:pt>
                <c:pt idx="5">
                  <c:v>فروردین 
99</c:v>
                </c:pt>
                <c:pt idx="6">
                  <c:v>اردیبهشت 
99</c:v>
                </c:pt>
                <c:pt idx="7">
                  <c:v>خرداد 
99</c:v>
                </c:pt>
                <c:pt idx="8">
                  <c:v>تیر 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'عرضه اولیه'!$V$3:$AH$3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49-4310-8B81-E0E9D3FEBEF2}"/>
            </c:ext>
          </c:extLst>
        </c:ser>
        <c:ser>
          <c:idx val="0"/>
          <c:order val="2"/>
          <c:tx>
            <c:strRef>
              <c:f>'عرضه اولیه'!$A$4</c:f>
              <c:strCache>
                <c:ptCount val="1"/>
                <c:pt idx="0">
                  <c:v>فرابورس - ثبت شده</c:v>
                </c:pt>
              </c:strCache>
            </c:strRef>
          </c:tx>
          <c:spPr>
            <a:solidFill>
              <a:srgbClr val="95A5A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62-403F-8B3C-A889F0DB24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62-403F-8B3C-A889F0DB24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92-494C-8FF4-006AF17B7F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62-403F-8B3C-A889F0DB245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A-4C1F-8E8D-4BA6084BCDD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D-4EDC-B1C8-15744B758A55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اولیه'!$V$1:$AH$1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 
98</c:v>
                </c:pt>
                <c:pt idx="5">
                  <c:v>فروردین 
99</c:v>
                </c:pt>
                <c:pt idx="6">
                  <c:v>اردیبهشت 
99</c:v>
                </c:pt>
                <c:pt idx="7">
                  <c:v>خرداد 
99</c:v>
                </c:pt>
                <c:pt idx="8">
                  <c:v>تیر 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'عرضه اولیه'!$V$4:$AH$4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49-4310-8B81-E0E9D3FE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053328"/>
        <c:axId val="207052936"/>
      </c:barChart>
      <c:valAx>
        <c:axId val="207052936"/>
        <c:scaling>
          <c:orientation val="minMax"/>
          <c:max val="9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7053328"/>
        <c:crosses val="autoZero"/>
        <c:crossBetween val="between"/>
        <c:majorUnit val="1"/>
      </c:valAx>
      <c:catAx>
        <c:axId val="20705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7052936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68141530170889"/>
          <c:y val="0.91579950799507992"/>
          <c:w val="0.55687141033822596"/>
          <c:h val="7.5522071887385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28- مقایسه بازدهی سالانه شاخص ها</a:t>
            </a:r>
            <a:endParaRPr lang="fa-IR" sz="1100" b="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7637430170814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0872424134041323E-2"/>
          <c:y val="7.6294907407407409E-2"/>
          <c:w val="0.85382002673199719"/>
          <c:h val="0.73613402777777781"/>
        </c:manualLayout>
      </c:layout>
      <c:lineChart>
        <c:grouping val="standard"/>
        <c:varyColors val="0"/>
        <c:ser>
          <c:idx val="0"/>
          <c:order val="0"/>
          <c:tx>
            <c:strRef>
              <c:f>'مقایسه شاخص‌ها'!$K$2</c:f>
              <c:strCache>
                <c:ptCount val="1"/>
                <c:pt idx="0">
                  <c:v>شاخص کل - محور چپ</c:v>
                </c:pt>
              </c:strCache>
            </c:strRef>
          </c:tx>
          <c:spPr>
            <a:ln w="41275"/>
            <a:effectLst>
              <a:glow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1398-09-02</c:v>
                </c:pt>
                <c:pt idx="1">
                  <c:v>1398-09-03</c:v>
                </c:pt>
                <c:pt idx="2">
                  <c:v>1398-09-04</c:v>
                </c:pt>
                <c:pt idx="3">
                  <c:v>1398-09-05</c:v>
                </c:pt>
                <c:pt idx="4">
                  <c:v>1398-09-06</c:v>
                </c:pt>
                <c:pt idx="5">
                  <c:v>1398-09-09</c:v>
                </c:pt>
                <c:pt idx="6">
                  <c:v>1398-09-10</c:v>
                </c:pt>
                <c:pt idx="7">
                  <c:v>1398-09-11</c:v>
                </c:pt>
                <c:pt idx="8">
                  <c:v>1398-09-12</c:v>
                </c:pt>
                <c:pt idx="9">
                  <c:v>1398-09-13</c:v>
                </c:pt>
                <c:pt idx="10">
                  <c:v>1398-09-16</c:v>
                </c:pt>
                <c:pt idx="11">
                  <c:v>1398-09-17</c:v>
                </c:pt>
                <c:pt idx="12">
                  <c:v>1398-09-18</c:v>
                </c:pt>
                <c:pt idx="13">
                  <c:v>1398-09-19</c:v>
                </c:pt>
                <c:pt idx="14">
                  <c:v>1398-09-20</c:v>
                </c:pt>
                <c:pt idx="15">
                  <c:v>1398-09-23</c:v>
                </c:pt>
                <c:pt idx="16">
                  <c:v>1398-09-24</c:v>
                </c:pt>
                <c:pt idx="17">
                  <c:v>1398-09-25</c:v>
                </c:pt>
                <c:pt idx="18">
                  <c:v>1398-09-26</c:v>
                </c:pt>
                <c:pt idx="19">
                  <c:v>1398-09-27</c:v>
                </c:pt>
                <c:pt idx="20">
                  <c:v>1398-09-30</c:v>
                </c:pt>
                <c:pt idx="21">
                  <c:v>1398-10-01</c:v>
                </c:pt>
                <c:pt idx="22">
                  <c:v>1398-10-02</c:v>
                </c:pt>
                <c:pt idx="23">
                  <c:v>1398-10-03</c:v>
                </c:pt>
                <c:pt idx="24">
                  <c:v>1398-10-04</c:v>
                </c:pt>
                <c:pt idx="25">
                  <c:v>1398-10-07</c:v>
                </c:pt>
                <c:pt idx="26">
                  <c:v>1398-10-08</c:v>
                </c:pt>
                <c:pt idx="27">
                  <c:v>1398-10-09</c:v>
                </c:pt>
                <c:pt idx="28">
                  <c:v>1398-10-10</c:v>
                </c:pt>
                <c:pt idx="29">
                  <c:v>1398-10-11</c:v>
                </c:pt>
                <c:pt idx="30">
                  <c:v>1398-10-14</c:v>
                </c:pt>
                <c:pt idx="31">
                  <c:v>1398-10-15</c:v>
                </c:pt>
                <c:pt idx="32">
                  <c:v>1398-10-17</c:v>
                </c:pt>
                <c:pt idx="33">
                  <c:v>1398-10-18</c:v>
                </c:pt>
                <c:pt idx="34">
                  <c:v>1398-10-21</c:v>
                </c:pt>
                <c:pt idx="35">
                  <c:v>1398-10-22</c:v>
                </c:pt>
                <c:pt idx="36">
                  <c:v>1398-10-23</c:v>
                </c:pt>
                <c:pt idx="37">
                  <c:v>1398-10-24</c:v>
                </c:pt>
                <c:pt idx="38">
                  <c:v>1398-10-25</c:v>
                </c:pt>
                <c:pt idx="39">
                  <c:v>1398-10-28</c:v>
                </c:pt>
                <c:pt idx="40">
                  <c:v>1398-10-29</c:v>
                </c:pt>
                <c:pt idx="41">
                  <c:v>1398-10-30</c:v>
                </c:pt>
                <c:pt idx="42">
                  <c:v>1398-11-01</c:v>
                </c:pt>
                <c:pt idx="43">
                  <c:v>1398-11-02</c:v>
                </c:pt>
                <c:pt idx="44">
                  <c:v>1398-11-05</c:v>
                </c:pt>
                <c:pt idx="45">
                  <c:v>1398-11-06</c:v>
                </c:pt>
                <c:pt idx="46">
                  <c:v>1398-11-07</c:v>
                </c:pt>
                <c:pt idx="47">
                  <c:v>1398-11-08</c:v>
                </c:pt>
                <c:pt idx="48">
                  <c:v>1398-11-12</c:v>
                </c:pt>
                <c:pt idx="49">
                  <c:v>1398-11-13</c:v>
                </c:pt>
                <c:pt idx="50">
                  <c:v>1398-11-14</c:v>
                </c:pt>
                <c:pt idx="51">
                  <c:v>1398-11-15</c:v>
                </c:pt>
                <c:pt idx="52">
                  <c:v>1398-11-16</c:v>
                </c:pt>
                <c:pt idx="53">
                  <c:v>1398-11-19</c:v>
                </c:pt>
                <c:pt idx="54">
                  <c:v>1398-11-20</c:v>
                </c:pt>
                <c:pt idx="55">
                  <c:v>1398-11-21</c:v>
                </c:pt>
                <c:pt idx="56">
                  <c:v>1398-11-23</c:v>
                </c:pt>
                <c:pt idx="57">
                  <c:v>1398-11-26</c:v>
                </c:pt>
                <c:pt idx="58">
                  <c:v>1398-11-27</c:v>
                </c:pt>
                <c:pt idx="59">
                  <c:v>1398-11-28</c:v>
                </c:pt>
                <c:pt idx="60">
                  <c:v>1398-11-29</c:v>
                </c:pt>
                <c:pt idx="61">
                  <c:v>1398-11-30</c:v>
                </c:pt>
                <c:pt idx="62">
                  <c:v>1398-12-03</c:v>
                </c:pt>
                <c:pt idx="63">
                  <c:v>1398-12-04</c:v>
                </c:pt>
                <c:pt idx="64">
                  <c:v>1398-12-05</c:v>
                </c:pt>
                <c:pt idx="65">
                  <c:v>1398-12-06</c:v>
                </c:pt>
                <c:pt idx="66">
                  <c:v>1398-12-07</c:v>
                </c:pt>
                <c:pt idx="67">
                  <c:v>1398-12-10</c:v>
                </c:pt>
                <c:pt idx="68">
                  <c:v>1398-12-11</c:v>
                </c:pt>
                <c:pt idx="69">
                  <c:v>1398-12-12</c:v>
                </c:pt>
                <c:pt idx="70">
                  <c:v>1398-12-13</c:v>
                </c:pt>
                <c:pt idx="71">
                  <c:v>1398-12-14</c:v>
                </c:pt>
                <c:pt idx="72">
                  <c:v>1398-12-17</c:v>
                </c:pt>
                <c:pt idx="73">
                  <c:v>1398-12-19</c:v>
                </c:pt>
                <c:pt idx="74">
                  <c:v>1398-12-20</c:v>
                </c:pt>
                <c:pt idx="75">
                  <c:v>1398-12-21</c:v>
                </c:pt>
                <c:pt idx="76">
                  <c:v>1398-12-24</c:v>
                </c:pt>
                <c:pt idx="77">
                  <c:v>1398-12-25</c:v>
                </c:pt>
                <c:pt idx="78">
                  <c:v>1398-12-26</c:v>
                </c:pt>
                <c:pt idx="79">
                  <c:v>1398-12-27</c:v>
                </c:pt>
                <c:pt idx="80">
                  <c:v>1398-12-28</c:v>
                </c:pt>
                <c:pt idx="81">
                  <c:v>1399-01-05</c:v>
                </c:pt>
                <c:pt idx="82">
                  <c:v>1399-01-06</c:v>
                </c:pt>
                <c:pt idx="83">
                  <c:v>1399-01-09</c:v>
                </c:pt>
                <c:pt idx="84">
                  <c:v>1399-01-10</c:v>
                </c:pt>
                <c:pt idx="85">
                  <c:v>1399-01-11</c:v>
                </c:pt>
                <c:pt idx="86">
                  <c:v>1399-01-16</c:v>
                </c:pt>
                <c:pt idx="87">
                  <c:v>1399-01-17</c:v>
                </c:pt>
                <c:pt idx="88">
                  <c:v>1399-01-18</c:v>
                </c:pt>
                <c:pt idx="89">
                  <c:v>1399-01-19</c:v>
                </c:pt>
                <c:pt idx="90">
                  <c:v>1399-01-20</c:v>
                </c:pt>
                <c:pt idx="91">
                  <c:v>1399-01-23</c:v>
                </c:pt>
                <c:pt idx="92">
                  <c:v>1399-01-24</c:v>
                </c:pt>
                <c:pt idx="93">
                  <c:v>1399-01-25</c:v>
                </c:pt>
                <c:pt idx="94">
                  <c:v>1399-01-26</c:v>
                </c:pt>
                <c:pt idx="95">
                  <c:v>1399-01-27</c:v>
                </c:pt>
                <c:pt idx="96">
                  <c:v>1399-01-30</c:v>
                </c:pt>
                <c:pt idx="97">
                  <c:v>1399-01-31</c:v>
                </c:pt>
                <c:pt idx="98">
                  <c:v>1399-02-01</c:v>
                </c:pt>
                <c:pt idx="99">
                  <c:v>1399-02-02</c:v>
                </c:pt>
                <c:pt idx="100">
                  <c:v>1399-02-03</c:v>
                </c:pt>
                <c:pt idx="101">
                  <c:v>1399-02-06</c:v>
                </c:pt>
                <c:pt idx="102">
                  <c:v>1399-02-07</c:v>
                </c:pt>
                <c:pt idx="103">
                  <c:v>1399-02-08</c:v>
                </c:pt>
                <c:pt idx="104">
                  <c:v>1399-02-09</c:v>
                </c:pt>
                <c:pt idx="105">
                  <c:v>1399-02-10</c:v>
                </c:pt>
                <c:pt idx="106">
                  <c:v>1399-02-13</c:v>
                </c:pt>
                <c:pt idx="107">
                  <c:v>1399-02-14</c:v>
                </c:pt>
                <c:pt idx="108">
                  <c:v>1399-02-15</c:v>
                </c:pt>
                <c:pt idx="109">
                  <c:v>1399-02-16</c:v>
                </c:pt>
                <c:pt idx="110">
                  <c:v>1399-02-17</c:v>
                </c:pt>
                <c:pt idx="111">
                  <c:v>1399-02-20</c:v>
                </c:pt>
                <c:pt idx="112">
                  <c:v>1399-02-21</c:v>
                </c:pt>
                <c:pt idx="113">
                  <c:v>1399-02-22</c:v>
                </c:pt>
                <c:pt idx="114">
                  <c:v>1399-02-23</c:v>
                </c:pt>
                <c:pt idx="115">
                  <c:v>1399-02-24</c:v>
                </c:pt>
                <c:pt idx="116">
                  <c:v>1399-02-27</c:v>
                </c:pt>
                <c:pt idx="117">
                  <c:v>1399-02-28</c:v>
                </c:pt>
                <c:pt idx="118">
                  <c:v>1399-02-29</c:v>
                </c:pt>
                <c:pt idx="119">
                  <c:v>1399-02-30</c:v>
                </c:pt>
                <c:pt idx="120">
                  <c:v>1399-02-31</c:v>
                </c:pt>
                <c:pt idx="121">
                  <c:v>1399-03-03</c:v>
                </c:pt>
                <c:pt idx="122">
                  <c:v>1399-03-06</c:v>
                </c:pt>
                <c:pt idx="123">
                  <c:v>1399-03-07</c:v>
                </c:pt>
                <c:pt idx="124">
                  <c:v>1399-03-10</c:v>
                </c:pt>
                <c:pt idx="125">
                  <c:v>1399-03-11</c:v>
                </c:pt>
                <c:pt idx="126">
                  <c:v>1399-03-12</c:v>
                </c:pt>
                <c:pt idx="127">
                  <c:v>1399-03-13</c:v>
                </c:pt>
                <c:pt idx="128">
                  <c:v>1399-03-17</c:v>
                </c:pt>
                <c:pt idx="129">
                  <c:v>1399-03-18</c:v>
                </c:pt>
                <c:pt idx="130">
                  <c:v>1399-03-19</c:v>
                </c:pt>
                <c:pt idx="131">
                  <c:v>1399-03-20</c:v>
                </c:pt>
                <c:pt idx="132">
                  <c:v>1399-03-21</c:v>
                </c:pt>
                <c:pt idx="133">
                  <c:v>1399-03-24</c:v>
                </c:pt>
                <c:pt idx="134">
                  <c:v>1399-03-25</c:v>
                </c:pt>
                <c:pt idx="135">
                  <c:v>1399-03-26</c:v>
                </c:pt>
                <c:pt idx="136">
                  <c:v>1399-03-27</c:v>
                </c:pt>
                <c:pt idx="137">
                  <c:v>1399-03-31</c:v>
                </c:pt>
                <c:pt idx="138">
                  <c:v>1399-04-01</c:v>
                </c:pt>
                <c:pt idx="139">
                  <c:v>1399-04-02</c:v>
                </c:pt>
                <c:pt idx="140">
                  <c:v>1399-04-03</c:v>
                </c:pt>
                <c:pt idx="141">
                  <c:v>1399-04-04</c:v>
                </c:pt>
                <c:pt idx="142">
                  <c:v>1399-04-07</c:v>
                </c:pt>
                <c:pt idx="143">
                  <c:v>1399-04-08</c:v>
                </c:pt>
                <c:pt idx="144">
                  <c:v>1399-04-09</c:v>
                </c:pt>
                <c:pt idx="145">
                  <c:v>1399-04-10</c:v>
                </c:pt>
                <c:pt idx="146">
                  <c:v>1399-04-11</c:v>
                </c:pt>
                <c:pt idx="147">
                  <c:v>1399-04-14</c:v>
                </c:pt>
                <c:pt idx="148">
                  <c:v>1399-04-15</c:v>
                </c:pt>
                <c:pt idx="149">
                  <c:v>1399-04-16</c:v>
                </c:pt>
                <c:pt idx="150">
                  <c:v>1399-04-17</c:v>
                </c:pt>
                <c:pt idx="151">
                  <c:v>1399-04-18</c:v>
                </c:pt>
                <c:pt idx="152">
                  <c:v>1399-04-21</c:v>
                </c:pt>
                <c:pt idx="153">
                  <c:v>1399-04-22</c:v>
                </c:pt>
                <c:pt idx="154">
                  <c:v>1399-04-23</c:v>
                </c:pt>
                <c:pt idx="155">
                  <c:v>1399-04-24</c:v>
                </c:pt>
                <c:pt idx="156">
                  <c:v>1399-04-25</c:v>
                </c:pt>
                <c:pt idx="157">
                  <c:v>1399-04-28</c:v>
                </c:pt>
                <c:pt idx="158">
                  <c:v>1399-04-29</c:v>
                </c:pt>
                <c:pt idx="159">
                  <c:v>1399-04-30</c:v>
                </c:pt>
                <c:pt idx="160">
                  <c:v>1399-04-31</c:v>
                </c:pt>
                <c:pt idx="161">
                  <c:v>1399-05-01</c:v>
                </c:pt>
                <c:pt idx="162">
                  <c:v>1399-05-04</c:v>
                </c:pt>
                <c:pt idx="163">
                  <c:v>1399-05-05</c:v>
                </c:pt>
                <c:pt idx="164">
                  <c:v>1399-05-06</c:v>
                </c:pt>
                <c:pt idx="165">
                  <c:v>1399-05-07</c:v>
                </c:pt>
                <c:pt idx="166">
                  <c:v>1399-05-08</c:v>
                </c:pt>
                <c:pt idx="167">
                  <c:v>1399-05-11</c:v>
                </c:pt>
                <c:pt idx="168">
                  <c:v>1399-05-12</c:v>
                </c:pt>
                <c:pt idx="169">
                  <c:v>1399-05-13</c:v>
                </c:pt>
                <c:pt idx="170">
                  <c:v>1399-05-14</c:v>
                </c:pt>
                <c:pt idx="171">
                  <c:v>1399-05-15</c:v>
                </c:pt>
                <c:pt idx="172">
                  <c:v>1399-05-19</c:v>
                </c:pt>
                <c:pt idx="173">
                  <c:v>1399-05-20</c:v>
                </c:pt>
                <c:pt idx="174">
                  <c:v>1399-05-21</c:v>
                </c:pt>
                <c:pt idx="175">
                  <c:v>1399-05-22</c:v>
                </c:pt>
                <c:pt idx="176">
                  <c:v>1399-05-25</c:v>
                </c:pt>
                <c:pt idx="177">
                  <c:v>1399-05-26</c:v>
                </c:pt>
                <c:pt idx="178">
                  <c:v>1399-05-27</c:v>
                </c:pt>
                <c:pt idx="179">
                  <c:v>1399-05-28</c:v>
                </c:pt>
                <c:pt idx="180">
                  <c:v>1399-05-29</c:v>
                </c:pt>
                <c:pt idx="181">
                  <c:v>1399-06-01</c:v>
                </c:pt>
                <c:pt idx="182">
                  <c:v>1399-06-02</c:v>
                </c:pt>
                <c:pt idx="183">
                  <c:v>1399-06-03</c:v>
                </c:pt>
                <c:pt idx="184">
                  <c:v>1399-06-04</c:v>
                </c:pt>
                <c:pt idx="185">
                  <c:v>1399-06-05</c:v>
                </c:pt>
                <c:pt idx="186">
                  <c:v>1399-06-10</c:v>
                </c:pt>
                <c:pt idx="187">
                  <c:v>1399-06-11</c:v>
                </c:pt>
                <c:pt idx="188">
                  <c:v>1399-06-12</c:v>
                </c:pt>
                <c:pt idx="189">
                  <c:v>1399-06-15</c:v>
                </c:pt>
                <c:pt idx="190">
                  <c:v>1399-06-16</c:v>
                </c:pt>
                <c:pt idx="191">
                  <c:v>1399-06-17</c:v>
                </c:pt>
                <c:pt idx="192">
                  <c:v>1399-06-18</c:v>
                </c:pt>
                <c:pt idx="193">
                  <c:v>1399-06-19</c:v>
                </c:pt>
                <c:pt idx="194">
                  <c:v>1399-06-22</c:v>
                </c:pt>
                <c:pt idx="195">
                  <c:v>1399-06-23</c:v>
                </c:pt>
                <c:pt idx="196">
                  <c:v>1399-06-24</c:v>
                </c:pt>
                <c:pt idx="197">
                  <c:v>1399-06-25</c:v>
                </c:pt>
                <c:pt idx="198">
                  <c:v>1399-06-26</c:v>
                </c:pt>
                <c:pt idx="199">
                  <c:v>1399-06-29</c:v>
                </c:pt>
                <c:pt idx="200">
                  <c:v>1399-06-30</c:v>
                </c:pt>
                <c:pt idx="201">
                  <c:v>1399-06-31</c:v>
                </c:pt>
                <c:pt idx="202">
                  <c:v>1399-07-01</c:v>
                </c:pt>
                <c:pt idx="203">
                  <c:v>1399-07-02</c:v>
                </c:pt>
                <c:pt idx="204">
                  <c:v>1399-07-05</c:v>
                </c:pt>
                <c:pt idx="205">
                  <c:v>1399-07-06</c:v>
                </c:pt>
                <c:pt idx="206">
                  <c:v>1399-07-07</c:v>
                </c:pt>
                <c:pt idx="207">
                  <c:v>1399-07-08</c:v>
                </c:pt>
                <c:pt idx="208">
                  <c:v>1399-07-09</c:v>
                </c:pt>
                <c:pt idx="209">
                  <c:v>1399-07-12</c:v>
                </c:pt>
                <c:pt idx="210">
                  <c:v>1399-07-13</c:v>
                </c:pt>
                <c:pt idx="211">
                  <c:v>1399-07-14</c:v>
                </c:pt>
                <c:pt idx="212">
                  <c:v>1399-07-15</c:v>
                </c:pt>
                <c:pt idx="213">
                  <c:v>1399-07-16</c:v>
                </c:pt>
                <c:pt idx="214">
                  <c:v>1399-07-19</c:v>
                </c:pt>
                <c:pt idx="215">
                  <c:v>1399-07-20</c:v>
                </c:pt>
                <c:pt idx="216">
                  <c:v>1399-07-21</c:v>
                </c:pt>
                <c:pt idx="217">
                  <c:v>1399-07-22</c:v>
                </c:pt>
                <c:pt idx="218">
                  <c:v>1399-07-23</c:v>
                </c:pt>
                <c:pt idx="219">
                  <c:v>1399-07-27</c:v>
                </c:pt>
                <c:pt idx="220">
                  <c:v>1399-07-28</c:v>
                </c:pt>
                <c:pt idx="221">
                  <c:v>1399-07-29</c:v>
                </c:pt>
                <c:pt idx="222">
                  <c:v>1399-07-30</c:v>
                </c:pt>
                <c:pt idx="223">
                  <c:v>1399-08-03</c:v>
                </c:pt>
                <c:pt idx="224">
                  <c:v>1399-08-05</c:v>
                </c:pt>
                <c:pt idx="225">
                  <c:v>1399-08-06</c:v>
                </c:pt>
                <c:pt idx="226">
                  <c:v>1399-08-07</c:v>
                </c:pt>
                <c:pt idx="227">
                  <c:v>1399-08-10</c:v>
                </c:pt>
                <c:pt idx="228">
                  <c:v>1399-08-11</c:v>
                </c:pt>
                <c:pt idx="229">
                  <c:v>1399-08-12</c:v>
                </c:pt>
                <c:pt idx="230">
                  <c:v>1399-08-14</c:v>
                </c:pt>
                <c:pt idx="231">
                  <c:v>1399-08-17</c:v>
                </c:pt>
                <c:pt idx="232">
                  <c:v>1399-08-18</c:v>
                </c:pt>
                <c:pt idx="233">
                  <c:v>1399-08-19</c:v>
                </c:pt>
                <c:pt idx="234">
                  <c:v>1399-08-20</c:v>
                </c:pt>
                <c:pt idx="235">
                  <c:v>1399-08-21</c:v>
                </c:pt>
                <c:pt idx="236">
                  <c:v>1399-08-24</c:v>
                </c:pt>
                <c:pt idx="237">
                  <c:v>1399-08-25</c:v>
                </c:pt>
                <c:pt idx="238">
                  <c:v>1399-08-26</c:v>
                </c:pt>
                <c:pt idx="239">
                  <c:v>1399-08-27</c:v>
                </c:pt>
                <c:pt idx="240">
                  <c:v>1399-08-28</c:v>
                </c:pt>
              </c:strCache>
            </c:strRef>
          </c:cat>
          <c:val>
            <c:numRef>
              <c:f>'مقایسه شاخص‌ها'!$K$3:$K$243</c:f>
              <c:numCache>
                <c:formatCode>General</c:formatCode>
                <c:ptCount val="241"/>
                <c:pt idx="0">
                  <c:v>0.70911347376933032</c:v>
                </c:pt>
                <c:pt idx="1">
                  <c:v>0.76180033498945887</c:v>
                </c:pt>
                <c:pt idx="2">
                  <c:v>0.75454038159103365</c:v>
                </c:pt>
                <c:pt idx="3">
                  <c:v>0.75476381725582242</c:v>
                </c:pt>
                <c:pt idx="4">
                  <c:v>0.77123900196456474</c:v>
                </c:pt>
                <c:pt idx="5">
                  <c:v>0.83697825263105052</c:v>
                </c:pt>
                <c:pt idx="6">
                  <c:v>0.91435660069624869</c:v>
                </c:pt>
                <c:pt idx="7">
                  <c:v>0.9150431100994143</c:v>
                </c:pt>
                <c:pt idx="8">
                  <c:v>0.9589073291482495</c:v>
                </c:pt>
                <c:pt idx="9">
                  <c:v>1.0176431088907489</c:v>
                </c:pt>
                <c:pt idx="10">
                  <c:v>1.008261765309844</c:v>
                </c:pt>
                <c:pt idx="11">
                  <c:v>0.9997499945882371</c:v>
                </c:pt>
                <c:pt idx="12">
                  <c:v>1.02648497872985</c:v>
                </c:pt>
                <c:pt idx="13">
                  <c:v>1.0342454846904685</c:v>
                </c:pt>
                <c:pt idx="14">
                  <c:v>1.0312431531117432</c:v>
                </c:pt>
                <c:pt idx="15">
                  <c:v>1.0569793434285328</c:v>
                </c:pt>
                <c:pt idx="16">
                  <c:v>1.0616074562099835</c:v>
                </c:pt>
                <c:pt idx="17">
                  <c:v>1.0722929587631969</c:v>
                </c:pt>
                <c:pt idx="18">
                  <c:v>1.0977703458256656</c:v>
                </c:pt>
                <c:pt idx="19">
                  <c:v>1.1298031138231304</c:v>
                </c:pt>
                <c:pt idx="20">
                  <c:v>1.189109395262204</c:v>
                </c:pt>
                <c:pt idx="21">
                  <c:v>1.232997360248739</c:v>
                </c:pt>
                <c:pt idx="22">
                  <c:v>1.2580813200926944</c:v>
                </c:pt>
                <c:pt idx="23">
                  <c:v>1.3209374487452843</c:v>
                </c:pt>
                <c:pt idx="24">
                  <c:v>1.3363778894277276</c:v>
                </c:pt>
                <c:pt idx="25">
                  <c:v>1.3461816293943984</c:v>
                </c:pt>
                <c:pt idx="26">
                  <c:v>1.347729616976963</c:v>
                </c:pt>
                <c:pt idx="27">
                  <c:v>1.3927808930597778</c:v>
                </c:pt>
                <c:pt idx="28">
                  <c:v>1.3794733586756682</c:v>
                </c:pt>
                <c:pt idx="29">
                  <c:v>1.3890654023660542</c:v>
                </c:pt>
                <c:pt idx="30">
                  <c:v>1.2771970208877579</c:v>
                </c:pt>
                <c:pt idx="31">
                  <c:v>1.2664403771127715</c:v>
                </c:pt>
                <c:pt idx="32">
                  <c:v>1.2172604559542464</c:v>
                </c:pt>
                <c:pt idx="33">
                  <c:v>1.1989440574174219</c:v>
                </c:pt>
                <c:pt idx="34">
                  <c:v>1.2333390086364746</c:v>
                </c:pt>
                <c:pt idx="35">
                  <c:v>1.3292407726391686</c:v>
                </c:pt>
                <c:pt idx="36">
                  <c:v>1.4151656567498505</c:v>
                </c:pt>
                <c:pt idx="37">
                  <c:v>1.4145844046858147</c:v>
                </c:pt>
                <c:pt idx="38">
                  <c:v>1.4233862041601801</c:v>
                </c:pt>
                <c:pt idx="39">
                  <c:v>1.4856769815539814</c:v>
                </c:pt>
                <c:pt idx="40">
                  <c:v>1.4967173838770829</c:v>
                </c:pt>
                <c:pt idx="41">
                  <c:v>1.4882618624329376</c:v>
                </c:pt>
                <c:pt idx="42">
                  <c:v>1.4540342771486685</c:v>
                </c:pt>
                <c:pt idx="43">
                  <c:v>1.4832360820073069</c:v>
                </c:pt>
                <c:pt idx="44">
                  <c:v>1.510077137874847</c:v>
                </c:pt>
                <c:pt idx="45">
                  <c:v>1.5264213399236963</c:v>
                </c:pt>
                <c:pt idx="46">
                  <c:v>1.597963923415072</c:v>
                </c:pt>
                <c:pt idx="47">
                  <c:v>1.6236145724627575</c:v>
                </c:pt>
                <c:pt idx="48">
                  <c:v>1.6155797654241506</c:v>
                </c:pt>
                <c:pt idx="49">
                  <c:v>1.6355462756381649</c:v>
                </c:pt>
                <c:pt idx="50">
                  <c:v>1.7293886366745856</c:v>
                </c:pt>
                <c:pt idx="51">
                  <c:v>1.7543738385240228</c:v>
                </c:pt>
                <c:pt idx="52">
                  <c:v>1.7841760066935994</c:v>
                </c:pt>
                <c:pt idx="53">
                  <c:v>1.8250576843056141</c:v>
                </c:pt>
                <c:pt idx="54">
                  <c:v>1.8439360884899729</c:v>
                </c:pt>
                <c:pt idx="55">
                  <c:v>1.8416723819740302</c:v>
                </c:pt>
                <c:pt idx="56">
                  <c:v>1.9047600445192763</c:v>
                </c:pt>
                <c:pt idx="57">
                  <c:v>1.9167003463510657</c:v>
                </c:pt>
                <c:pt idx="58">
                  <c:v>1.9819811461786161</c:v>
                </c:pt>
                <c:pt idx="59">
                  <c:v>2.0088859152814251</c:v>
                </c:pt>
                <c:pt idx="60">
                  <c:v>1.9886087205875929</c:v>
                </c:pt>
                <c:pt idx="61">
                  <c:v>2.0433744154883202</c:v>
                </c:pt>
                <c:pt idx="62">
                  <c:v>2.0665583119475333</c:v>
                </c:pt>
                <c:pt idx="63">
                  <c:v>2.1949312349908747</c:v>
                </c:pt>
                <c:pt idx="64">
                  <c:v>2.2145463995747425</c:v>
                </c:pt>
                <c:pt idx="65">
                  <c:v>2.2944980065125882</c:v>
                </c:pt>
                <c:pt idx="66">
                  <c:v>2.2845483244978508</c:v>
                </c:pt>
                <c:pt idx="67">
                  <c:v>2.0791244906183683</c:v>
                </c:pt>
                <c:pt idx="68">
                  <c:v>2.1053571125270509</c:v>
                </c:pt>
                <c:pt idx="69">
                  <c:v>2.1735571328875927</c:v>
                </c:pt>
                <c:pt idx="70">
                  <c:v>2.304173607055215</c:v>
                </c:pt>
                <c:pt idx="71">
                  <c:v>2.3586455315372321</c:v>
                </c:pt>
                <c:pt idx="72">
                  <c:v>2.3411455232484215</c:v>
                </c:pt>
                <c:pt idx="73">
                  <c:v>2.2496329420521555</c:v>
                </c:pt>
                <c:pt idx="74">
                  <c:v>2.1651958126774096</c:v>
                </c:pt>
                <c:pt idx="75">
                  <c:v>2.1994602924100333</c:v>
                </c:pt>
                <c:pt idx="76">
                  <c:v>2.0875605687744012</c:v>
                </c:pt>
                <c:pt idx="77">
                  <c:v>2.0330279196085086</c:v>
                </c:pt>
                <c:pt idx="78">
                  <c:v>2.0770266990291262</c:v>
                </c:pt>
                <c:pt idx="79">
                  <c:v>2.0018833074926139</c:v>
                </c:pt>
                <c:pt idx="80">
                  <c:v>2.0546208587115573</c:v>
                </c:pt>
                <c:pt idx="81">
                  <c:v>2.0077759223725797</c:v>
                </c:pt>
                <c:pt idx="82">
                  <c:v>2.0461240357189396</c:v>
                </c:pt>
                <c:pt idx="83">
                  <c:v>2.0867004651567185</c:v>
                </c:pt>
                <c:pt idx="84">
                  <c:v>2.1020642210179945</c:v>
                </c:pt>
                <c:pt idx="85">
                  <c:v>2.0653826477352677</c:v>
                </c:pt>
                <c:pt idx="86">
                  <c:v>2.1665380037199844</c:v>
                </c:pt>
                <c:pt idx="87">
                  <c:v>2.192498915258914</c:v>
                </c:pt>
                <c:pt idx="88">
                  <c:v>2.1379649822851303</c:v>
                </c:pt>
                <c:pt idx="89">
                  <c:v>2.1473310566579267</c:v>
                </c:pt>
                <c:pt idx="90">
                  <c:v>2.2235012637554505</c:v>
                </c:pt>
                <c:pt idx="91">
                  <c:v>2.2586603997630474</c:v>
                </c:pt>
                <c:pt idx="92">
                  <c:v>2.3139108690311998</c:v>
                </c:pt>
                <c:pt idx="93">
                  <c:v>2.3115181597600758</c:v>
                </c:pt>
                <c:pt idx="94">
                  <c:v>2.2895279088733576</c:v>
                </c:pt>
                <c:pt idx="95">
                  <c:v>2.3290451921684023</c:v>
                </c:pt>
                <c:pt idx="96">
                  <c:v>2.4267226068082048</c:v>
                </c:pt>
                <c:pt idx="97">
                  <c:v>2.5190866929037083</c:v>
                </c:pt>
                <c:pt idx="98">
                  <c:v>2.5132522999834497</c:v>
                </c:pt>
                <c:pt idx="99">
                  <c:v>2.5966802746831461</c:v>
                </c:pt>
                <c:pt idx="100">
                  <c:v>2.7113059341818095</c:v>
                </c:pt>
                <c:pt idx="101">
                  <c:v>2.7645094001085262</c:v>
                </c:pt>
                <c:pt idx="102">
                  <c:v>2.9046865584714321</c:v>
                </c:pt>
                <c:pt idx="103">
                  <c:v>3.0447376015183076</c:v>
                </c:pt>
                <c:pt idx="104">
                  <c:v>3.1513653902871228</c:v>
                </c:pt>
                <c:pt idx="105">
                  <c:v>3.2774238409176606</c:v>
                </c:pt>
                <c:pt idx="106">
                  <c:v>3.3843861302527811</c:v>
                </c:pt>
                <c:pt idx="107">
                  <c:v>3.4501820144125963</c:v>
                </c:pt>
                <c:pt idx="108">
                  <c:v>3.519461863350597</c:v>
                </c:pt>
                <c:pt idx="109">
                  <c:v>3.4549340735726393</c:v>
                </c:pt>
                <c:pt idx="110">
                  <c:v>3.3542686037109464</c:v>
                </c:pt>
                <c:pt idx="111">
                  <c:v>3.5533777743461163</c:v>
                </c:pt>
                <c:pt idx="112">
                  <c:v>3.8338874973009993</c:v>
                </c:pt>
                <c:pt idx="113">
                  <c:v>4.0325541998423606</c:v>
                </c:pt>
                <c:pt idx="114">
                  <c:v>3.8330905854480912</c:v>
                </c:pt>
                <c:pt idx="115">
                  <c:v>3.8655923432824189</c:v>
                </c:pt>
                <c:pt idx="116">
                  <c:v>3.8389210331980363</c:v>
                </c:pt>
                <c:pt idx="117">
                  <c:v>3.6616237412257036</c:v>
                </c:pt>
                <c:pt idx="118">
                  <c:v>3.6998700615453206</c:v>
                </c:pt>
                <c:pt idx="119">
                  <c:v>3.7490044915642189</c:v>
                </c:pt>
                <c:pt idx="120">
                  <c:v>3.6381662504459511</c:v>
                </c:pt>
                <c:pt idx="121">
                  <c:v>3.5094366682875151</c:v>
                </c:pt>
                <c:pt idx="122">
                  <c:v>3.3711965590496513</c:v>
                </c:pt>
                <c:pt idx="123">
                  <c:v>3.3635233547009733</c:v>
                </c:pt>
                <c:pt idx="124">
                  <c:v>3.524333229848593</c:v>
                </c:pt>
                <c:pt idx="125">
                  <c:v>3.5279913790126827</c:v>
                </c:pt>
                <c:pt idx="126">
                  <c:v>3.5415402858523013</c:v>
                </c:pt>
                <c:pt idx="127">
                  <c:v>3.6070335644902798</c:v>
                </c:pt>
                <c:pt idx="128">
                  <c:v>3.7614899178890653</c:v>
                </c:pt>
                <c:pt idx="129">
                  <c:v>4.0191006431108187</c:v>
                </c:pt>
                <c:pt idx="130">
                  <c:v>3.983032531650756</c:v>
                </c:pt>
                <c:pt idx="131">
                  <c:v>3.9259900944298129</c:v>
                </c:pt>
                <c:pt idx="132">
                  <c:v>4.0847936560825984</c:v>
                </c:pt>
                <c:pt idx="133">
                  <c:v>4.1775994217801928</c:v>
                </c:pt>
                <c:pt idx="134">
                  <c:v>4.148016417413297</c:v>
                </c:pt>
                <c:pt idx="135">
                  <c:v>4.2038564289353584</c:v>
                </c:pt>
                <c:pt idx="136">
                  <c:v>4.2695900799133337</c:v>
                </c:pt>
                <c:pt idx="137">
                  <c:v>4.4261416497663859</c:v>
                </c:pt>
                <c:pt idx="138">
                  <c:v>4.4605477201345645</c:v>
                </c:pt>
                <c:pt idx="139">
                  <c:v>4.6330821583913719</c:v>
                </c:pt>
                <c:pt idx="140">
                  <c:v>4.865637647681913</c:v>
                </c:pt>
                <c:pt idx="141">
                  <c:v>5.0433288743074103</c:v>
                </c:pt>
                <c:pt idx="142">
                  <c:v>5.2691957625400834</c:v>
                </c:pt>
                <c:pt idx="143">
                  <c:v>5.2828617967919316</c:v>
                </c:pt>
                <c:pt idx="144">
                  <c:v>5.1093700858520483</c:v>
                </c:pt>
                <c:pt idx="145">
                  <c:v>5.3111124683874795</c:v>
                </c:pt>
                <c:pt idx="146">
                  <c:v>5.4885209099618528</c:v>
                </c:pt>
                <c:pt idx="147">
                  <c:v>5.5236531126807122</c:v>
                </c:pt>
                <c:pt idx="148">
                  <c:v>5.6988229374118644</c:v>
                </c:pt>
                <c:pt idx="149">
                  <c:v>5.9211322841668146</c:v>
                </c:pt>
                <c:pt idx="150">
                  <c:v>6.0179585777507629</c:v>
                </c:pt>
                <c:pt idx="151">
                  <c:v>6.1447301092925137</c:v>
                </c:pt>
                <c:pt idx="152">
                  <c:v>6.065821353277923</c:v>
                </c:pt>
                <c:pt idx="153">
                  <c:v>6.2731164981925893</c:v>
                </c:pt>
                <c:pt idx="154">
                  <c:v>6.3259542973443885</c:v>
                </c:pt>
                <c:pt idx="155">
                  <c:v>6.3908023576250006</c:v>
                </c:pt>
                <c:pt idx="156">
                  <c:v>6.3490176375838479</c:v>
                </c:pt>
                <c:pt idx="157">
                  <c:v>6.1345845949416686</c:v>
                </c:pt>
                <c:pt idx="158">
                  <c:v>6.3628229400007639</c:v>
                </c:pt>
                <c:pt idx="159">
                  <c:v>6.8160570019205853</c:v>
                </c:pt>
                <c:pt idx="160">
                  <c:v>6.76445969677596</c:v>
                </c:pt>
                <c:pt idx="161">
                  <c:v>6.714524439669411</c:v>
                </c:pt>
                <c:pt idx="162">
                  <c:v>6.8222295954038294</c:v>
                </c:pt>
                <c:pt idx="163">
                  <c:v>6.6903141872213183</c:v>
                </c:pt>
                <c:pt idx="164">
                  <c:v>6.6963894186943511</c:v>
                </c:pt>
                <c:pt idx="165">
                  <c:v>6.6768106921676642</c:v>
                </c:pt>
                <c:pt idx="166">
                  <c:v>6.5485929880041009</c:v>
                </c:pt>
                <c:pt idx="167">
                  <c:v>6.774197659066659</c:v>
                </c:pt>
                <c:pt idx="168">
                  <c:v>6.9668026175313962</c:v>
                </c:pt>
                <c:pt idx="169">
                  <c:v>6.8819912441554312</c:v>
                </c:pt>
                <c:pt idx="170">
                  <c:v>6.8407465843795681</c:v>
                </c:pt>
                <c:pt idx="171">
                  <c:v>6.994346841750346</c:v>
                </c:pt>
                <c:pt idx="172">
                  <c:v>7.1342522150809913</c:v>
                </c:pt>
                <c:pt idx="173">
                  <c:v>7.0449101409294066</c:v>
                </c:pt>
                <c:pt idx="174">
                  <c:v>6.8268086413762203</c:v>
                </c:pt>
                <c:pt idx="175">
                  <c:v>6.741865164569627</c:v>
                </c:pt>
                <c:pt idx="176">
                  <c:v>6.4548373220467532</c:v>
                </c:pt>
                <c:pt idx="177">
                  <c:v>6.087668535210879</c:v>
                </c:pt>
                <c:pt idx="178">
                  <c:v>6.0625229499796376</c:v>
                </c:pt>
                <c:pt idx="179">
                  <c:v>5.9832149246108992</c:v>
                </c:pt>
                <c:pt idx="180">
                  <c:v>5.7222263288634982</c:v>
                </c:pt>
                <c:pt idx="181">
                  <c:v>5.6179800818300336</c:v>
                </c:pt>
                <c:pt idx="182">
                  <c:v>5.3216288925776416</c:v>
                </c:pt>
                <c:pt idx="183">
                  <c:v>5.0444093188863626</c:v>
                </c:pt>
                <c:pt idx="184">
                  <c:v>5.1115897118676941</c:v>
                </c:pt>
                <c:pt idx="185">
                  <c:v>5.3841825495112126</c:v>
                </c:pt>
                <c:pt idx="186">
                  <c:v>5.2866962490922775</c:v>
                </c:pt>
                <c:pt idx="187">
                  <c:v>5.050156243256116</c:v>
                </c:pt>
                <c:pt idx="188">
                  <c:v>4.8560750964151138</c:v>
                </c:pt>
                <c:pt idx="189">
                  <c:v>4.7788847657103108</c:v>
                </c:pt>
                <c:pt idx="190">
                  <c:v>4.7591629832881104</c:v>
                </c:pt>
                <c:pt idx="191">
                  <c:v>4.6778780023819042</c:v>
                </c:pt>
                <c:pt idx="192">
                  <c:v>4.4977428582674115</c:v>
                </c:pt>
                <c:pt idx="193">
                  <c:v>4.3631836547476217</c:v>
                </c:pt>
                <c:pt idx="194">
                  <c:v>4.3759169430656719</c:v>
                </c:pt>
                <c:pt idx="195">
                  <c:v>4.3185741202420269</c:v>
                </c:pt>
                <c:pt idx="196">
                  <c:v>4.3598611596811194</c:v>
                </c:pt>
                <c:pt idx="197">
                  <c:v>4.4673592692738664</c:v>
                </c:pt>
                <c:pt idx="198">
                  <c:v>4.6353593754604381</c:v>
                </c:pt>
                <c:pt idx="199">
                  <c:v>4.5554059725745022</c:v>
                </c:pt>
                <c:pt idx="200">
                  <c:v>4.4694915341484851</c:v>
                </c:pt>
                <c:pt idx="201">
                  <c:v>4.4226410184018015</c:v>
                </c:pt>
                <c:pt idx="202">
                  <c:v>4.3110960022062894</c:v>
                </c:pt>
                <c:pt idx="203">
                  <c:v>4.3345366867389457</c:v>
                </c:pt>
                <c:pt idx="204">
                  <c:v>4.1867726338130966</c:v>
                </c:pt>
                <c:pt idx="205">
                  <c:v>4.0315684516152333</c:v>
                </c:pt>
                <c:pt idx="206">
                  <c:v>3.8215193380417363</c:v>
                </c:pt>
                <c:pt idx="207">
                  <c:v>3.6650884095674039</c:v>
                </c:pt>
                <c:pt idx="208">
                  <c:v>3.7240350713970614</c:v>
                </c:pt>
                <c:pt idx="209">
                  <c:v>3.761708367322683</c:v>
                </c:pt>
                <c:pt idx="210">
                  <c:v>3.670315499442756</c:v>
                </c:pt>
                <c:pt idx="211">
                  <c:v>3.5694400060267908</c:v>
                </c:pt>
                <c:pt idx="212">
                  <c:v>3.6277773838206393</c:v>
                </c:pt>
                <c:pt idx="213">
                  <c:v>3.8115533755977618</c:v>
                </c:pt>
                <c:pt idx="214">
                  <c:v>3.8045375353400406</c:v>
                </c:pt>
                <c:pt idx="215">
                  <c:v>4.0787884322158439</c:v>
                </c:pt>
                <c:pt idx="216">
                  <c:v>4.0455585155105886</c:v>
                </c:pt>
                <c:pt idx="217">
                  <c:v>3.9049137072286886</c:v>
                </c:pt>
                <c:pt idx="218">
                  <c:v>3.786818193725602</c:v>
                </c:pt>
                <c:pt idx="219">
                  <c:v>3.7340008650908052</c:v>
                </c:pt>
                <c:pt idx="220">
                  <c:v>3.7326306752986502</c:v>
                </c:pt>
                <c:pt idx="221">
                  <c:v>3.5837224918493975</c:v>
                </c:pt>
                <c:pt idx="222">
                  <c:v>3.6861195956484218</c:v>
                </c:pt>
                <c:pt idx="223">
                  <c:v>3.5472529428614799</c:v>
                </c:pt>
                <c:pt idx="224">
                  <c:v>3.3351363385380557</c:v>
                </c:pt>
                <c:pt idx="225">
                  <c:v>3.2576724880397014</c:v>
                </c:pt>
                <c:pt idx="226">
                  <c:v>3.2456132826871968</c:v>
                </c:pt>
                <c:pt idx="227">
                  <c:v>3.2680627734950392</c:v>
                </c:pt>
                <c:pt idx="228">
                  <c:v>3.1331048897773064</c:v>
                </c:pt>
                <c:pt idx="229">
                  <c:v>3.0957372671608283</c:v>
                </c:pt>
                <c:pt idx="230">
                  <c:v>3.1771349490872796</c:v>
                </c:pt>
                <c:pt idx="231">
                  <c:v>3.1450102144739871</c:v>
                </c:pt>
                <c:pt idx="232">
                  <c:v>3.0628522033170409</c:v>
                </c:pt>
                <c:pt idx="233">
                  <c:v>2.972955991550025</c:v>
                </c:pt>
                <c:pt idx="234">
                  <c:v>3.0025126299357687</c:v>
                </c:pt>
                <c:pt idx="235">
                  <c:v>3.0174322062644112</c:v>
                </c:pt>
                <c:pt idx="236">
                  <c:v>3.06857152420229</c:v>
                </c:pt>
                <c:pt idx="237">
                  <c:v>3.0943702600478025</c:v>
                </c:pt>
                <c:pt idx="238">
                  <c:v>3.150883120589306</c:v>
                </c:pt>
                <c:pt idx="239">
                  <c:v>3.2896894341207039</c:v>
                </c:pt>
                <c:pt idx="240">
                  <c:v>3.4439530250753654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2-47A8-9131-4A0FDBE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4504"/>
        <c:axId val="207054896"/>
      </c:lineChart>
      <c:lineChart>
        <c:grouping val="standard"/>
        <c:varyColors val="0"/>
        <c:ser>
          <c:idx val="1"/>
          <c:order val="1"/>
          <c:tx>
            <c:strRef>
              <c:f>'مقایسه شاخص‌ها'!$L$2</c:f>
              <c:strCache>
                <c:ptCount val="1"/>
                <c:pt idx="0">
                  <c:v>MSCI - محور راست</c:v>
                </c:pt>
              </c:strCache>
            </c:strRef>
          </c:tx>
          <c:spPr>
            <a:ln>
              <a:solidFill>
                <a:schemeClr val="accent2">
                  <a:alpha val="7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1398-09-02</c:v>
                </c:pt>
                <c:pt idx="1">
                  <c:v>1398-09-03</c:v>
                </c:pt>
                <c:pt idx="2">
                  <c:v>1398-09-04</c:v>
                </c:pt>
                <c:pt idx="3">
                  <c:v>1398-09-05</c:v>
                </c:pt>
                <c:pt idx="4">
                  <c:v>1398-09-06</c:v>
                </c:pt>
                <c:pt idx="5">
                  <c:v>1398-09-09</c:v>
                </c:pt>
                <c:pt idx="6">
                  <c:v>1398-09-10</c:v>
                </c:pt>
                <c:pt idx="7">
                  <c:v>1398-09-11</c:v>
                </c:pt>
                <c:pt idx="8">
                  <c:v>1398-09-12</c:v>
                </c:pt>
                <c:pt idx="9">
                  <c:v>1398-09-13</c:v>
                </c:pt>
                <c:pt idx="10">
                  <c:v>1398-09-16</c:v>
                </c:pt>
                <c:pt idx="11">
                  <c:v>1398-09-17</c:v>
                </c:pt>
                <c:pt idx="12">
                  <c:v>1398-09-18</c:v>
                </c:pt>
                <c:pt idx="13">
                  <c:v>1398-09-19</c:v>
                </c:pt>
                <c:pt idx="14">
                  <c:v>1398-09-20</c:v>
                </c:pt>
                <c:pt idx="15">
                  <c:v>1398-09-23</c:v>
                </c:pt>
                <c:pt idx="16">
                  <c:v>1398-09-24</c:v>
                </c:pt>
                <c:pt idx="17">
                  <c:v>1398-09-25</c:v>
                </c:pt>
                <c:pt idx="18">
                  <c:v>1398-09-26</c:v>
                </c:pt>
                <c:pt idx="19">
                  <c:v>1398-09-27</c:v>
                </c:pt>
                <c:pt idx="20">
                  <c:v>1398-09-30</c:v>
                </c:pt>
                <c:pt idx="21">
                  <c:v>1398-10-01</c:v>
                </c:pt>
                <c:pt idx="22">
                  <c:v>1398-10-02</c:v>
                </c:pt>
                <c:pt idx="23">
                  <c:v>1398-10-03</c:v>
                </c:pt>
                <c:pt idx="24">
                  <c:v>1398-10-04</c:v>
                </c:pt>
                <c:pt idx="25">
                  <c:v>1398-10-07</c:v>
                </c:pt>
                <c:pt idx="26">
                  <c:v>1398-10-08</c:v>
                </c:pt>
                <c:pt idx="27">
                  <c:v>1398-10-09</c:v>
                </c:pt>
                <c:pt idx="28">
                  <c:v>1398-10-10</c:v>
                </c:pt>
                <c:pt idx="29">
                  <c:v>1398-10-11</c:v>
                </c:pt>
                <c:pt idx="30">
                  <c:v>1398-10-14</c:v>
                </c:pt>
                <c:pt idx="31">
                  <c:v>1398-10-15</c:v>
                </c:pt>
                <c:pt idx="32">
                  <c:v>1398-10-17</c:v>
                </c:pt>
                <c:pt idx="33">
                  <c:v>1398-10-18</c:v>
                </c:pt>
                <c:pt idx="34">
                  <c:v>1398-10-21</c:v>
                </c:pt>
                <c:pt idx="35">
                  <c:v>1398-10-22</c:v>
                </c:pt>
                <c:pt idx="36">
                  <c:v>1398-10-23</c:v>
                </c:pt>
                <c:pt idx="37">
                  <c:v>1398-10-24</c:v>
                </c:pt>
                <c:pt idx="38">
                  <c:v>1398-10-25</c:v>
                </c:pt>
                <c:pt idx="39">
                  <c:v>1398-10-28</c:v>
                </c:pt>
                <c:pt idx="40">
                  <c:v>1398-10-29</c:v>
                </c:pt>
                <c:pt idx="41">
                  <c:v>1398-10-30</c:v>
                </c:pt>
                <c:pt idx="42">
                  <c:v>1398-11-01</c:v>
                </c:pt>
                <c:pt idx="43">
                  <c:v>1398-11-02</c:v>
                </c:pt>
                <c:pt idx="44">
                  <c:v>1398-11-05</c:v>
                </c:pt>
                <c:pt idx="45">
                  <c:v>1398-11-06</c:v>
                </c:pt>
                <c:pt idx="46">
                  <c:v>1398-11-07</c:v>
                </c:pt>
                <c:pt idx="47">
                  <c:v>1398-11-08</c:v>
                </c:pt>
                <c:pt idx="48">
                  <c:v>1398-11-12</c:v>
                </c:pt>
                <c:pt idx="49">
                  <c:v>1398-11-13</c:v>
                </c:pt>
                <c:pt idx="50">
                  <c:v>1398-11-14</c:v>
                </c:pt>
                <c:pt idx="51">
                  <c:v>1398-11-15</c:v>
                </c:pt>
                <c:pt idx="52">
                  <c:v>1398-11-16</c:v>
                </c:pt>
                <c:pt idx="53">
                  <c:v>1398-11-19</c:v>
                </c:pt>
                <c:pt idx="54">
                  <c:v>1398-11-20</c:v>
                </c:pt>
                <c:pt idx="55">
                  <c:v>1398-11-21</c:v>
                </c:pt>
                <c:pt idx="56">
                  <c:v>1398-11-23</c:v>
                </c:pt>
                <c:pt idx="57">
                  <c:v>1398-11-26</c:v>
                </c:pt>
                <c:pt idx="58">
                  <c:v>1398-11-27</c:v>
                </c:pt>
                <c:pt idx="59">
                  <c:v>1398-11-28</c:v>
                </c:pt>
                <c:pt idx="60">
                  <c:v>1398-11-29</c:v>
                </c:pt>
                <c:pt idx="61">
                  <c:v>1398-11-30</c:v>
                </c:pt>
                <c:pt idx="62">
                  <c:v>1398-12-03</c:v>
                </c:pt>
                <c:pt idx="63">
                  <c:v>1398-12-04</c:v>
                </c:pt>
                <c:pt idx="64">
                  <c:v>1398-12-05</c:v>
                </c:pt>
                <c:pt idx="65">
                  <c:v>1398-12-06</c:v>
                </c:pt>
                <c:pt idx="66">
                  <c:v>1398-12-07</c:v>
                </c:pt>
                <c:pt idx="67">
                  <c:v>1398-12-10</c:v>
                </c:pt>
                <c:pt idx="68">
                  <c:v>1398-12-11</c:v>
                </c:pt>
                <c:pt idx="69">
                  <c:v>1398-12-12</c:v>
                </c:pt>
                <c:pt idx="70">
                  <c:v>1398-12-13</c:v>
                </c:pt>
                <c:pt idx="71">
                  <c:v>1398-12-14</c:v>
                </c:pt>
                <c:pt idx="72">
                  <c:v>1398-12-17</c:v>
                </c:pt>
                <c:pt idx="73">
                  <c:v>1398-12-19</c:v>
                </c:pt>
                <c:pt idx="74">
                  <c:v>1398-12-20</c:v>
                </c:pt>
                <c:pt idx="75">
                  <c:v>1398-12-21</c:v>
                </c:pt>
                <c:pt idx="76">
                  <c:v>1398-12-24</c:v>
                </c:pt>
                <c:pt idx="77">
                  <c:v>1398-12-25</c:v>
                </c:pt>
                <c:pt idx="78">
                  <c:v>1398-12-26</c:v>
                </c:pt>
                <c:pt idx="79">
                  <c:v>1398-12-27</c:v>
                </c:pt>
                <c:pt idx="80">
                  <c:v>1398-12-28</c:v>
                </c:pt>
                <c:pt idx="81">
                  <c:v>1399-01-05</c:v>
                </c:pt>
                <c:pt idx="82">
                  <c:v>1399-01-06</c:v>
                </c:pt>
                <c:pt idx="83">
                  <c:v>1399-01-09</c:v>
                </c:pt>
                <c:pt idx="84">
                  <c:v>1399-01-10</c:v>
                </c:pt>
                <c:pt idx="85">
                  <c:v>1399-01-11</c:v>
                </c:pt>
                <c:pt idx="86">
                  <c:v>1399-01-16</c:v>
                </c:pt>
                <c:pt idx="87">
                  <c:v>1399-01-17</c:v>
                </c:pt>
                <c:pt idx="88">
                  <c:v>1399-01-18</c:v>
                </c:pt>
                <c:pt idx="89">
                  <c:v>1399-01-19</c:v>
                </c:pt>
                <c:pt idx="90">
                  <c:v>1399-01-20</c:v>
                </c:pt>
                <c:pt idx="91">
                  <c:v>1399-01-23</c:v>
                </c:pt>
                <c:pt idx="92">
                  <c:v>1399-01-24</c:v>
                </c:pt>
                <c:pt idx="93">
                  <c:v>1399-01-25</c:v>
                </c:pt>
                <c:pt idx="94">
                  <c:v>1399-01-26</c:v>
                </c:pt>
                <c:pt idx="95">
                  <c:v>1399-01-27</c:v>
                </c:pt>
                <c:pt idx="96">
                  <c:v>1399-01-30</c:v>
                </c:pt>
                <c:pt idx="97">
                  <c:v>1399-01-31</c:v>
                </c:pt>
                <c:pt idx="98">
                  <c:v>1399-02-01</c:v>
                </c:pt>
                <c:pt idx="99">
                  <c:v>1399-02-02</c:v>
                </c:pt>
                <c:pt idx="100">
                  <c:v>1399-02-03</c:v>
                </c:pt>
                <c:pt idx="101">
                  <c:v>1399-02-06</c:v>
                </c:pt>
                <c:pt idx="102">
                  <c:v>1399-02-07</c:v>
                </c:pt>
                <c:pt idx="103">
                  <c:v>1399-02-08</c:v>
                </c:pt>
                <c:pt idx="104">
                  <c:v>1399-02-09</c:v>
                </c:pt>
                <c:pt idx="105">
                  <c:v>1399-02-10</c:v>
                </c:pt>
                <c:pt idx="106">
                  <c:v>1399-02-13</c:v>
                </c:pt>
                <c:pt idx="107">
                  <c:v>1399-02-14</c:v>
                </c:pt>
                <c:pt idx="108">
                  <c:v>1399-02-15</c:v>
                </c:pt>
                <c:pt idx="109">
                  <c:v>1399-02-16</c:v>
                </c:pt>
                <c:pt idx="110">
                  <c:v>1399-02-17</c:v>
                </c:pt>
                <c:pt idx="111">
                  <c:v>1399-02-20</c:v>
                </c:pt>
                <c:pt idx="112">
                  <c:v>1399-02-21</c:v>
                </c:pt>
                <c:pt idx="113">
                  <c:v>1399-02-22</c:v>
                </c:pt>
                <c:pt idx="114">
                  <c:v>1399-02-23</c:v>
                </c:pt>
                <c:pt idx="115">
                  <c:v>1399-02-24</c:v>
                </c:pt>
                <c:pt idx="116">
                  <c:v>1399-02-27</c:v>
                </c:pt>
                <c:pt idx="117">
                  <c:v>1399-02-28</c:v>
                </c:pt>
                <c:pt idx="118">
                  <c:v>1399-02-29</c:v>
                </c:pt>
                <c:pt idx="119">
                  <c:v>1399-02-30</c:v>
                </c:pt>
                <c:pt idx="120">
                  <c:v>1399-02-31</c:v>
                </c:pt>
                <c:pt idx="121">
                  <c:v>1399-03-03</c:v>
                </c:pt>
                <c:pt idx="122">
                  <c:v>1399-03-06</c:v>
                </c:pt>
                <c:pt idx="123">
                  <c:v>1399-03-07</c:v>
                </c:pt>
                <c:pt idx="124">
                  <c:v>1399-03-10</c:v>
                </c:pt>
                <c:pt idx="125">
                  <c:v>1399-03-11</c:v>
                </c:pt>
                <c:pt idx="126">
                  <c:v>1399-03-12</c:v>
                </c:pt>
                <c:pt idx="127">
                  <c:v>1399-03-13</c:v>
                </c:pt>
                <c:pt idx="128">
                  <c:v>1399-03-17</c:v>
                </c:pt>
                <c:pt idx="129">
                  <c:v>1399-03-18</c:v>
                </c:pt>
                <c:pt idx="130">
                  <c:v>1399-03-19</c:v>
                </c:pt>
                <c:pt idx="131">
                  <c:v>1399-03-20</c:v>
                </c:pt>
                <c:pt idx="132">
                  <c:v>1399-03-21</c:v>
                </c:pt>
                <c:pt idx="133">
                  <c:v>1399-03-24</c:v>
                </c:pt>
                <c:pt idx="134">
                  <c:v>1399-03-25</c:v>
                </c:pt>
                <c:pt idx="135">
                  <c:v>1399-03-26</c:v>
                </c:pt>
                <c:pt idx="136">
                  <c:v>1399-03-27</c:v>
                </c:pt>
                <c:pt idx="137">
                  <c:v>1399-03-31</c:v>
                </c:pt>
                <c:pt idx="138">
                  <c:v>1399-04-01</c:v>
                </c:pt>
                <c:pt idx="139">
                  <c:v>1399-04-02</c:v>
                </c:pt>
                <c:pt idx="140">
                  <c:v>1399-04-03</c:v>
                </c:pt>
                <c:pt idx="141">
                  <c:v>1399-04-04</c:v>
                </c:pt>
                <c:pt idx="142">
                  <c:v>1399-04-07</c:v>
                </c:pt>
                <c:pt idx="143">
                  <c:v>1399-04-08</c:v>
                </c:pt>
                <c:pt idx="144">
                  <c:v>1399-04-09</c:v>
                </c:pt>
                <c:pt idx="145">
                  <c:v>1399-04-10</c:v>
                </c:pt>
                <c:pt idx="146">
                  <c:v>1399-04-11</c:v>
                </c:pt>
                <c:pt idx="147">
                  <c:v>1399-04-14</c:v>
                </c:pt>
                <c:pt idx="148">
                  <c:v>1399-04-15</c:v>
                </c:pt>
                <c:pt idx="149">
                  <c:v>1399-04-16</c:v>
                </c:pt>
                <c:pt idx="150">
                  <c:v>1399-04-17</c:v>
                </c:pt>
                <c:pt idx="151">
                  <c:v>1399-04-18</c:v>
                </c:pt>
                <c:pt idx="152">
                  <c:v>1399-04-21</c:v>
                </c:pt>
                <c:pt idx="153">
                  <c:v>1399-04-22</c:v>
                </c:pt>
                <c:pt idx="154">
                  <c:v>1399-04-23</c:v>
                </c:pt>
                <c:pt idx="155">
                  <c:v>1399-04-24</c:v>
                </c:pt>
                <c:pt idx="156">
                  <c:v>1399-04-25</c:v>
                </c:pt>
                <c:pt idx="157">
                  <c:v>1399-04-28</c:v>
                </c:pt>
                <c:pt idx="158">
                  <c:v>1399-04-29</c:v>
                </c:pt>
                <c:pt idx="159">
                  <c:v>1399-04-30</c:v>
                </c:pt>
                <c:pt idx="160">
                  <c:v>1399-04-31</c:v>
                </c:pt>
                <c:pt idx="161">
                  <c:v>1399-05-01</c:v>
                </c:pt>
                <c:pt idx="162">
                  <c:v>1399-05-04</c:v>
                </c:pt>
                <c:pt idx="163">
                  <c:v>1399-05-05</c:v>
                </c:pt>
                <c:pt idx="164">
                  <c:v>1399-05-06</c:v>
                </c:pt>
                <c:pt idx="165">
                  <c:v>1399-05-07</c:v>
                </c:pt>
                <c:pt idx="166">
                  <c:v>1399-05-08</c:v>
                </c:pt>
                <c:pt idx="167">
                  <c:v>1399-05-11</c:v>
                </c:pt>
                <c:pt idx="168">
                  <c:v>1399-05-12</c:v>
                </c:pt>
                <c:pt idx="169">
                  <c:v>1399-05-13</c:v>
                </c:pt>
                <c:pt idx="170">
                  <c:v>1399-05-14</c:v>
                </c:pt>
                <c:pt idx="171">
                  <c:v>1399-05-15</c:v>
                </c:pt>
                <c:pt idx="172">
                  <c:v>1399-05-19</c:v>
                </c:pt>
                <c:pt idx="173">
                  <c:v>1399-05-20</c:v>
                </c:pt>
                <c:pt idx="174">
                  <c:v>1399-05-21</c:v>
                </c:pt>
                <c:pt idx="175">
                  <c:v>1399-05-22</c:v>
                </c:pt>
                <c:pt idx="176">
                  <c:v>1399-05-25</c:v>
                </c:pt>
                <c:pt idx="177">
                  <c:v>1399-05-26</c:v>
                </c:pt>
                <c:pt idx="178">
                  <c:v>1399-05-27</c:v>
                </c:pt>
                <c:pt idx="179">
                  <c:v>1399-05-28</c:v>
                </c:pt>
                <c:pt idx="180">
                  <c:v>1399-05-29</c:v>
                </c:pt>
                <c:pt idx="181">
                  <c:v>1399-06-01</c:v>
                </c:pt>
                <c:pt idx="182">
                  <c:v>1399-06-02</c:v>
                </c:pt>
                <c:pt idx="183">
                  <c:v>1399-06-03</c:v>
                </c:pt>
                <c:pt idx="184">
                  <c:v>1399-06-04</c:v>
                </c:pt>
                <c:pt idx="185">
                  <c:v>1399-06-05</c:v>
                </c:pt>
                <c:pt idx="186">
                  <c:v>1399-06-10</c:v>
                </c:pt>
                <c:pt idx="187">
                  <c:v>1399-06-11</c:v>
                </c:pt>
                <c:pt idx="188">
                  <c:v>1399-06-12</c:v>
                </c:pt>
                <c:pt idx="189">
                  <c:v>1399-06-15</c:v>
                </c:pt>
                <c:pt idx="190">
                  <c:v>1399-06-16</c:v>
                </c:pt>
                <c:pt idx="191">
                  <c:v>1399-06-17</c:v>
                </c:pt>
                <c:pt idx="192">
                  <c:v>1399-06-18</c:v>
                </c:pt>
                <c:pt idx="193">
                  <c:v>1399-06-19</c:v>
                </c:pt>
                <c:pt idx="194">
                  <c:v>1399-06-22</c:v>
                </c:pt>
                <c:pt idx="195">
                  <c:v>1399-06-23</c:v>
                </c:pt>
                <c:pt idx="196">
                  <c:v>1399-06-24</c:v>
                </c:pt>
                <c:pt idx="197">
                  <c:v>1399-06-25</c:v>
                </c:pt>
                <c:pt idx="198">
                  <c:v>1399-06-26</c:v>
                </c:pt>
                <c:pt idx="199">
                  <c:v>1399-06-29</c:v>
                </c:pt>
                <c:pt idx="200">
                  <c:v>1399-06-30</c:v>
                </c:pt>
                <c:pt idx="201">
                  <c:v>1399-06-31</c:v>
                </c:pt>
                <c:pt idx="202">
                  <c:v>1399-07-01</c:v>
                </c:pt>
                <c:pt idx="203">
                  <c:v>1399-07-02</c:v>
                </c:pt>
                <c:pt idx="204">
                  <c:v>1399-07-05</c:v>
                </c:pt>
                <c:pt idx="205">
                  <c:v>1399-07-06</c:v>
                </c:pt>
                <c:pt idx="206">
                  <c:v>1399-07-07</c:v>
                </c:pt>
                <c:pt idx="207">
                  <c:v>1399-07-08</c:v>
                </c:pt>
                <c:pt idx="208">
                  <c:v>1399-07-09</c:v>
                </c:pt>
                <c:pt idx="209">
                  <c:v>1399-07-12</c:v>
                </c:pt>
                <c:pt idx="210">
                  <c:v>1399-07-13</c:v>
                </c:pt>
                <c:pt idx="211">
                  <c:v>1399-07-14</c:v>
                </c:pt>
                <c:pt idx="212">
                  <c:v>1399-07-15</c:v>
                </c:pt>
                <c:pt idx="213">
                  <c:v>1399-07-16</c:v>
                </c:pt>
                <c:pt idx="214">
                  <c:v>1399-07-19</c:v>
                </c:pt>
                <c:pt idx="215">
                  <c:v>1399-07-20</c:v>
                </c:pt>
                <c:pt idx="216">
                  <c:v>1399-07-21</c:v>
                </c:pt>
                <c:pt idx="217">
                  <c:v>1399-07-22</c:v>
                </c:pt>
                <c:pt idx="218">
                  <c:v>1399-07-23</c:v>
                </c:pt>
                <c:pt idx="219">
                  <c:v>1399-07-27</c:v>
                </c:pt>
                <c:pt idx="220">
                  <c:v>1399-07-28</c:v>
                </c:pt>
                <c:pt idx="221">
                  <c:v>1399-07-29</c:v>
                </c:pt>
                <c:pt idx="222">
                  <c:v>1399-07-30</c:v>
                </c:pt>
                <c:pt idx="223">
                  <c:v>1399-08-03</c:v>
                </c:pt>
                <c:pt idx="224">
                  <c:v>1399-08-05</c:v>
                </c:pt>
                <c:pt idx="225">
                  <c:v>1399-08-06</c:v>
                </c:pt>
                <c:pt idx="226">
                  <c:v>1399-08-07</c:v>
                </c:pt>
                <c:pt idx="227">
                  <c:v>1399-08-10</c:v>
                </c:pt>
                <c:pt idx="228">
                  <c:v>1399-08-11</c:v>
                </c:pt>
                <c:pt idx="229">
                  <c:v>1399-08-12</c:v>
                </c:pt>
                <c:pt idx="230">
                  <c:v>1399-08-14</c:v>
                </c:pt>
                <c:pt idx="231">
                  <c:v>1399-08-17</c:v>
                </c:pt>
                <c:pt idx="232">
                  <c:v>1399-08-18</c:v>
                </c:pt>
                <c:pt idx="233">
                  <c:v>1399-08-19</c:v>
                </c:pt>
                <c:pt idx="234">
                  <c:v>1399-08-20</c:v>
                </c:pt>
                <c:pt idx="235">
                  <c:v>1399-08-21</c:v>
                </c:pt>
                <c:pt idx="236">
                  <c:v>1399-08-24</c:v>
                </c:pt>
                <c:pt idx="237">
                  <c:v>1399-08-25</c:v>
                </c:pt>
                <c:pt idx="238">
                  <c:v>1399-08-26</c:v>
                </c:pt>
                <c:pt idx="239">
                  <c:v>1399-08-27</c:v>
                </c:pt>
                <c:pt idx="240">
                  <c:v>1399-08-28</c:v>
                </c:pt>
              </c:strCache>
            </c:strRef>
          </c:cat>
          <c:val>
            <c:numRef>
              <c:f>'مقایسه شاخص‌ها'!$L$3:$L$243</c:f>
              <c:numCache>
                <c:formatCode>General</c:formatCode>
                <c:ptCount val="241"/>
                <c:pt idx="0">
                  <c:v>7.4104149791582197E-2</c:v>
                </c:pt>
                <c:pt idx="1">
                  <c:v>7.0000690863131876E-2</c:v>
                </c:pt>
                <c:pt idx="2">
                  <c:v>6.5930730236464452E-2</c:v>
                </c:pt>
                <c:pt idx="3">
                  <c:v>7.7381809208496799E-2</c:v>
                </c:pt>
                <c:pt idx="4">
                  <c:v>7.9883902198884194E-2</c:v>
                </c:pt>
                <c:pt idx="5">
                  <c:v>7.1054287172193975E-2</c:v>
                </c:pt>
                <c:pt idx="6">
                  <c:v>6.7780087448928272E-2</c:v>
                </c:pt>
                <c:pt idx="7">
                  <c:v>6.1275710088148916E-2</c:v>
                </c:pt>
                <c:pt idx="8">
                  <c:v>4.6093962709369274E-2</c:v>
                </c:pt>
                <c:pt idx="9">
                  <c:v>2.9579157520436272E-2</c:v>
                </c:pt>
                <c:pt idx="10">
                  <c:v>3.3072749374895016E-2</c:v>
                </c:pt>
                <c:pt idx="11">
                  <c:v>3.0812198216094489E-2</c:v>
                </c:pt>
                <c:pt idx="12">
                  <c:v>3.6342124722701374E-2</c:v>
                </c:pt>
                <c:pt idx="13">
                  <c:v>4.7499276382110267E-2</c:v>
                </c:pt>
                <c:pt idx="14">
                  <c:v>8.1550389498363796E-2</c:v>
                </c:pt>
                <c:pt idx="15">
                  <c:v>0.10864669168176011</c:v>
                </c:pt>
                <c:pt idx="16">
                  <c:v>0.12383178055443023</c:v>
                </c:pt>
                <c:pt idx="17">
                  <c:v>0.12765339966832512</c:v>
                </c:pt>
                <c:pt idx="18">
                  <c:v>0.12637654510164453</c:v>
                </c:pt>
                <c:pt idx="19">
                  <c:v>0.14083591496854742</c:v>
                </c:pt>
                <c:pt idx="20">
                  <c:v>0.16376093258394553</c:v>
                </c:pt>
                <c:pt idx="21">
                  <c:v>0.14809365377859507</c:v>
                </c:pt>
                <c:pt idx="22">
                  <c:v>0.15437496105838133</c:v>
                </c:pt>
                <c:pt idx="23">
                  <c:v>0.14614788404898471</c:v>
                </c:pt>
                <c:pt idx="24">
                  <c:v>0.15684360280527865</c:v>
                </c:pt>
                <c:pt idx="25">
                  <c:v>0.1662540986522314</c:v>
                </c:pt>
                <c:pt idx="26">
                  <c:v>0.17182737920322411</c:v>
                </c:pt>
                <c:pt idx="27">
                  <c:v>0.17694970903006513</c:v>
                </c:pt>
                <c:pt idx="28">
                  <c:v>0.1731410829868969</c:v>
                </c:pt>
                <c:pt idx="29">
                  <c:v>0.16173438864697109</c:v>
                </c:pt>
                <c:pt idx="30">
                  <c:v>0.15861146144783844</c:v>
                </c:pt>
                <c:pt idx="31">
                  <c:v>0.15509439042322959</c:v>
                </c:pt>
                <c:pt idx="32">
                  <c:v>0.15519758160529218</c:v>
                </c:pt>
                <c:pt idx="33">
                  <c:v>0.16296590837745661</c:v>
                </c:pt>
                <c:pt idx="34">
                  <c:v>0.16709320564682573</c:v>
                </c:pt>
                <c:pt idx="35">
                  <c:v>0.16844375963020042</c:v>
                </c:pt>
                <c:pt idx="36">
                  <c:v>0.1697819951736268</c:v>
                </c:pt>
                <c:pt idx="37">
                  <c:v>0.17257639593648433</c:v>
                </c:pt>
                <c:pt idx="38">
                  <c:v>0.14437706780905257</c:v>
                </c:pt>
                <c:pt idx="39">
                  <c:v>0.15020284077753954</c:v>
                </c:pt>
                <c:pt idx="40">
                  <c:v>0.15214742460097685</c:v>
                </c:pt>
                <c:pt idx="41">
                  <c:v>0.15409334045189427</c:v>
                </c:pt>
                <c:pt idx="42">
                  <c:v>0.12112107132552641</c:v>
                </c:pt>
                <c:pt idx="43">
                  <c:v>0.12285637860490017</c:v>
                </c:pt>
                <c:pt idx="44">
                  <c:v>9.8856355670824181E-2</c:v>
                </c:pt>
                <c:pt idx="45">
                  <c:v>9.0913383131458803E-2</c:v>
                </c:pt>
                <c:pt idx="46">
                  <c:v>8.2998674456281618E-2</c:v>
                </c:pt>
                <c:pt idx="47">
                  <c:v>9.0131897925056714E-2</c:v>
                </c:pt>
                <c:pt idx="48">
                  <c:v>6.1845070979477113E-2</c:v>
                </c:pt>
                <c:pt idx="49">
                  <c:v>4.4798621580874443E-2</c:v>
                </c:pt>
                <c:pt idx="50">
                  <c:v>3.470080799406694E-2</c:v>
                </c:pt>
                <c:pt idx="51">
                  <c:v>5.5765227710445009E-2</c:v>
                </c:pt>
                <c:pt idx="52">
                  <c:v>5.7926681233309241E-2</c:v>
                </c:pt>
                <c:pt idx="53">
                  <c:v>4.9475704928469977E-2</c:v>
                </c:pt>
                <c:pt idx="54">
                  <c:v>4.2110932435825532E-2</c:v>
                </c:pt>
                <c:pt idx="55">
                  <c:v>3.9362534257185722E-2</c:v>
                </c:pt>
                <c:pt idx="56">
                  <c:v>5.8823529411764719E-2</c:v>
                </c:pt>
                <c:pt idx="57">
                  <c:v>5.3972811103716989E-2</c:v>
                </c:pt>
                <c:pt idx="58">
                  <c:v>5.7104705949678536E-2</c:v>
                </c:pt>
                <c:pt idx="59">
                  <c:v>6.1049184095610221E-2</c:v>
                </c:pt>
                <c:pt idx="60">
                  <c:v>5.1365952424361705E-2</c:v>
                </c:pt>
                <c:pt idx="61">
                  <c:v>5.9366121477386402E-2</c:v>
                </c:pt>
                <c:pt idx="62">
                  <c:v>3.4554195619066252E-2</c:v>
                </c:pt>
                <c:pt idx="63">
                  <c:v>2.6250973257579746E-2</c:v>
                </c:pt>
                <c:pt idx="64">
                  <c:v>1.7931380397982144E-2</c:v>
                </c:pt>
                <c:pt idx="65">
                  <c:v>1.8872291387407536E-2</c:v>
                </c:pt>
                <c:pt idx="66">
                  <c:v>-5.7275187740631894E-3</c:v>
                </c:pt>
                <c:pt idx="67">
                  <c:v>-3.0905997479987013E-2</c:v>
                </c:pt>
                <c:pt idx="68">
                  <c:v>-3.918321465897745E-2</c:v>
                </c:pt>
                <c:pt idx="69">
                  <c:v>-4.7403619197482372E-2</c:v>
                </c:pt>
                <c:pt idx="70">
                  <c:v>-3.4856423836084782E-2</c:v>
                </c:pt>
                <c:pt idx="71">
                  <c:v>-2.2096376005879881E-2</c:v>
                </c:pt>
                <c:pt idx="72">
                  <c:v>-6.8895290514784047E-2</c:v>
                </c:pt>
                <c:pt idx="73">
                  <c:v>-0.10162365848203281</c:v>
                </c:pt>
                <c:pt idx="74">
                  <c:v>-8.4537119644653602E-2</c:v>
                </c:pt>
                <c:pt idx="75">
                  <c:v>-0.10283190537569176</c:v>
                </c:pt>
                <c:pt idx="76">
                  <c:v>-0.16778190360715373</c:v>
                </c:pt>
                <c:pt idx="77">
                  <c:v>-0.18252238381144681</c:v>
                </c:pt>
                <c:pt idx="78">
                  <c:v>-0.20197767169577119</c:v>
                </c:pt>
                <c:pt idx="79">
                  <c:v>-0.20599337271286566</c:v>
                </c:pt>
                <c:pt idx="80">
                  <c:v>-0.25078933353621424</c:v>
                </c:pt>
                <c:pt idx="81">
                  <c:v>-0.23684861870037899</c:v>
                </c:pt>
                <c:pt idx="82">
                  <c:v>-0.21210465839094317</c:v>
                </c:pt>
                <c:pt idx="83">
                  <c:v>-0.20294829821560023</c:v>
                </c:pt>
                <c:pt idx="84">
                  <c:v>-0.21142508207057775</c:v>
                </c:pt>
                <c:pt idx="85">
                  <c:v>-0.22310098510668108</c:v>
                </c:pt>
                <c:pt idx="86">
                  <c:v>-0.21014299635141021</c:v>
                </c:pt>
                <c:pt idx="87">
                  <c:v>-0.20603748970861058</c:v>
                </c:pt>
                <c:pt idx="88">
                  <c:v>-0.18223350253807091</c:v>
                </c:pt>
                <c:pt idx="89">
                  <c:v>-0.16778809704321462</c:v>
                </c:pt>
                <c:pt idx="90">
                  <c:v>-0.17475682311833041</c:v>
                </c:pt>
                <c:pt idx="91">
                  <c:v>-0.19632489215493287</c:v>
                </c:pt>
                <c:pt idx="92">
                  <c:v>-0.19596753501132091</c:v>
                </c:pt>
                <c:pt idx="93">
                  <c:v>-0.18866329811667437</c:v>
                </c:pt>
                <c:pt idx="94">
                  <c:v>-0.18030253146034536</c:v>
                </c:pt>
                <c:pt idx="95">
                  <c:v>-0.18969025135714612</c:v>
                </c:pt>
                <c:pt idx="96">
                  <c:v>-0.23807005469568743</c:v>
                </c:pt>
                <c:pt idx="97">
                  <c:v>-0.36071791501310435</c:v>
                </c:pt>
                <c:pt idx="98">
                  <c:v>-0.1720553847286922</c:v>
                </c:pt>
                <c:pt idx="99">
                  <c:v>-0.19689086004297929</c:v>
                </c:pt>
                <c:pt idx="100">
                  <c:v>-0.1894854933007416</c:v>
                </c:pt>
                <c:pt idx="101">
                  <c:v>-0.19210252418749041</c:v>
                </c:pt>
                <c:pt idx="102">
                  <c:v>-0.17909332157975444</c:v>
                </c:pt>
                <c:pt idx="103">
                  <c:v>-0.17841543092056966</c:v>
                </c:pt>
                <c:pt idx="104">
                  <c:v>-0.16765020469885294</c:v>
                </c:pt>
                <c:pt idx="105">
                  <c:v>-0.15125595955531534</c:v>
                </c:pt>
                <c:pt idx="106">
                  <c:v>-0.16855115063070514</c:v>
                </c:pt>
                <c:pt idx="107">
                  <c:v>-0.17415482357721324</c:v>
                </c:pt>
                <c:pt idx="108">
                  <c:v>-0.17721730106371147</c:v>
                </c:pt>
                <c:pt idx="109">
                  <c:v>-0.17097956463793873</c:v>
                </c:pt>
                <c:pt idx="110">
                  <c:v>-0.15991759022449559</c:v>
                </c:pt>
                <c:pt idx="111">
                  <c:v>-0.147427143671779</c:v>
                </c:pt>
                <c:pt idx="112">
                  <c:v>-0.14132726040804044</c:v>
                </c:pt>
                <c:pt idx="113">
                  <c:v>-0.13353199943238259</c:v>
                </c:pt>
                <c:pt idx="114">
                  <c:v>-0.13476506746341377</c:v>
                </c:pt>
                <c:pt idx="115">
                  <c:v>-0.11751288497190049</c:v>
                </c:pt>
                <c:pt idx="116">
                  <c:v>-0.10959565361840173</c:v>
                </c:pt>
                <c:pt idx="117">
                  <c:v>-0.10289722476364749</c:v>
                </c:pt>
                <c:pt idx="118">
                  <c:v>-0.10045540572510048</c:v>
                </c:pt>
                <c:pt idx="119">
                  <c:v>-8.9323503646761226E-2</c:v>
                </c:pt>
                <c:pt idx="120">
                  <c:v>-7.1134263229481243E-2</c:v>
                </c:pt>
                <c:pt idx="121">
                  <c:v>-6.949015381718604E-2</c:v>
                </c:pt>
                <c:pt idx="122">
                  <c:v>-6.7831562852084359E-2</c:v>
                </c:pt>
                <c:pt idx="123">
                  <c:v>-7.168383434937986E-2</c:v>
                </c:pt>
                <c:pt idx="124">
                  <c:v>-5.6280561122244444E-2</c:v>
                </c:pt>
                <c:pt idx="125">
                  <c:v>-4.6747492649132139E-2</c:v>
                </c:pt>
                <c:pt idx="126">
                  <c:v>-4.0305010893246229E-2</c:v>
                </c:pt>
                <c:pt idx="127">
                  <c:v>-2.09277849740932E-2</c:v>
                </c:pt>
                <c:pt idx="128">
                  <c:v>8.8217784272335287E-3</c:v>
                </c:pt>
                <c:pt idx="129">
                  <c:v>1.6179934212754432E-3</c:v>
                </c:pt>
                <c:pt idx="130">
                  <c:v>3.6861401131744742E-3</c:v>
                </c:pt>
                <c:pt idx="131">
                  <c:v>1.2594958049862992E-3</c:v>
                </c:pt>
                <c:pt idx="132">
                  <c:v>-5.5087605569362763E-3</c:v>
                </c:pt>
                <c:pt idx="133">
                  <c:v>-3.4584035896549348E-2</c:v>
                </c:pt>
                <c:pt idx="134">
                  <c:v>-4.5470289521833962E-2</c:v>
                </c:pt>
                <c:pt idx="135">
                  <c:v>-6.3507292726655895E-2</c:v>
                </c:pt>
                <c:pt idx="136">
                  <c:v>-3.5440053009042738E-2</c:v>
                </c:pt>
                <c:pt idx="137">
                  <c:v>6.586712130239758E-2</c:v>
                </c:pt>
                <c:pt idx="138">
                  <c:v>-1.5338887442506222E-2</c:v>
                </c:pt>
                <c:pt idx="139">
                  <c:v>-1.0663026598217495E-2</c:v>
                </c:pt>
                <c:pt idx="140">
                  <c:v>-9.0730630621831398E-3</c:v>
                </c:pt>
                <c:pt idx="141">
                  <c:v>-2.6467103932503178E-2</c:v>
                </c:pt>
                <c:pt idx="142">
                  <c:v>-4.4360660997914358E-2</c:v>
                </c:pt>
                <c:pt idx="143">
                  <c:v>-5.0257974939577399E-2</c:v>
                </c:pt>
                <c:pt idx="144">
                  <c:v>-5.6122158281579293E-2</c:v>
                </c:pt>
                <c:pt idx="145">
                  <c:v>-4.8024490576867862E-2</c:v>
                </c:pt>
                <c:pt idx="146">
                  <c:v>-4.4688952295521611E-2</c:v>
                </c:pt>
                <c:pt idx="147">
                  <c:v>-2.2738284438763579E-2</c:v>
                </c:pt>
                <c:pt idx="148">
                  <c:v>-1.4542003026059791E-2</c:v>
                </c:pt>
                <c:pt idx="149">
                  <c:v>-2.9521266593961482E-3</c:v>
                </c:pt>
                <c:pt idx="150">
                  <c:v>-6.6910147881809046E-3</c:v>
                </c:pt>
                <c:pt idx="151">
                  <c:v>1.7628342281585718E-2</c:v>
                </c:pt>
                <c:pt idx="152">
                  <c:v>2.0922352959122037E-2</c:v>
                </c:pt>
                <c:pt idx="153">
                  <c:v>2.3766786140979601E-2</c:v>
                </c:pt>
                <c:pt idx="154">
                  <c:v>2.7713027713027527E-2</c:v>
                </c:pt>
                <c:pt idx="155">
                  <c:v>1.0076743410076583E-2</c:v>
                </c:pt>
                <c:pt idx="156">
                  <c:v>1.1439628923479717E-2</c:v>
                </c:pt>
                <c:pt idx="157">
                  <c:v>8.7368251593289425E-3</c:v>
                </c:pt>
                <c:pt idx="158">
                  <c:v>6.7199243677618092E-3</c:v>
                </c:pt>
                <c:pt idx="159">
                  <c:v>3.8853995737375691E-3</c:v>
                </c:pt>
                <c:pt idx="160">
                  <c:v>2.9348753436344577E-2</c:v>
                </c:pt>
                <c:pt idx="161">
                  <c:v>2.2323063118095732E-2</c:v>
                </c:pt>
                <c:pt idx="162">
                  <c:v>1.9893209668054412E-2</c:v>
                </c:pt>
                <c:pt idx="163">
                  <c:v>1.9223579203082153E-2</c:v>
                </c:pt>
                <c:pt idx="164">
                  <c:v>1.672209116145118E-2</c:v>
                </c:pt>
                <c:pt idx="165">
                  <c:v>2.5280952110220412E-2</c:v>
                </c:pt>
                <c:pt idx="166">
                  <c:v>3.5296224944596499E-2</c:v>
                </c:pt>
                <c:pt idx="167">
                  <c:v>3.2184351292222857E-2</c:v>
                </c:pt>
                <c:pt idx="168">
                  <c:v>3.2407982940146907E-2</c:v>
                </c:pt>
                <c:pt idx="169">
                  <c:v>3.3293709377456349E-2</c:v>
                </c:pt>
                <c:pt idx="170">
                  <c:v>5.0693821660350302E-2</c:v>
                </c:pt>
                <c:pt idx="171">
                  <c:v>0.10457198248755262</c:v>
                </c:pt>
                <c:pt idx="172">
                  <c:v>0.10546134010683694</c:v>
                </c:pt>
                <c:pt idx="173">
                  <c:v>0.11659815005138752</c:v>
                </c:pt>
                <c:pt idx="174">
                  <c:v>0.12189128892635748</c:v>
                </c:pt>
                <c:pt idx="175">
                  <c:v>0.12474168508713324</c:v>
                </c:pt>
                <c:pt idx="176">
                  <c:v>0.13062754954880718</c:v>
                </c:pt>
                <c:pt idx="177">
                  <c:v>0.13259460072361429</c:v>
                </c:pt>
                <c:pt idx="178">
                  <c:v>0.13530194969397336</c:v>
                </c:pt>
                <c:pt idx="179">
                  <c:v>0.14571301183082253</c:v>
                </c:pt>
                <c:pt idx="180">
                  <c:v>0.13060334632510995</c:v>
                </c:pt>
                <c:pt idx="181">
                  <c:v>0.13294635256955911</c:v>
                </c:pt>
                <c:pt idx="182">
                  <c:v>0.13166825197140297</c:v>
                </c:pt>
                <c:pt idx="183">
                  <c:v>0.12723518522285748</c:v>
                </c:pt>
                <c:pt idx="184">
                  <c:v>0.14950162001852041</c:v>
                </c:pt>
                <c:pt idx="185">
                  <c:v>0.15960616445451858</c:v>
                </c:pt>
                <c:pt idx="186">
                  <c:v>0.14642853425755353</c:v>
                </c:pt>
                <c:pt idx="187">
                  <c:v>0.16113581936366739</c:v>
                </c:pt>
                <c:pt idx="188">
                  <c:v>0.15906148029212219</c:v>
                </c:pt>
                <c:pt idx="189">
                  <c:v>0.13099193360071126</c:v>
                </c:pt>
                <c:pt idx="190">
                  <c:v>0.12177602190846049</c:v>
                </c:pt>
                <c:pt idx="191">
                  <c:v>0.11262909652760822</c:v>
                </c:pt>
                <c:pt idx="192">
                  <c:v>0.11737750059079177</c:v>
                </c:pt>
                <c:pt idx="193">
                  <c:v>9.6041832810086714E-2</c:v>
                </c:pt>
                <c:pt idx="194">
                  <c:v>9.4741329652847206E-2</c:v>
                </c:pt>
                <c:pt idx="195">
                  <c:v>9.4314338514682294E-2</c:v>
                </c:pt>
                <c:pt idx="196">
                  <c:v>8.5768504680248547E-2</c:v>
                </c:pt>
                <c:pt idx="197">
                  <c:v>8.7537045580726058E-2</c:v>
                </c:pt>
                <c:pt idx="198">
                  <c:v>8.9669798804376866E-2</c:v>
                </c:pt>
                <c:pt idx="199">
                  <c:v>7.197686645636181E-2</c:v>
                </c:pt>
                <c:pt idx="200">
                  <c:v>7.5322151668907766E-2</c:v>
                </c:pt>
                <c:pt idx="201">
                  <c:v>6.7547191979321575E-2</c:v>
                </c:pt>
                <c:pt idx="202">
                  <c:v>5.2709862441063349E-2</c:v>
                </c:pt>
                <c:pt idx="203">
                  <c:v>4.5214726306397335E-2</c:v>
                </c:pt>
                <c:pt idx="204">
                  <c:v>5.6911241787575229E-2</c:v>
                </c:pt>
                <c:pt idx="205">
                  <c:v>5.9419587679833796E-2</c:v>
                </c:pt>
                <c:pt idx="206">
                  <c:v>6.3964358168582924E-2</c:v>
                </c:pt>
                <c:pt idx="207">
                  <c:v>6.5780236611808318E-2</c:v>
                </c:pt>
                <c:pt idx="208">
                  <c:v>7.9935163966496026E-2</c:v>
                </c:pt>
                <c:pt idx="209">
                  <c:v>8.654145854145856E-2</c:v>
                </c:pt>
                <c:pt idx="210">
                  <c:v>9.1162567101994885E-2</c:v>
                </c:pt>
                <c:pt idx="211">
                  <c:v>0.10329559239789732</c:v>
                </c:pt>
                <c:pt idx="212">
                  <c:v>0.1111637451419909</c:v>
                </c:pt>
                <c:pt idx="213">
                  <c:v>0.11552124111932738</c:v>
                </c:pt>
                <c:pt idx="214">
                  <c:v>0.13207330811941742</c:v>
                </c:pt>
                <c:pt idx="215">
                  <c:v>0.13820212284320132</c:v>
                </c:pt>
                <c:pt idx="216">
                  <c:v>0.1451747716538605</c:v>
                </c:pt>
                <c:pt idx="217">
                  <c:v>0.12776552734316859</c:v>
                </c:pt>
                <c:pt idx="218">
                  <c:v>0.1214720678832506</c:v>
                </c:pt>
                <c:pt idx="219">
                  <c:v>0.10957393483709255</c:v>
                </c:pt>
                <c:pt idx="220">
                  <c:v>0.10598969830757898</c:v>
                </c:pt>
                <c:pt idx="221">
                  <c:v>0.10727677525193346</c:v>
                </c:pt>
                <c:pt idx="222">
                  <c:v>0.10732135489245098</c:v>
                </c:pt>
                <c:pt idx="223">
                  <c:v>0.10213221067369305</c:v>
                </c:pt>
                <c:pt idx="224">
                  <c:v>9.3387358811697574E-2</c:v>
                </c:pt>
                <c:pt idx="225">
                  <c:v>9.9946651147000409E-2</c:v>
                </c:pt>
                <c:pt idx="226">
                  <c:v>7.9552131555576056E-2</c:v>
                </c:pt>
                <c:pt idx="227">
                  <c:v>7.1129562691160775E-2</c:v>
                </c:pt>
                <c:pt idx="228">
                  <c:v>7.1491118578972612E-2</c:v>
                </c:pt>
                <c:pt idx="229">
                  <c:v>5.6314138705428674E-2</c:v>
                </c:pt>
                <c:pt idx="230">
                  <c:v>7.1060626073173871E-2</c:v>
                </c:pt>
                <c:pt idx="231">
                  <c:v>9.8610680569254816E-2</c:v>
                </c:pt>
                <c:pt idx="232">
                  <c:v>0.10243274024010018</c:v>
                </c:pt>
                <c:pt idx="233">
                  <c:v>0.12594665374034819</c:v>
                </c:pt>
                <c:pt idx="234">
                  <c:v>0.11741550156101188</c:v>
                </c:pt>
                <c:pt idx="235">
                  <c:v>0.11965276194817998</c:v>
                </c:pt>
                <c:pt idx="236">
                  <c:v>0.13026528891961786</c:v>
                </c:pt>
                <c:pt idx="237">
                  <c:v>0.14789189810601355</c:v>
                </c:pt>
                <c:pt idx="238">
                  <c:v>0.14705893570199957</c:v>
                </c:pt>
                <c:pt idx="239">
                  <c:v>0.14371581266147659</c:v>
                </c:pt>
                <c:pt idx="240">
                  <c:v>0.14773029692430528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2-47A8-9131-4A0FDBE19E0C}"/>
            </c:ext>
          </c:extLst>
        </c:ser>
        <c:ser>
          <c:idx val="2"/>
          <c:order val="2"/>
          <c:tx>
            <c:strRef>
              <c:f>'مقایسه شاخص‌ها'!$M$2</c:f>
              <c:strCache>
                <c:ptCount val="1"/>
                <c:pt idx="0">
                  <c:v>COMCEC - محور راست</c:v>
                </c:pt>
              </c:strCache>
            </c:strRef>
          </c:tx>
          <c:spPr>
            <a:ln w="19050">
              <a:solidFill>
                <a:schemeClr val="bg1">
                  <a:lumMod val="50000"/>
                  <a:alpha val="7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1398-09-02</c:v>
                </c:pt>
                <c:pt idx="1">
                  <c:v>1398-09-03</c:v>
                </c:pt>
                <c:pt idx="2">
                  <c:v>1398-09-04</c:v>
                </c:pt>
                <c:pt idx="3">
                  <c:v>1398-09-05</c:v>
                </c:pt>
                <c:pt idx="4">
                  <c:v>1398-09-06</c:v>
                </c:pt>
                <c:pt idx="5">
                  <c:v>1398-09-09</c:v>
                </c:pt>
                <c:pt idx="6">
                  <c:v>1398-09-10</c:v>
                </c:pt>
                <c:pt idx="7">
                  <c:v>1398-09-11</c:v>
                </c:pt>
                <c:pt idx="8">
                  <c:v>1398-09-12</c:v>
                </c:pt>
                <c:pt idx="9">
                  <c:v>1398-09-13</c:v>
                </c:pt>
                <c:pt idx="10">
                  <c:v>1398-09-16</c:v>
                </c:pt>
                <c:pt idx="11">
                  <c:v>1398-09-17</c:v>
                </c:pt>
                <c:pt idx="12">
                  <c:v>1398-09-18</c:v>
                </c:pt>
                <c:pt idx="13">
                  <c:v>1398-09-19</c:v>
                </c:pt>
                <c:pt idx="14">
                  <c:v>1398-09-20</c:v>
                </c:pt>
                <c:pt idx="15">
                  <c:v>1398-09-23</c:v>
                </c:pt>
                <c:pt idx="16">
                  <c:v>1398-09-24</c:v>
                </c:pt>
                <c:pt idx="17">
                  <c:v>1398-09-25</c:v>
                </c:pt>
                <c:pt idx="18">
                  <c:v>1398-09-26</c:v>
                </c:pt>
                <c:pt idx="19">
                  <c:v>1398-09-27</c:v>
                </c:pt>
                <c:pt idx="20">
                  <c:v>1398-09-30</c:v>
                </c:pt>
                <c:pt idx="21">
                  <c:v>1398-10-01</c:v>
                </c:pt>
                <c:pt idx="22">
                  <c:v>1398-10-02</c:v>
                </c:pt>
                <c:pt idx="23">
                  <c:v>1398-10-03</c:v>
                </c:pt>
                <c:pt idx="24">
                  <c:v>1398-10-04</c:v>
                </c:pt>
                <c:pt idx="25">
                  <c:v>1398-10-07</c:v>
                </c:pt>
                <c:pt idx="26">
                  <c:v>1398-10-08</c:v>
                </c:pt>
                <c:pt idx="27">
                  <c:v>1398-10-09</c:v>
                </c:pt>
                <c:pt idx="28">
                  <c:v>1398-10-10</c:v>
                </c:pt>
                <c:pt idx="29">
                  <c:v>1398-10-11</c:v>
                </c:pt>
                <c:pt idx="30">
                  <c:v>1398-10-14</c:v>
                </c:pt>
                <c:pt idx="31">
                  <c:v>1398-10-15</c:v>
                </c:pt>
                <c:pt idx="32">
                  <c:v>1398-10-17</c:v>
                </c:pt>
                <c:pt idx="33">
                  <c:v>1398-10-18</c:v>
                </c:pt>
                <c:pt idx="34">
                  <c:v>1398-10-21</c:v>
                </c:pt>
                <c:pt idx="35">
                  <c:v>1398-10-22</c:v>
                </c:pt>
                <c:pt idx="36">
                  <c:v>1398-10-23</c:v>
                </c:pt>
                <c:pt idx="37">
                  <c:v>1398-10-24</c:v>
                </c:pt>
                <c:pt idx="38">
                  <c:v>1398-10-25</c:v>
                </c:pt>
                <c:pt idx="39">
                  <c:v>1398-10-28</c:v>
                </c:pt>
                <c:pt idx="40">
                  <c:v>1398-10-29</c:v>
                </c:pt>
                <c:pt idx="41">
                  <c:v>1398-10-30</c:v>
                </c:pt>
                <c:pt idx="42">
                  <c:v>1398-11-01</c:v>
                </c:pt>
                <c:pt idx="43">
                  <c:v>1398-11-02</c:v>
                </c:pt>
                <c:pt idx="44">
                  <c:v>1398-11-05</c:v>
                </c:pt>
                <c:pt idx="45">
                  <c:v>1398-11-06</c:v>
                </c:pt>
                <c:pt idx="46">
                  <c:v>1398-11-07</c:v>
                </c:pt>
                <c:pt idx="47">
                  <c:v>1398-11-08</c:v>
                </c:pt>
                <c:pt idx="48">
                  <c:v>1398-11-12</c:v>
                </c:pt>
                <c:pt idx="49">
                  <c:v>1398-11-13</c:v>
                </c:pt>
                <c:pt idx="50">
                  <c:v>1398-11-14</c:v>
                </c:pt>
                <c:pt idx="51">
                  <c:v>1398-11-15</c:v>
                </c:pt>
                <c:pt idx="52">
                  <c:v>1398-11-16</c:v>
                </c:pt>
                <c:pt idx="53">
                  <c:v>1398-11-19</c:v>
                </c:pt>
                <c:pt idx="54">
                  <c:v>1398-11-20</c:v>
                </c:pt>
                <c:pt idx="55">
                  <c:v>1398-11-21</c:v>
                </c:pt>
                <c:pt idx="56">
                  <c:v>1398-11-23</c:v>
                </c:pt>
                <c:pt idx="57">
                  <c:v>1398-11-26</c:v>
                </c:pt>
                <c:pt idx="58">
                  <c:v>1398-11-27</c:v>
                </c:pt>
                <c:pt idx="59">
                  <c:v>1398-11-28</c:v>
                </c:pt>
                <c:pt idx="60">
                  <c:v>1398-11-29</c:v>
                </c:pt>
                <c:pt idx="61">
                  <c:v>1398-11-30</c:v>
                </c:pt>
                <c:pt idx="62">
                  <c:v>1398-12-03</c:v>
                </c:pt>
                <c:pt idx="63">
                  <c:v>1398-12-04</c:v>
                </c:pt>
                <c:pt idx="64">
                  <c:v>1398-12-05</c:v>
                </c:pt>
                <c:pt idx="65">
                  <c:v>1398-12-06</c:v>
                </c:pt>
                <c:pt idx="66">
                  <c:v>1398-12-07</c:v>
                </c:pt>
                <c:pt idx="67">
                  <c:v>1398-12-10</c:v>
                </c:pt>
                <c:pt idx="68">
                  <c:v>1398-12-11</c:v>
                </c:pt>
                <c:pt idx="69">
                  <c:v>1398-12-12</c:v>
                </c:pt>
                <c:pt idx="70">
                  <c:v>1398-12-13</c:v>
                </c:pt>
                <c:pt idx="71">
                  <c:v>1398-12-14</c:v>
                </c:pt>
                <c:pt idx="72">
                  <c:v>1398-12-17</c:v>
                </c:pt>
                <c:pt idx="73">
                  <c:v>1398-12-19</c:v>
                </c:pt>
                <c:pt idx="74">
                  <c:v>1398-12-20</c:v>
                </c:pt>
                <c:pt idx="75">
                  <c:v>1398-12-21</c:v>
                </c:pt>
                <c:pt idx="76">
                  <c:v>1398-12-24</c:v>
                </c:pt>
                <c:pt idx="77">
                  <c:v>1398-12-25</c:v>
                </c:pt>
                <c:pt idx="78">
                  <c:v>1398-12-26</c:v>
                </c:pt>
                <c:pt idx="79">
                  <c:v>1398-12-27</c:v>
                </c:pt>
                <c:pt idx="80">
                  <c:v>1398-12-28</c:v>
                </c:pt>
                <c:pt idx="81">
                  <c:v>1399-01-05</c:v>
                </c:pt>
                <c:pt idx="82">
                  <c:v>1399-01-06</c:v>
                </c:pt>
                <c:pt idx="83">
                  <c:v>1399-01-09</c:v>
                </c:pt>
                <c:pt idx="84">
                  <c:v>1399-01-10</c:v>
                </c:pt>
                <c:pt idx="85">
                  <c:v>1399-01-11</c:v>
                </c:pt>
                <c:pt idx="86">
                  <c:v>1399-01-16</c:v>
                </c:pt>
                <c:pt idx="87">
                  <c:v>1399-01-17</c:v>
                </c:pt>
                <c:pt idx="88">
                  <c:v>1399-01-18</c:v>
                </c:pt>
                <c:pt idx="89">
                  <c:v>1399-01-19</c:v>
                </c:pt>
                <c:pt idx="90">
                  <c:v>1399-01-20</c:v>
                </c:pt>
                <c:pt idx="91">
                  <c:v>1399-01-23</c:v>
                </c:pt>
                <c:pt idx="92">
                  <c:v>1399-01-24</c:v>
                </c:pt>
                <c:pt idx="93">
                  <c:v>1399-01-25</c:v>
                </c:pt>
                <c:pt idx="94">
                  <c:v>1399-01-26</c:v>
                </c:pt>
                <c:pt idx="95">
                  <c:v>1399-01-27</c:v>
                </c:pt>
                <c:pt idx="96">
                  <c:v>1399-01-30</c:v>
                </c:pt>
                <c:pt idx="97">
                  <c:v>1399-01-31</c:v>
                </c:pt>
                <c:pt idx="98">
                  <c:v>1399-02-01</c:v>
                </c:pt>
                <c:pt idx="99">
                  <c:v>1399-02-02</c:v>
                </c:pt>
                <c:pt idx="100">
                  <c:v>1399-02-03</c:v>
                </c:pt>
                <c:pt idx="101">
                  <c:v>1399-02-06</c:v>
                </c:pt>
                <c:pt idx="102">
                  <c:v>1399-02-07</c:v>
                </c:pt>
                <c:pt idx="103">
                  <c:v>1399-02-08</c:v>
                </c:pt>
                <c:pt idx="104">
                  <c:v>1399-02-09</c:v>
                </c:pt>
                <c:pt idx="105">
                  <c:v>1399-02-10</c:v>
                </c:pt>
                <c:pt idx="106">
                  <c:v>1399-02-13</c:v>
                </c:pt>
                <c:pt idx="107">
                  <c:v>1399-02-14</c:v>
                </c:pt>
                <c:pt idx="108">
                  <c:v>1399-02-15</c:v>
                </c:pt>
                <c:pt idx="109">
                  <c:v>1399-02-16</c:v>
                </c:pt>
                <c:pt idx="110">
                  <c:v>1399-02-17</c:v>
                </c:pt>
                <c:pt idx="111">
                  <c:v>1399-02-20</c:v>
                </c:pt>
                <c:pt idx="112">
                  <c:v>1399-02-21</c:v>
                </c:pt>
                <c:pt idx="113">
                  <c:v>1399-02-22</c:v>
                </c:pt>
                <c:pt idx="114">
                  <c:v>1399-02-23</c:v>
                </c:pt>
                <c:pt idx="115">
                  <c:v>1399-02-24</c:v>
                </c:pt>
                <c:pt idx="116">
                  <c:v>1399-02-27</c:v>
                </c:pt>
                <c:pt idx="117">
                  <c:v>1399-02-28</c:v>
                </c:pt>
                <c:pt idx="118">
                  <c:v>1399-02-29</c:v>
                </c:pt>
                <c:pt idx="119">
                  <c:v>1399-02-30</c:v>
                </c:pt>
                <c:pt idx="120">
                  <c:v>1399-02-31</c:v>
                </c:pt>
                <c:pt idx="121">
                  <c:v>1399-03-03</c:v>
                </c:pt>
                <c:pt idx="122">
                  <c:v>1399-03-06</c:v>
                </c:pt>
                <c:pt idx="123">
                  <c:v>1399-03-07</c:v>
                </c:pt>
                <c:pt idx="124">
                  <c:v>1399-03-10</c:v>
                </c:pt>
                <c:pt idx="125">
                  <c:v>1399-03-11</c:v>
                </c:pt>
                <c:pt idx="126">
                  <c:v>1399-03-12</c:v>
                </c:pt>
                <c:pt idx="127">
                  <c:v>1399-03-13</c:v>
                </c:pt>
                <c:pt idx="128">
                  <c:v>1399-03-17</c:v>
                </c:pt>
                <c:pt idx="129">
                  <c:v>1399-03-18</c:v>
                </c:pt>
                <c:pt idx="130">
                  <c:v>1399-03-19</c:v>
                </c:pt>
                <c:pt idx="131">
                  <c:v>1399-03-20</c:v>
                </c:pt>
                <c:pt idx="132">
                  <c:v>1399-03-21</c:v>
                </c:pt>
                <c:pt idx="133">
                  <c:v>1399-03-24</c:v>
                </c:pt>
                <c:pt idx="134">
                  <c:v>1399-03-25</c:v>
                </c:pt>
                <c:pt idx="135">
                  <c:v>1399-03-26</c:v>
                </c:pt>
                <c:pt idx="136">
                  <c:v>1399-03-27</c:v>
                </c:pt>
                <c:pt idx="137">
                  <c:v>1399-03-31</c:v>
                </c:pt>
                <c:pt idx="138">
                  <c:v>1399-04-01</c:v>
                </c:pt>
                <c:pt idx="139">
                  <c:v>1399-04-02</c:v>
                </c:pt>
                <c:pt idx="140">
                  <c:v>1399-04-03</c:v>
                </c:pt>
                <c:pt idx="141">
                  <c:v>1399-04-04</c:v>
                </c:pt>
                <c:pt idx="142">
                  <c:v>1399-04-07</c:v>
                </c:pt>
                <c:pt idx="143">
                  <c:v>1399-04-08</c:v>
                </c:pt>
                <c:pt idx="144">
                  <c:v>1399-04-09</c:v>
                </c:pt>
                <c:pt idx="145">
                  <c:v>1399-04-10</c:v>
                </c:pt>
                <c:pt idx="146">
                  <c:v>1399-04-11</c:v>
                </c:pt>
                <c:pt idx="147">
                  <c:v>1399-04-14</c:v>
                </c:pt>
                <c:pt idx="148">
                  <c:v>1399-04-15</c:v>
                </c:pt>
                <c:pt idx="149">
                  <c:v>1399-04-16</c:v>
                </c:pt>
                <c:pt idx="150">
                  <c:v>1399-04-17</c:v>
                </c:pt>
                <c:pt idx="151">
                  <c:v>1399-04-18</c:v>
                </c:pt>
                <c:pt idx="152">
                  <c:v>1399-04-21</c:v>
                </c:pt>
                <c:pt idx="153">
                  <c:v>1399-04-22</c:v>
                </c:pt>
                <c:pt idx="154">
                  <c:v>1399-04-23</c:v>
                </c:pt>
                <c:pt idx="155">
                  <c:v>1399-04-24</c:v>
                </c:pt>
                <c:pt idx="156">
                  <c:v>1399-04-25</c:v>
                </c:pt>
                <c:pt idx="157">
                  <c:v>1399-04-28</c:v>
                </c:pt>
                <c:pt idx="158">
                  <c:v>1399-04-29</c:v>
                </c:pt>
                <c:pt idx="159">
                  <c:v>1399-04-30</c:v>
                </c:pt>
                <c:pt idx="160">
                  <c:v>1399-04-31</c:v>
                </c:pt>
                <c:pt idx="161">
                  <c:v>1399-05-01</c:v>
                </c:pt>
                <c:pt idx="162">
                  <c:v>1399-05-04</c:v>
                </c:pt>
                <c:pt idx="163">
                  <c:v>1399-05-05</c:v>
                </c:pt>
                <c:pt idx="164">
                  <c:v>1399-05-06</c:v>
                </c:pt>
                <c:pt idx="165">
                  <c:v>1399-05-07</c:v>
                </c:pt>
                <c:pt idx="166">
                  <c:v>1399-05-08</c:v>
                </c:pt>
                <c:pt idx="167">
                  <c:v>1399-05-11</c:v>
                </c:pt>
                <c:pt idx="168">
                  <c:v>1399-05-12</c:v>
                </c:pt>
                <c:pt idx="169">
                  <c:v>1399-05-13</c:v>
                </c:pt>
                <c:pt idx="170">
                  <c:v>1399-05-14</c:v>
                </c:pt>
                <c:pt idx="171">
                  <c:v>1399-05-15</c:v>
                </c:pt>
                <c:pt idx="172">
                  <c:v>1399-05-19</c:v>
                </c:pt>
                <c:pt idx="173">
                  <c:v>1399-05-20</c:v>
                </c:pt>
                <c:pt idx="174">
                  <c:v>1399-05-21</c:v>
                </c:pt>
                <c:pt idx="175">
                  <c:v>1399-05-22</c:v>
                </c:pt>
                <c:pt idx="176">
                  <c:v>1399-05-25</c:v>
                </c:pt>
                <c:pt idx="177">
                  <c:v>1399-05-26</c:v>
                </c:pt>
                <c:pt idx="178">
                  <c:v>1399-05-27</c:v>
                </c:pt>
                <c:pt idx="179">
                  <c:v>1399-05-28</c:v>
                </c:pt>
                <c:pt idx="180">
                  <c:v>1399-05-29</c:v>
                </c:pt>
                <c:pt idx="181">
                  <c:v>1399-06-01</c:v>
                </c:pt>
                <c:pt idx="182">
                  <c:v>1399-06-02</c:v>
                </c:pt>
                <c:pt idx="183">
                  <c:v>1399-06-03</c:v>
                </c:pt>
                <c:pt idx="184">
                  <c:v>1399-06-04</c:v>
                </c:pt>
                <c:pt idx="185">
                  <c:v>1399-06-05</c:v>
                </c:pt>
                <c:pt idx="186">
                  <c:v>1399-06-10</c:v>
                </c:pt>
                <c:pt idx="187">
                  <c:v>1399-06-11</c:v>
                </c:pt>
                <c:pt idx="188">
                  <c:v>1399-06-12</c:v>
                </c:pt>
                <c:pt idx="189">
                  <c:v>1399-06-15</c:v>
                </c:pt>
                <c:pt idx="190">
                  <c:v>1399-06-16</c:v>
                </c:pt>
                <c:pt idx="191">
                  <c:v>1399-06-17</c:v>
                </c:pt>
                <c:pt idx="192">
                  <c:v>1399-06-18</c:v>
                </c:pt>
                <c:pt idx="193">
                  <c:v>1399-06-19</c:v>
                </c:pt>
                <c:pt idx="194">
                  <c:v>1399-06-22</c:v>
                </c:pt>
                <c:pt idx="195">
                  <c:v>1399-06-23</c:v>
                </c:pt>
                <c:pt idx="196">
                  <c:v>1399-06-24</c:v>
                </c:pt>
                <c:pt idx="197">
                  <c:v>1399-06-25</c:v>
                </c:pt>
                <c:pt idx="198">
                  <c:v>1399-06-26</c:v>
                </c:pt>
                <c:pt idx="199">
                  <c:v>1399-06-29</c:v>
                </c:pt>
                <c:pt idx="200">
                  <c:v>1399-06-30</c:v>
                </c:pt>
                <c:pt idx="201">
                  <c:v>1399-06-31</c:v>
                </c:pt>
                <c:pt idx="202">
                  <c:v>1399-07-01</c:v>
                </c:pt>
                <c:pt idx="203">
                  <c:v>1399-07-02</c:v>
                </c:pt>
                <c:pt idx="204">
                  <c:v>1399-07-05</c:v>
                </c:pt>
                <c:pt idx="205">
                  <c:v>1399-07-06</c:v>
                </c:pt>
                <c:pt idx="206">
                  <c:v>1399-07-07</c:v>
                </c:pt>
                <c:pt idx="207">
                  <c:v>1399-07-08</c:v>
                </c:pt>
                <c:pt idx="208">
                  <c:v>1399-07-09</c:v>
                </c:pt>
                <c:pt idx="209">
                  <c:v>1399-07-12</c:v>
                </c:pt>
                <c:pt idx="210">
                  <c:v>1399-07-13</c:v>
                </c:pt>
                <c:pt idx="211">
                  <c:v>1399-07-14</c:v>
                </c:pt>
                <c:pt idx="212">
                  <c:v>1399-07-15</c:v>
                </c:pt>
                <c:pt idx="213">
                  <c:v>1399-07-16</c:v>
                </c:pt>
                <c:pt idx="214">
                  <c:v>1399-07-19</c:v>
                </c:pt>
                <c:pt idx="215">
                  <c:v>1399-07-20</c:v>
                </c:pt>
                <c:pt idx="216">
                  <c:v>1399-07-21</c:v>
                </c:pt>
                <c:pt idx="217">
                  <c:v>1399-07-22</c:v>
                </c:pt>
                <c:pt idx="218">
                  <c:v>1399-07-23</c:v>
                </c:pt>
                <c:pt idx="219">
                  <c:v>1399-07-27</c:v>
                </c:pt>
                <c:pt idx="220">
                  <c:v>1399-07-28</c:v>
                </c:pt>
                <c:pt idx="221">
                  <c:v>1399-07-29</c:v>
                </c:pt>
                <c:pt idx="222">
                  <c:v>1399-07-30</c:v>
                </c:pt>
                <c:pt idx="223">
                  <c:v>1399-08-03</c:v>
                </c:pt>
                <c:pt idx="224">
                  <c:v>1399-08-05</c:v>
                </c:pt>
                <c:pt idx="225">
                  <c:v>1399-08-06</c:v>
                </c:pt>
                <c:pt idx="226">
                  <c:v>1399-08-07</c:v>
                </c:pt>
                <c:pt idx="227">
                  <c:v>1399-08-10</c:v>
                </c:pt>
                <c:pt idx="228">
                  <c:v>1399-08-11</c:v>
                </c:pt>
                <c:pt idx="229">
                  <c:v>1399-08-12</c:v>
                </c:pt>
                <c:pt idx="230">
                  <c:v>1399-08-14</c:v>
                </c:pt>
                <c:pt idx="231">
                  <c:v>1399-08-17</c:v>
                </c:pt>
                <c:pt idx="232">
                  <c:v>1399-08-18</c:v>
                </c:pt>
                <c:pt idx="233">
                  <c:v>1399-08-19</c:v>
                </c:pt>
                <c:pt idx="234">
                  <c:v>1399-08-20</c:v>
                </c:pt>
                <c:pt idx="235">
                  <c:v>1399-08-21</c:v>
                </c:pt>
                <c:pt idx="236">
                  <c:v>1399-08-24</c:v>
                </c:pt>
                <c:pt idx="237">
                  <c:v>1399-08-25</c:v>
                </c:pt>
                <c:pt idx="238">
                  <c:v>1399-08-26</c:v>
                </c:pt>
                <c:pt idx="239">
                  <c:v>1399-08-27</c:v>
                </c:pt>
                <c:pt idx="240">
                  <c:v>1399-08-28</c:v>
                </c:pt>
              </c:strCache>
            </c:strRef>
          </c:cat>
          <c:val>
            <c:numRef>
              <c:f>'مقایسه شاخص‌ها'!$M$3:$M$243</c:f>
              <c:numCache>
                <c:formatCode>General</c:formatCode>
                <c:ptCount val="241"/>
                <c:pt idx="0">
                  <c:v>3.2966765014264432E-2</c:v>
                </c:pt>
                <c:pt idx="1">
                  <c:v>2.7262124599086279E-2</c:v>
                </c:pt>
                <c:pt idx="2">
                  <c:v>2.6040151294733693E-2</c:v>
                </c:pt>
                <c:pt idx="3">
                  <c:v>1.8715274393215742E-2</c:v>
                </c:pt>
                <c:pt idx="4">
                  <c:v>2.468289338361318E-2</c:v>
                </c:pt>
                <c:pt idx="5">
                  <c:v>2.3278157645750586E-2</c:v>
                </c:pt>
                <c:pt idx="6">
                  <c:v>2.1399737366859517E-2</c:v>
                </c:pt>
                <c:pt idx="7">
                  <c:v>2.9702002931118798E-2</c:v>
                </c:pt>
                <c:pt idx="8">
                  <c:v>3.5689739813451249E-2</c:v>
                </c:pt>
                <c:pt idx="9">
                  <c:v>2.9909989130302073E-2</c:v>
                </c:pt>
                <c:pt idx="10">
                  <c:v>4.0128273911134826E-2</c:v>
                </c:pt>
                <c:pt idx="11">
                  <c:v>3.1811828216127713E-2</c:v>
                </c:pt>
                <c:pt idx="12">
                  <c:v>2.0487106017191836E-2</c:v>
                </c:pt>
                <c:pt idx="13">
                  <c:v>1.8133231532735383E-2</c:v>
                </c:pt>
                <c:pt idx="14">
                  <c:v>2.1890821175090558E-2</c:v>
                </c:pt>
                <c:pt idx="15">
                  <c:v>2.4442846872753332E-2</c:v>
                </c:pt>
                <c:pt idx="16">
                  <c:v>3.16962562717098E-2</c:v>
                </c:pt>
                <c:pt idx="17">
                  <c:v>3.9686404363069583E-2</c:v>
                </c:pt>
                <c:pt idx="18">
                  <c:v>4.4905092480217457E-2</c:v>
                </c:pt>
                <c:pt idx="19">
                  <c:v>4.8377338399361092E-2</c:v>
                </c:pt>
                <c:pt idx="20">
                  <c:v>6.7066389439582208E-2</c:v>
                </c:pt>
                <c:pt idx="21">
                  <c:v>5.546397750412102E-2</c:v>
                </c:pt>
                <c:pt idx="22">
                  <c:v>6.0779928036565289E-2</c:v>
                </c:pt>
                <c:pt idx="23">
                  <c:v>5.2374740300526579E-2</c:v>
                </c:pt>
                <c:pt idx="24">
                  <c:v>5.4566201731065744E-2</c:v>
                </c:pt>
                <c:pt idx="25">
                  <c:v>6.0919260700389222E-2</c:v>
                </c:pt>
                <c:pt idx="26">
                  <c:v>5.6592821901905621E-2</c:v>
                </c:pt>
                <c:pt idx="27">
                  <c:v>5.9933677947917596E-2</c:v>
                </c:pt>
                <c:pt idx="28">
                  <c:v>6.5033080127419707E-2</c:v>
                </c:pt>
                <c:pt idx="29">
                  <c:v>5.6460540882492527E-2</c:v>
                </c:pt>
                <c:pt idx="30">
                  <c:v>4.8487717254102503E-2</c:v>
                </c:pt>
                <c:pt idx="31">
                  <c:v>4.0693184012357664E-2</c:v>
                </c:pt>
                <c:pt idx="32">
                  <c:v>4.7527047913446641E-2</c:v>
                </c:pt>
                <c:pt idx="33">
                  <c:v>4.9083642035484543E-2</c:v>
                </c:pt>
                <c:pt idx="34">
                  <c:v>4.4372982637180591E-2</c:v>
                </c:pt>
                <c:pt idx="35">
                  <c:v>4.2834630628909798E-2</c:v>
                </c:pt>
                <c:pt idx="36">
                  <c:v>3.6737588652482334E-2</c:v>
                </c:pt>
                <c:pt idx="37">
                  <c:v>4.683785068949109E-2</c:v>
                </c:pt>
                <c:pt idx="38">
                  <c:v>4.3350268268363301E-2</c:v>
                </c:pt>
                <c:pt idx="39">
                  <c:v>3.0300554420776171E-2</c:v>
                </c:pt>
                <c:pt idx="40">
                  <c:v>2.6046986721144139E-2</c:v>
                </c:pt>
                <c:pt idx="41">
                  <c:v>3.0788637637824801E-2</c:v>
                </c:pt>
                <c:pt idx="42">
                  <c:v>2.0194534506716044E-2</c:v>
                </c:pt>
                <c:pt idx="43">
                  <c:v>1.9062195631000423E-2</c:v>
                </c:pt>
                <c:pt idx="44">
                  <c:v>9.1016057585824317E-3</c:v>
                </c:pt>
                <c:pt idx="45">
                  <c:v>5.8040444055460494E-3</c:v>
                </c:pt>
                <c:pt idx="46">
                  <c:v>-2.0287716709701531E-3</c:v>
                </c:pt>
                <c:pt idx="47">
                  <c:v>-8.4855192768862331E-3</c:v>
                </c:pt>
                <c:pt idx="48">
                  <c:v>-1.8359988906351155E-2</c:v>
                </c:pt>
                <c:pt idx="49">
                  <c:v>-2.3365240456694747E-2</c:v>
                </c:pt>
                <c:pt idx="50">
                  <c:v>-3.3699059561128397E-2</c:v>
                </c:pt>
                <c:pt idx="51">
                  <c:v>-2.9741656706812503E-2</c:v>
                </c:pt>
                <c:pt idx="52">
                  <c:v>-2.1457247012136027E-2</c:v>
                </c:pt>
                <c:pt idx="53">
                  <c:v>-2.4862198341747965E-2</c:v>
                </c:pt>
                <c:pt idx="54">
                  <c:v>-2.9427736247992553E-2</c:v>
                </c:pt>
                <c:pt idx="55">
                  <c:v>-3.3758197099842957E-2</c:v>
                </c:pt>
                <c:pt idx="56">
                  <c:v>-4.0938915072544102E-2</c:v>
                </c:pt>
                <c:pt idx="57">
                  <c:v>-4.8746486013180435E-2</c:v>
                </c:pt>
                <c:pt idx="58">
                  <c:v>-5.4908256880733974E-2</c:v>
                </c:pt>
                <c:pt idx="59">
                  <c:v>-4.5730435991289453E-2</c:v>
                </c:pt>
                <c:pt idx="60">
                  <c:v>-3.8247793396534835E-2</c:v>
                </c:pt>
                <c:pt idx="61">
                  <c:v>-3.3166721165973745E-2</c:v>
                </c:pt>
                <c:pt idx="62">
                  <c:v>-3.2142312698617448E-2</c:v>
                </c:pt>
                <c:pt idx="63">
                  <c:v>-3.1798966651009897E-2</c:v>
                </c:pt>
                <c:pt idx="64">
                  <c:v>-6.0088640074644206E-2</c:v>
                </c:pt>
                <c:pt idx="65">
                  <c:v>-6.4851508228821797E-2</c:v>
                </c:pt>
                <c:pt idx="66">
                  <c:v>-8.5418106427090579E-2</c:v>
                </c:pt>
                <c:pt idx="67">
                  <c:v>-0.11101492433948534</c:v>
                </c:pt>
                <c:pt idx="68">
                  <c:v>-0.11957124376270556</c:v>
                </c:pt>
                <c:pt idx="69">
                  <c:v>-0.12172950025379536</c:v>
                </c:pt>
                <c:pt idx="70">
                  <c:v>-0.10843872154518275</c:v>
                </c:pt>
                <c:pt idx="71">
                  <c:v>-9.8229109020475991E-2</c:v>
                </c:pt>
                <c:pt idx="72">
                  <c:v>-0.15886953801230574</c:v>
                </c:pt>
                <c:pt idx="73">
                  <c:v>-0.20098426110775802</c:v>
                </c:pt>
                <c:pt idx="74">
                  <c:v>-0.17606059197992663</c:v>
                </c:pt>
                <c:pt idx="75">
                  <c:v>-0.16909294512877926</c:v>
                </c:pt>
                <c:pt idx="76">
                  <c:v>-0.20058873002523125</c:v>
                </c:pt>
                <c:pt idx="77">
                  <c:v>-0.20526495484995122</c:v>
                </c:pt>
                <c:pt idx="78">
                  <c:v>-0.23952972283866092</c:v>
                </c:pt>
                <c:pt idx="79">
                  <c:v>-0.25216404143607207</c:v>
                </c:pt>
                <c:pt idx="80">
                  <c:v>-0.25028344671201819</c:v>
                </c:pt>
                <c:pt idx="81">
                  <c:v>-0.25316396142084219</c:v>
                </c:pt>
                <c:pt idx="82">
                  <c:v>-0.23862294698696596</c:v>
                </c:pt>
                <c:pt idx="83">
                  <c:v>-0.2201453322034812</c:v>
                </c:pt>
                <c:pt idx="84">
                  <c:v>-0.22435039460931361</c:v>
                </c:pt>
                <c:pt idx="85">
                  <c:v>-0.23463067393916981</c:v>
                </c:pt>
                <c:pt idx="86">
                  <c:v>-0.22883651639938629</c:v>
                </c:pt>
                <c:pt idx="87">
                  <c:v>-0.21512697828487315</c:v>
                </c:pt>
                <c:pt idx="88">
                  <c:v>-0.20485088365242998</c:v>
                </c:pt>
                <c:pt idx="89">
                  <c:v>-0.19279743949895234</c:v>
                </c:pt>
                <c:pt idx="90">
                  <c:v>-0.2001381851681252</c:v>
                </c:pt>
                <c:pt idx="91">
                  <c:v>-0.21100427926297416</c:v>
                </c:pt>
                <c:pt idx="92">
                  <c:v>-0.21030937174434938</c:v>
                </c:pt>
                <c:pt idx="93">
                  <c:v>-0.21105162870882854</c:v>
                </c:pt>
                <c:pt idx="94">
                  <c:v>-0.19743403753740141</c:v>
                </c:pt>
                <c:pt idx="95">
                  <c:v>-0.20214839323754696</c:v>
                </c:pt>
                <c:pt idx="96">
                  <c:v>-0.20847290303761845</c:v>
                </c:pt>
                <c:pt idx="97">
                  <c:v>-0.19906580574254706</c:v>
                </c:pt>
                <c:pt idx="98">
                  <c:v>-0.20876005852231161</c:v>
                </c:pt>
                <c:pt idx="99">
                  <c:v>-0.22912117903930129</c:v>
                </c:pt>
                <c:pt idx="100">
                  <c:v>-0.22064153678869147</c:v>
                </c:pt>
                <c:pt idx="101">
                  <c:v>-0.22266744269340977</c:v>
                </c:pt>
                <c:pt idx="102">
                  <c:v>-0.20929810224280399</c:v>
                </c:pt>
                <c:pt idx="103">
                  <c:v>-0.20501448225923247</c:v>
                </c:pt>
                <c:pt idx="104">
                  <c:v>-0.19692990400289812</c:v>
                </c:pt>
                <c:pt idx="105">
                  <c:v>-0.17954558396446674</c:v>
                </c:pt>
                <c:pt idx="106">
                  <c:v>-0.17559455881681652</c:v>
                </c:pt>
                <c:pt idx="107">
                  <c:v>-0.17055152794347062</c:v>
                </c:pt>
                <c:pt idx="108">
                  <c:v>-0.18931794237552113</c:v>
                </c:pt>
                <c:pt idx="109">
                  <c:v>-0.18343465740275189</c:v>
                </c:pt>
                <c:pt idx="110">
                  <c:v>-0.18233113009833946</c:v>
                </c:pt>
                <c:pt idx="111">
                  <c:v>-0.17774186100207812</c:v>
                </c:pt>
                <c:pt idx="112">
                  <c:v>-0.16985701644078055</c:v>
                </c:pt>
                <c:pt idx="113">
                  <c:v>-0.17484008528784645</c:v>
                </c:pt>
                <c:pt idx="114">
                  <c:v>-0.1647607934655777</c:v>
                </c:pt>
                <c:pt idx="115">
                  <c:v>-0.14852142569185889</c:v>
                </c:pt>
                <c:pt idx="116">
                  <c:v>-0.13847694435172386</c:v>
                </c:pt>
                <c:pt idx="117">
                  <c:v>-0.11388997650743926</c:v>
                </c:pt>
                <c:pt idx="118">
                  <c:v>-0.10472560230660222</c:v>
                </c:pt>
                <c:pt idx="119">
                  <c:v>-8.9163237311385535E-2</c:v>
                </c:pt>
                <c:pt idx="120">
                  <c:v>-8.4141197365499965E-2</c:v>
                </c:pt>
                <c:pt idx="121">
                  <c:v>-8.0036593808723189E-2</c:v>
                </c:pt>
                <c:pt idx="122">
                  <c:v>-7.8857651069716761E-2</c:v>
                </c:pt>
                <c:pt idx="123">
                  <c:v>-7.3632331197634238E-2</c:v>
                </c:pt>
                <c:pt idx="124">
                  <c:v>-6.2265825281009657E-2</c:v>
                </c:pt>
                <c:pt idx="125">
                  <c:v>-5.8115589972502102E-2</c:v>
                </c:pt>
                <c:pt idx="126">
                  <c:v>-5.1502145922746823E-2</c:v>
                </c:pt>
                <c:pt idx="127">
                  <c:v>-5.0948271659109867E-2</c:v>
                </c:pt>
                <c:pt idx="128">
                  <c:v>-4.0508910794930353E-2</c:v>
                </c:pt>
                <c:pt idx="129">
                  <c:v>-5.3534570184334607E-2</c:v>
                </c:pt>
                <c:pt idx="130">
                  <c:v>-5.6467685299421144E-2</c:v>
                </c:pt>
                <c:pt idx="131">
                  <c:v>-6.159882758946722E-2</c:v>
                </c:pt>
                <c:pt idx="132">
                  <c:v>-6.9452826787266497E-2</c:v>
                </c:pt>
                <c:pt idx="133">
                  <c:v>-8.1062670299727579E-2</c:v>
                </c:pt>
                <c:pt idx="134">
                  <c:v>-9.8876196642464054E-2</c:v>
                </c:pt>
                <c:pt idx="135">
                  <c:v>-0.10328443583356406</c:v>
                </c:pt>
                <c:pt idx="136">
                  <c:v>-0.10040842549676465</c:v>
                </c:pt>
                <c:pt idx="137">
                  <c:v>-5.9361578641903612E-2</c:v>
                </c:pt>
                <c:pt idx="138">
                  <c:v>-8.0128653335197808E-2</c:v>
                </c:pt>
                <c:pt idx="139">
                  <c:v>-0.40378416257883676</c:v>
                </c:pt>
                <c:pt idx="140">
                  <c:v>-0.40829582888692995</c:v>
                </c:pt>
                <c:pt idx="141">
                  <c:v>-0.41284867423372096</c:v>
                </c:pt>
                <c:pt idx="142">
                  <c:v>-0.41737983251118504</c:v>
                </c:pt>
                <c:pt idx="143">
                  <c:v>-0.41888730908590555</c:v>
                </c:pt>
                <c:pt idx="144">
                  <c:v>-0.41580502215657311</c:v>
                </c:pt>
                <c:pt idx="145">
                  <c:v>-0.42048964913089582</c:v>
                </c:pt>
                <c:pt idx="146">
                  <c:v>-0.41777716083657235</c:v>
                </c:pt>
                <c:pt idx="147">
                  <c:v>-0.42001738255340559</c:v>
                </c:pt>
                <c:pt idx="148">
                  <c:v>-0.42358969707963001</c:v>
                </c:pt>
                <c:pt idx="149">
                  <c:v>-0.42099083231721079</c:v>
                </c:pt>
                <c:pt idx="150">
                  <c:v>-0.4220949115842656</c:v>
                </c:pt>
                <c:pt idx="151">
                  <c:v>-0.42300817303908889</c:v>
                </c:pt>
                <c:pt idx="152">
                  <c:v>-0.42549750685054588</c:v>
                </c:pt>
                <c:pt idx="153">
                  <c:v>-0.42340675212132151</c:v>
                </c:pt>
                <c:pt idx="154">
                  <c:v>-0.42570569492438182</c:v>
                </c:pt>
                <c:pt idx="155">
                  <c:v>-0.42843737432414319</c:v>
                </c:pt>
                <c:pt idx="156">
                  <c:v>-0.42811790876267342</c:v>
                </c:pt>
                <c:pt idx="157">
                  <c:v>-0.43138416815742398</c:v>
                </c:pt>
                <c:pt idx="158">
                  <c:v>-0.43428444048149806</c:v>
                </c:pt>
                <c:pt idx="159">
                  <c:v>-0.43243604599340402</c:v>
                </c:pt>
                <c:pt idx="160">
                  <c:v>-0.42958500669344046</c:v>
                </c:pt>
                <c:pt idx="161">
                  <c:v>-0.42967425256581881</c:v>
                </c:pt>
                <c:pt idx="162">
                  <c:v>-0.42850290049085238</c:v>
                </c:pt>
                <c:pt idx="163">
                  <c:v>-0.42685926389696349</c:v>
                </c:pt>
                <c:pt idx="164">
                  <c:v>-0.42192884314164247</c:v>
                </c:pt>
                <c:pt idx="165">
                  <c:v>-0.4177107571147306</c:v>
                </c:pt>
                <c:pt idx="166">
                  <c:v>-0.42064591057310052</c:v>
                </c:pt>
                <c:pt idx="167">
                  <c:v>-0.42304464285714283</c:v>
                </c:pt>
                <c:pt idx="168">
                  <c:v>-0.42156300412260261</c:v>
                </c:pt>
                <c:pt idx="169">
                  <c:v>-0.42320941260680889</c:v>
                </c:pt>
                <c:pt idx="170">
                  <c:v>-0.42071748878923765</c:v>
                </c:pt>
                <c:pt idx="171">
                  <c:v>-0.41246991508105901</c:v>
                </c:pt>
                <c:pt idx="172">
                  <c:v>-0.40710507114191907</c:v>
                </c:pt>
                <c:pt idx="173">
                  <c:v>-0.3936324167872649</c:v>
                </c:pt>
                <c:pt idx="174">
                  <c:v>-0.38884465883014097</c:v>
                </c:pt>
                <c:pt idx="175">
                  <c:v>-0.40039868341755136</c:v>
                </c:pt>
                <c:pt idx="176">
                  <c:v>-0.39672260520390867</c:v>
                </c:pt>
                <c:pt idx="177">
                  <c:v>-0.39549500735351129</c:v>
                </c:pt>
                <c:pt idx="178">
                  <c:v>-0.39489587207140209</c:v>
                </c:pt>
                <c:pt idx="179">
                  <c:v>-0.38637207575194954</c:v>
                </c:pt>
                <c:pt idx="180">
                  <c:v>-0.38314718926324098</c:v>
                </c:pt>
                <c:pt idx="181">
                  <c:v>-0.3829424059451928</c:v>
                </c:pt>
                <c:pt idx="182">
                  <c:v>-0.38467951092997399</c:v>
                </c:pt>
                <c:pt idx="183">
                  <c:v>-0.37942570393086139</c:v>
                </c:pt>
                <c:pt idx="184">
                  <c:v>-0.37601311782618874</c:v>
                </c:pt>
                <c:pt idx="185">
                  <c:v>-0.37381377431175433</c:v>
                </c:pt>
                <c:pt idx="186">
                  <c:v>-0.37747063540733061</c:v>
                </c:pt>
                <c:pt idx="187">
                  <c:v>-0.38133295943166945</c:v>
                </c:pt>
                <c:pt idx="188">
                  <c:v>-0.38124181784178046</c:v>
                </c:pt>
                <c:pt idx="189">
                  <c:v>-0.38906075548939345</c:v>
                </c:pt>
                <c:pt idx="190">
                  <c:v>-0.39164963774846728</c:v>
                </c:pt>
                <c:pt idx="191">
                  <c:v>-0.39276773296244782</c:v>
                </c:pt>
                <c:pt idx="192">
                  <c:v>-0.38770065989610136</c:v>
                </c:pt>
                <c:pt idx="193">
                  <c:v>-0.39723476560681537</c:v>
                </c:pt>
                <c:pt idx="194">
                  <c:v>-0.39493747385058808</c:v>
                </c:pt>
                <c:pt idx="195">
                  <c:v>-0.39417313321871661</c:v>
                </c:pt>
                <c:pt idx="196">
                  <c:v>-0.38405830958276876</c:v>
                </c:pt>
                <c:pt idx="197">
                  <c:v>-0.37842341179507633</c:v>
                </c:pt>
                <c:pt idx="198">
                  <c:v>-0.37695670568326045</c:v>
                </c:pt>
                <c:pt idx="199">
                  <c:v>-0.3786054882894675</c:v>
                </c:pt>
                <c:pt idx="200">
                  <c:v>-0.37549870922318707</c:v>
                </c:pt>
                <c:pt idx="201">
                  <c:v>-0.38028301443279589</c:v>
                </c:pt>
                <c:pt idx="202">
                  <c:v>-0.38435605085102897</c:v>
                </c:pt>
                <c:pt idx="203">
                  <c:v>-0.38461538461538458</c:v>
                </c:pt>
                <c:pt idx="204">
                  <c:v>-0.38082567516879218</c:v>
                </c:pt>
                <c:pt idx="205">
                  <c:v>-0.37955793326763332</c:v>
                </c:pt>
                <c:pt idx="206">
                  <c:v>-0.38025920360631116</c:v>
                </c:pt>
                <c:pt idx="207">
                  <c:v>-0.38359884780436193</c:v>
                </c:pt>
                <c:pt idx="208">
                  <c:v>-0.38276949136592475</c:v>
                </c:pt>
                <c:pt idx="209">
                  <c:v>-0.38075023518344309</c:v>
                </c:pt>
                <c:pt idx="210">
                  <c:v>-0.37848924933987182</c:v>
                </c:pt>
                <c:pt idx="211">
                  <c:v>-0.36652037019368389</c:v>
                </c:pt>
                <c:pt idx="212">
                  <c:v>-0.36654431043523861</c:v>
                </c:pt>
                <c:pt idx="213">
                  <c:v>-0.36783910018110766</c:v>
                </c:pt>
                <c:pt idx="214">
                  <c:v>-0.35582682447649616</c:v>
                </c:pt>
                <c:pt idx="215">
                  <c:v>-0.35240516042396042</c:v>
                </c:pt>
                <c:pt idx="216">
                  <c:v>-0.34576320371445146</c:v>
                </c:pt>
                <c:pt idx="217">
                  <c:v>-0.34746539333429804</c:v>
                </c:pt>
                <c:pt idx="218">
                  <c:v>-0.34685813415574407</c:v>
                </c:pt>
                <c:pt idx="219">
                  <c:v>-0.35566318212333359</c:v>
                </c:pt>
                <c:pt idx="220">
                  <c:v>-0.35292424315117787</c:v>
                </c:pt>
                <c:pt idx="221">
                  <c:v>-0.35657208478874591</c:v>
                </c:pt>
                <c:pt idx="222">
                  <c:v>-0.36768749407414436</c:v>
                </c:pt>
                <c:pt idx="223">
                  <c:v>-0.37205993930197279</c:v>
                </c:pt>
                <c:pt idx="224">
                  <c:v>-0.37950842828891607</c:v>
                </c:pt>
                <c:pt idx="225">
                  <c:v>-0.37596917438090316</c:v>
                </c:pt>
                <c:pt idx="226">
                  <c:v>-0.37660631944969392</c:v>
                </c:pt>
                <c:pt idx="227">
                  <c:v>-0.38210052157420582</c:v>
                </c:pt>
                <c:pt idx="228">
                  <c:v>-0.38593668669852832</c:v>
                </c:pt>
                <c:pt idx="229">
                  <c:v>-0.38332342095872485</c:v>
                </c:pt>
                <c:pt idx="230">
                  <c:v>-0.37856904523571189</c:v>
                </c:pt>
                <c:pt idx="231">
                  <c:v>-0.36444047619047615</c:v>
                </c:pt>
                <c:pt idx="232">
                  <c:v>-0.36786201062179824</c:v>
                </c:pt>
                <c:pt idx="233">
                  <c:v>-0.35720258171193431</c:v>
                </c:pt>
                <c:pt idx="234">
                  <c:v>-0.36099760462167108</c:v>
                </c:pt>
                <c:pt idx="235">
                  <c:v>-0.35908898404780953</c:v>
                </c:pt>
                <c:pt idx="236">
                  <c:v>-0.36193924905076647</c:v>
                </c:pt>
                <c:pt idx="237">
                  <c:v>-0.35688294504040452</c:v>
                </c:pt>
                <c:pt idx="238">
                  <c:v>-0.35785241248817412</c:v>
                </c:pt>
                <c:pt idx="239">
                  <c:v>-0.35314437136232446</c:v>
                </c:pt>
                <c:pt idx="240">
                  <c:v>-0.35255712731229605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2-47A8-9131-4A0FDBE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55680"/>
        <c:axId val="207055288"/>
      </c:lineChart>
      <c:catAx>
        <c:axId val="207054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7054896"/>
        <c:crosses val="autoZero"/>
        <c:auto val="1"/>
        <c:lblAlgn val="ctr"/>
        <c:lblOffset val="100"/>
        <c:noMultiLvlLbl val="0"/>
      </c:catAx>
      <c:valAx>
        <c:axId val="207054896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207054504"/>
        <c:crosses val="autoZero"/>
        <c:crossBetween val="between"/>
        <c:majorUnit val="1"/>
      </c:valAx>
      <c:valAx>
        <c:axId val="207055288"/>
        <c:scaling>
          <c:orientation val="minMax"/>
        </c:scaling>
        <c:delete val="0"/>
        <c:axPos val="r"/>
        <c:numFmt formatCode="[$-3010000]0%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 b="1">
                <a:cs typeface="B Nazanin" panose="00000400000000000000" pitchFamily="2" charset="-78"/>
              </a:defRPr>
            </a:pPr>
            <a:endParaRPr lang="en-US"/>
          </a:p>
        </c:txPr>
        <c:crossAx val="207055680"/>
        <c:crosses val="max"/>
        <c:crossBetween val="between"/>
      </c:valAx>
      <c:catAx>
        <c:axId val="2070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0552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442436852095194E-2"/>
          <c:y val="0.94519074074074061"/>
          <c:w val="0.89012629580960723"/>
          <c:h val="5.4809259259259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30-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نمادهای متوقف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شده به تفکیک مدت زمان توقف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859160010062034"/>
          <c:y val="1.2084592145015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369988561556386E-2"/>
          <c:y val="0.1343652329749104"/>
          <c:w val="0.9024632047576332"/>
          <c:h val="0.624322580645161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'نمادهای متوقف 1'!$A$2</c:f>
              <c:strCache>
                <c:ptCount val="1"/>
                <c:pt idx="0">
                  <c:v>بورس اوراق بهادار تهران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'نمادهای متوقف 1'!$B$1:$D$1</c:f>
              <c:strCache>
                <c:ptCount val="3"/>
                <c:pt idx="0">
                  <c:v>تعداد نمادهای متوقف شده در ماه که تا پایان ماه بازگشایی شده اند</c:v>
                </c:pt>
                <c:pt idx="1">
                  <c:v>تعداد نمادهای متوقف شده در ماه که تا پایان آن ماه متوقف بوده اند</c:v>
                </c:pt>
                <c:pt idx="2">
                  <c:v>تعداد نمادهایی که قبل از ماه متوقف‌شده و در پایان ماه نیز همچنان متوقف بوده اند</c:v>
                </c:pt>
              </c:strCache>
            </c:strRef>
          </c:cat>
          <c:val>
            <c:numRef>
              <c:f>'نمادهای متوقف 1'!$B$2:$D$2</c:f>
              <c:numCache>
                <c:formatCode>0</c:formatCode>
                <c:ptCount val="3"/>
                <c:pt idx="0" formatCode="General">
                  <c:v>55</c:v>
                </c:pt>
                <c:pt idx="1">
                  <c:v>26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5-48E0-9B69-7CD9A2B50A7D}"/>
            </c:ext>
          </c:extLst>
        </c:ser>
        <c:ser>
          <c:idx val="1"/>
          <c:order val="1"/>
          <c:tx>
            <c:strRef>
              <c:f>'نمادهای متوقف 1'!$A$3</c:f>
              <c:strCache>
                <c:ptCount val="1"/>
                <c:pt idx="0">
                  <c:v>فرابورس ايران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110910186859774E-3"/>
                  <c:y val="-0.11566172872458741"/>
                </c:manualLayout>
              </c:layout>
              <c:tx>
                <c:rich>
                  <a:bodyPr/>
                  <a:lstStyle/>
                  <a:p>
                    <a:fld id="{F5CE9545-003C-4BF7-8C82-9EC37A7DDB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735-48E0-9B69-7CD9A2B50A7D}"/>
                </c:ext>
              </c:extLst>
            </c:dLbl>
            <c:dLbl>
              <c:idx val="1"/>
              <c:layout>
                <c:manualLayout>
                  <c:x val="2.4110910186859553E-3"/>
                  <c:y val="-5.2236487388229016E-2"/>
                </c:manualLayout>
              </c:layout>
              <c:tx>
                <c:rich>
                  <a:bodyPr/>
                  <a:lstStyle/>
                  <a:p>
                    <a:fld id="{2AD5719A-90B3-4EF3-9166-6B7889AAB2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735-48E0-9B69-7CD9A2B50A7D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 rtl="1">
                      <a:defRPr sz="1400" b="0" i="0" u="none" strike="noStrike" kern="1200" baseline="0">
                        <a:solidFill>
                          <a:schemeClr val="tx1">
                            <a:lumMod val="85000"/>
                            <a:lumOff val="1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B Mitra" panose="00000400000000000000" pitchFamily="2" charset="-78"/>
                      </a:defRPr>
                    </a:pPr>
                    <a:fld id="{797F3ECD-A6D6-4374-AAF2-827C2AA44EF1}" type="CELLRANGE">
                      <a:rPr lang="en-US"/>
                      <a:pPr rtl="1">
                        <a:defRPr sz="140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latin typeface="IPT.Mitra" panose="00000400000000000000" pitchFamily="2" charset="2"/>
                          <a:cs typeface="B Mitra" panose="000004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[$-3010000]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1400" b="0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A6D-45CD-A12A-720B59D7D7BB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'نمادهای متوقف 1'!$B$1:$D$1</c:f>
              <c:strCache>
                <c:ptCount val="3"/>
                <c:pt idx="0">
                  <c:v>تعداد نمادهای متوقف شده در ماه که تا پایان ماه بازگشایی شده اند</c:v>
                </c:pt>
                <c:pt idx="1">
                  <c:v>تعداد نمادهای متوقف شده در ماه که تا پایان آن ماه متوقف بوده اند</c:v>
                </c:pt>
                <c:pt idx="2">
                  <c:v>تعداد نمادهایی که قبل از ماه متوقف‌شده و در پایان ماه نیز همچنان متوقف بوده اند</c:v>
                </c:pt>
              </c:strCache>
            </c:strRef>
          </c:cat>
          <c:val>
            <c:numRef>
              <c:f>'نمادهای متوقف 1'!$B$3:$D$3</c:f>
              <c:numCache>
                <c:formatCode>General</c:formatCode>
                <c:ptCount val="3"/>
                <c:pt idx="0">
                  <c:v>21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'نمادهای متوقف 1'!$B$4:$D$4</c15:f>
                <c15:dlblRangeCache>
                  <c:ptCount val="3"/>
                  <c:pt idx="0">
                    <c:v>76</c:v>
                  </c:pt>
                  <c:pt idx="1">
                    <c:v>29</c:v>
                  </c:pt>
                  <c:pt idx="2">
                    <c:v>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7735-48E0-9B69-7CD9A2B5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5227872"/>
        <c:axId val="205228264"/>
      </c:barChart>
      <c:catAx>
        <c:axId val="2052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228264"/>
        <c:crosses val="autoZero"/>
        <c:auto val="1"/>
        <c:lblAlgn val="ctr"/>
        <c:lblOffset val="100"/>
        <c:noMultiLvlLbl val="0"/>
      </c:catAx>
      <c:valAx>
        <c:axId val="2052282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5227872"/>
        <c:crosses val="autoZero"/>
        <c:crossBetween val="between"/>
        <c:majorUnit val="30"/>
      </c:valAx>
      <c:spPr>
        <a:solidFill>
          <a:srgbClr val="E8F3E1"/>
        </a:solidFill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423834678892985"/>
          <c:y val="0.90420494313210853"/>
          <c:w val="0.61236775782773989"/>
          <c:h val="8.6535797608632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31- مهم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ترین علل توقف نمادها در ماه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962242047400198"/>
          <c:y val="1.35163899531715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86773679068972"/>
          <c:y val="0.12429867526401718"/>
          <c:w val="0.57207622960173454"/>
          <c:h val="0.797439592778175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0-4BA9-BE4D-6D6DB472728F}"/>
              </c:ext>
            </c:extLst>
          </c:dPt>
          <c:dPt>
            <c:idx val="1"/>
            <c:bubble3D val="0"/>
            <c:spPr>
              <a:solidFill>
                <a:schemeClr val="accent6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0-4BA9-BE4D-6D6DB472728F}"/>
              </c:ext>
            </c:extLst>
          </c:dPt>
          <c:dPt>
            <c:idx val="2"/>
            <c:bubble3D val="0"/>
            <c:spPr>
              <a:solidFill>
                <a:schemeClr val="accent6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0-4BA9-BE4D-6D6DB472728F}"/>
              </c:ext>
            </c:extLst>
          </c:dPt>
          <c:dPt>
            <c:idx val="3"/>
            <c:bubble3D val="0"/>
            <c:spPr>
              <a:solidFill>
                <a:schemeClr val="accent6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0-4BA9-BE4D-6D6DB472728F}"/>
              </c:ext>
            </c:extLst>
          </c:dPt>
          <c:dPt>
            <c:idx val="4"/>
            <c:bubble3D val="0"/>
            <c:spPr>
              <a:solidFill>
                <a:schemeClr val="accent6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0-4BA9-BE4D-6D6DB472728F}"/>
              </c:ext>
            </c:extLst>
          </c:dPt>
          <c:dPt>
            <c:idx val="5"/>
            <c:bubble3D val="0"/>
            <c:spPr>
              <a:solidFill>
                <a:schemeClr val="accent6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0-4BA9-BE4D-6D6DB472728F}"/>
              </c:ext>
            </c:extLst>
          </c:dPt>
          <c:dLbls>
            <c:dLbl>
              <c:idx val="0"/>
              <c:layout>
                <c:manualLayout>
                  <c:x val="0.19274375957465972"/>
                  <c:y val="8.335071661700013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7BB0-4BA9-BE4D-6D6DB472728F}"/>
                </c:ext>
              </c:extLst>
            </c:dLbl>
            <c:dLbl>
              <c:idx val="1"/>
              <c:layout>
                <c:manualLayout>
                  <c:x val="0.2271023700099126"/>
                  <c:y val="4.060202923229742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7BB0-4BA9-BE4D-6D6DB472728F}"/>
                </c:ext>
              </c:extLst>
            </c:dLbl>
            <c:dLbl>
              <c:idx val="2"/>
              <c:layout>
                <c:manualLayout>
                  <c:x val="-0.15093831666216098"/>
                  <c:y val="9.236217539378459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394926556727042"/>
                      <c:h val="0.185815595288775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B0-4BA9-BE4D-6D6DB472728F}"/>
                </c:ext>
              </c:extLst>
            </c:dLbl>
            <c:dLbl>
              <c:idx val="3"/>
              <c:layout>
                <c:manualLayout>
                  <c:x val="-0.14579773812742183"/>
                  <c:y val="6.71115368241805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7-7BB0-4BA9-BE4D-6D6DB472728F}"/>
                </c:ext>
              </c:extLst>
            </c:dLbl>
            <c:dLbl>
              <c:idx val="4"/>
              <c:layout>
                <c:manualLayout>
                  <c:x val="-9.757547084797695E-2"/>
                  <c:y val="2.9902795515822336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9-7BB0-4BA9-BE4D-6D6DB472728F}"/>
                </c:ext>
              </c:extLst>
            </c:dLbl>
            <c:dLbl>
              <c:idx val="5"/>
              <c:layout>
                <c:manualLayout>
                  <c:x val="-0.16068577092907993"/>
                  <c:y val="-4.472506030935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 rtl="1">
                    <a:defRPr sz="9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Nazanin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B-7BB0-4BA9-BE4D-6D6DB472728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'نمادهای متوقف 1'!$A$17:$A$22</c:f>
              <c:strCache>
                <c:ptCount val="6"/>
                <c:pt idx="0">
                  <c:v>اطلاعات با اهميت گروه الف</c:v>
                </c:pt>
                <c:pt idx="1">
                  <c:v>اطلاعات با اهميت گروه ب</c:v>
                </c:pt>
                <c:pt idx="2">
                  <c:v>برگزاري مجمع عمومی عادی</c:v>
                </c:pt>
                <c:pt idx="3">
                  <c:v>برگزاري مجمع عمومی فوق العاده</c:v>
                </c:pt>
                <c:pt idx="4">
                  <c:v>سایر</c:v>
                </c:pt>
                <c:pt idx="5">
                  <c:v>تغييرات بيش از 20 و یا 50 درصدي قيمت</c:v>
                </c:pt>
              </c:strCache>
            </c:strRef>
          </c:cat>
          <c:val>
            <c:numRef>
              <c:f>'نمادهای متوقف 1'!$C$17:$C$22</c:f>
              <c:numCache>
                <c:formatCode>0.0%</c:formatCode>
                <c:ptCount val="6"/>
                <c:pt idx="0">
                  <c:v>0.52380952380952384</c:v>
                </c:pt>
                <c:pt idx="1">
                  <c:v>0.2</c:v>
                </c:pt>
                <c:pt idx="2">
                  <c:v>0.11428571428571428</c:v>
                </c:pt>
                <c:pt idx="3">
                  <c:v>6.6666666666666666E-2</c:v>
                </c:pt>
                <c:pt idx="4">
                  <c:v>5.7142857142857141E-2</c:v>
                </c:pt>
                <c:pt idx="5">
                  <c:v>3.8095238095238099E-2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B0-4BA9-BE4D-6D6DB4727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90"/>
        <c:holeSize val="6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33- تعداد نمادهای متوقف شده در</a:t>
            </a:r>
            <a:r>
              <a:rPr lang="en-US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هر ماه که 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تا پایان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آن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ماه</a:t>
            </a:r>
            <a:r>
              <a:rPr lang="fa-IR" sz="110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متوقف بو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ده­اند</a:t>
            </a:r>
            <a:endParaRPr lang="fa-IR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1230384947559828"/>
          <c:y val="4.86629265522561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367470661251258E-2"/>
          <c:y val="0.10825748257482574"/>
          <c:w val="0.93697998082343026"/>
          <c:h val="0.7074374743747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متوقف'!$A$4</c:f>
              <c:strCache>
                <c:ptCount val="1"/>
                <c:pt idx="0">
                  <c:v>در ماه بسته و همچنان متوقف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'نمادهای متوقف'!$V$2:$AH$2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
98</c:v>
                </c:pt>
                <c:pt idx="5">
                  <c:v>فروردین 
99</c:v>
                </c:pt>
                <c:pt idx="6">
                  <c:v>اردیبهشت
99</c:v>
                </c:pt>
                <c:pt idx="7">
                  <c:v>خرداد
99</c:v>
                </c:pt>
                <c:pt idx="8">
                  <c:v>تیر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'نمادهای متوقف'!$V$4:$AH$4</c:f>
              <c:numCache>
                <c:formatCode>General</c:formatCode>
                <c:ptCount val="13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3">
                  <c:v>22</c:v>
                </c:pt>
                <c:pt idx="4">
                  <c:v>29</c:v>
                </c:pt>
                <c:pt idx="5">
                  <c:v>44</c:v>
                </c:pt>
                <c:pt idx="6">
                  <c:v>36</c:v>
                </c:pt>
                <c:pt idx="7">
                  <c:v>56</c:v>
                </c:pt>
                <c:pt idx="8">
                  <c:v>70</c:v>
                </c:pt>
                <c:pt idx="9">
                  <c:v>27</c:v>
                </c:pt>
                <c:pt idx="10">
                  <c:v>39</c:v>
                </c:pt>
                <c:pt idx="11">
                  <c:v>32</c:v>
                </c:pt>
                <c:pt idx="1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A-445B-9ED2-A48F1EA6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5229440"/>
        <c:axId val="205229832"/>
      </c:barChart>
      <c:catAx>
        <c:axId val="20522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229832"/>
        <c:crosses val="autoZero"/>
        <c:auto val="1"/>
        <c:lblAlgn val="ctr"/>
        <c:lblOffset val="100"/>
        <c:noMultiLvlLbl val="0"/>
      </c:catAx>
      <c:valAx>
        <c:axId val="205229832"/>
        <c:scaling>
          <c:orientation val="minMax"/>
          <c:max val="8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5229440"/>
        <c:crosses val="autoZero"/>
        <c:crossBetween val="between"/>
        <c:majorUnit val="20"/>
      </c:valAx>
      <c:spPr>
        <a:solidFill>
          <a:srgbClr val="FFEDC9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5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95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34- تعداد نمادهایی که </a:t>
            </a:r>
            <a:r>
              <a:rPr lang="fa-IR" sz="950" b="0" i="0" u="none" strike="noStrike" cap="none" baseline="0">
                <a:effectLst/>
              </a:rPr>
              <a:t>قبل از ماه متوقف‌شده و در پایان ماه نیز همچنان متوقف بوده­اند</a:t>
            </a:r>
            <a:endParaRPr lang="fa-IR" sz="95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10559018664333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5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959748573863692E-2"/>
          <c:y val="0.10360591288101223"/>
          <c:w val="0.93697998082343026"/>
          <c:h val="0.7209519656956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متوقف'!$A$3</c:f>
              <c:strCache>
                <c:ptCount val="1"/>
                <c:pt idx="0">
                  <c:v>در کل ماه بسته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'نمادهای متوقف'!$V$2:$AH$2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
98</c:v>
                </c:pt>
                <c:pt idx="5">
                  <c:v>فروردین 
99</c:v>
                </c:pt>
                <c:pt idx="6">
                  <c:v>اردیبهشت
99</c:v>
                </c:pt>
                <c:pt idx="7">
                  <c:v>خرداد
99</c:v>
                </c:pt>
                <c:pt idx="8">
                  <c:v>تیر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'نمادهای متوقف'!$V$3:$AH$3</c:f>
              <c:numCache>
                <c:formatCode>General</c:formatCode>
                <c:ptCount val="13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7</c:v>
                </c:pt>
                <c:pt idx="11">
                  <c:v>12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7-4D82-BB9C-B5A90EE09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5230616"/>
        <c:axId val="205231008"/>
      </c:barChart>
      <c:catAx>
        <c:axId val="205230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231008"/>
        <c:crosses val="autoZero"/>
        <c:auto val="1"/>
        <c:lblAlgn val="ctr"/>
        <c:lblOffset val="100"/>
        <c:noMultiLvlLbl val="0"/>
      </c:catAx>
      <c:valAx>
        <c:axId val="205231008"/>
        <c:scaling>
          <c:orientation val="minMax"/>
          <c:max val="14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05230616"/>
        <c:crosses val="autoZero"/>
        <c:crossBetween val="between"/>
        <c:majorUnit val="2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32- تعداد نمادهای متوقف شده در</a:t>
            </a:r>
            <a:r>
              <a:rPr lang="en-US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هر ماه که 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تا پایان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آن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ماه بازگشایی شده­اند</a:t>
            </a:r>
            <a:endParaRPr lang="fa-IR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0957142161614283"/>
          <c:y val="2.997925876951872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04020421186978E-2"/>
          <c:y val="0.11128357243015856"/>
          <c:w val="0.83000904062965331"/>
          <c:h val="0.6784252425857593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'نمادهای متوقف'!$A$7</c:f>
              <c:strCache>
                <c:ptCount val="1"/>
                <c:pt idx="0">
                  <c:v>میانگین روزهای توقف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'نمادهای متوقف'!$V$2:$AH$2</c:f>
              <c:strCache>
                <c:ptCount val="13"/>
                <c:pt idx="0">
                  <c:v>آبان 
98</c:v>
                </c:pt>
                <c:pt idx="1">
                  <c:v>آذر 
98</c:v>
                </c:pt>
                <c:pt idx="2">
                  <c:v>دی 
98</c:v>
                </c:pt>
                <c:pt idx="3">
                  <c:v>بهمن 
98</c:v>
                </c:pt>
                <c:pt idx="4">
                  <c:v>اسفند
98</c:v>
                </c:pt>
                <c:pt idx="5">
                  <c:v>فروردین 
99</c:v>
                </c:pt>
                <c:pt idx="6">
                  <c:v>اردیبهشت
99</c:v>
                </c:pt>
                <c:pt idx="7">
                  <c:v>خرداد
99</c:v>
                </c:pt>
                <c:pt idx="8">
                  <c:v>تیر
99</c:v>
                </c:pt>
                <c:pt idx="9">
                  <c:v>مرداد
99</c:v>
                </c:pt>
                <c:pt idx="10">
                  <c:v>شهریور
99</c:v>
                </c:pt>
                <c:pt idx="11">
                  <c:v>مهر
99</c:v>
                </c:pt>
                <c:pt idx="12">
                  <c:v>آبان
99</c:v>
                </c:pt>
              </c:strCache>
            </c:strRef>
          </c:cat>
          <c:val>
            <c:numRef>
              <c:f>'نمادهای متوقف'!$V$7:$AH$7</c:f>
              <c:numCache>
                <c:formatCode>General</c:formatCode>
                <c:ptCount val="13"/>
                <c:pt idx="0">
                  <c:v>2.2000000000000002</c:v>
                </c:pt>
                <c:pt idx="1">
                  <c:v>2.8</c:v>
                </c:pt>
                <c:pt idx="2">
                  <c:v>3</c:v>
                </c:pt>
                <c:pt idx="3">
                  <c:v>2.8</c:v>
                </c:pt>
                <c:pt idx="4">
                  <c:v>2.7</c:v>
                </c:pt>
                <c:pt idx="5">
                  <c:v>2.7</c:v>
                </c:pt>
                <c:pt idx="6" formatCode="0.00">
                  <c:v>3.2256637168141591</c:v>
                </c:pt>
                <c:pt idx="7" formatCode="0.00">
                  <c:v>2.88</c:v>
                </c:pt>
                <c:pt idx="8" formatCode="0.00">
                  <c:v>3.49</c:v>
                </c:pt>
                <c:pt idx="9" formatCode="0.00">
                  <c:v>2.95</c:v>
                </c:pt>
                <c:pt idx="10" formatCode="0.00">
                  <c:v>3.88</c:v>
                </c:pt>
                <c:pt idx="11" formatCode="0.00">
                  <c:v>2.58</c:v>
                </c:pt>
                <c:pt idx="12" formatCode="0.00">
                  <c:v>2.8552631578947367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6-4322-AE3A-ED34E747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axId val="205232184"/>
        <c:axId val="205231792"/>
      </c:barChar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متوقف'!$A$5</c:f>
              <c:strCache>
                <c:ptCount val="1"/>
                <c:pt idx="0">
                  <c:v>در ماه بسته و باز شدن</c:v>
                </c:pt>
              </c:strCache>
            </c:strRef>
          </c:tx>
          <c:spPr>
            <a:gradFill rotWithShape="1">
              <a:gsLst>
                <a:gs pos="18000">
                  <a:schemeClr val="accent1">
                    <a:lumMod val="60000"/>
                    <a:lumOff val="40000"/>
                    <a:alpha val="48000"/>
                  </a:schemeClr>
                </a:gs>
                <a:gs pos="1000">
                  <a:schemeClr val="accent1">
                    <a:lumMod val="60000"/>
                    <a:lumOff val="40000"/>
                  </a:schemeClr>
                </a:gs>
              </a:gsLst>
              <a:lin ang="54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'نمادهای متوقف'!$V$5:$AH$5</c:f>
              <c:numCache>
                <c:formatCode>General</c:formatCode>
                <c:ptCount val="13"/>
                <c:pt idx="0">
                  <c:v>59</c:v>
                </c:pt>
                <c:pt idx="1">
                  <c:v>116</c:v>
                </c:pt>
                <c:pt idx="2">
                  <c:v>98</c:v>
                </c:pt>
                <c:pt idx="3">
                  <c:v>130</c:v>
                </c:pt>
                <c:pt idx="4">
                  <c:v>135</c:v>
                </c:pt>
                <c:pt idx="5">
                  <c:v>121</c:v>
                </c:pt>
                <c:pt idx="6">
                  <c:v>226</c:v>
                </c:pt>
                <c:pt idx="7">
                  <c:v>147</c:v>
                </c:pt>
                <c:pt idx="8">
                  <c:v>228</c:v>
                </c:pt>
                <c:pt idx="9">
                  <c:v>144</c:v>
                </c:pt>
                <c:pt idx="10">
                  <c:v>105</c:v>
                </c:pt>
                <c:pt idx="11">
                  <c:v>106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6-4322-AE3A-ED34E747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5232968"/>
        <c:axId val="205232576"/>
      </c:barChart>
      <c:valAx>
        <c:axId val="205231792"/>
        <c:scaling>
          <c:orientation val="minMax"/>
          <c:max val="4"/>
          <c:min val="0"/>
        </c:scaling>
        <c:delete val="0"/>
        <c:axPos val="r"/>
        <c:majorGridlines>
          <c:spPr>
            <a:ln w="9525" cap="flat" cmpd="sng" algn="ctr">
              <a:solidFill>
                <a:schemeClr val="bg1"/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میانگین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روزهای توقف نمادهای در ماه بسته و بازشده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[$-3010000]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5232184"/>
        <c:crosses val="max"/>
        <c:crossBetween val="between"/>
        <c:majorUnit val="1"/>
      </c:valAx>
      <c:catAx>
        <c:axId val="20523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5231792"/>
        <c:crosses val="autoZero"/>
        <c:auto val="1"/>
        <c:lblAlgn val="ctr"/>
        <c:lblOffset val="100"/>
        <c:noMultiLvlLbl val="0"/>
      </c:catAx>
      <c:valAx>
        <c:axId val="205232576"/>
        <c:scaling>
          <c:orientation val="minMax"/>
          <c:max val="3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تعداد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نماد در ماه بسته و بازشده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5232968"/>
        <c:crosses val="autoZero"/>
        <c:crossBetween val="between"/>
        <c:majorUnit val="80"/>
      </c:valAx>
      <c:catAx>
        <c:axId val="20523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232576"/>
        <c:crosses val="autoZero"/>
        <c:auto val="1"/>
        <c:lblAlgn val="ctr"/>
        <c:lblOffset val="100"/>
        <c:noMultiLvlLbl val="0"/>
      </c:catAx>
      <c:spPr>
        <a:gradFill>
          <a:gsLst>
            <a:gs pos="0">
              <a:srgbClr val="FFEDC9"/>
            </a:gs>
            <a:gs pos="74000">
              <a:srgbClr val="FFE7B7"/>
            </a:gs>
            <a:gs pos="100000">
              <a:schemeClr val="bg1"/>
            </a:gs>
          </a:gsLst>
          <a:lin ang="5400000" scaled="1"/>
        </a:gradFill>
        <a:ln>
          <a:solidFill>
            <a:schemeClr val="bg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23267765222433198"/>
          <c:y val="0.92323971395236715"/>
          <c:w val="0.53348311225009182"/>
          <c:h val="7.5425941360435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35- ارزش کل تامین مالی از طریق انتشار اوراق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بدهی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654358624417868"/>
          <c:y val="3.4861241230640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37055945543501"/>
          <c:y val="0.1101806684733514"/>
          <c:w val="0.85107016237679922"/>
          <c:h val="0.74876113046844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به تفکیک ماهیت ناشر'!$A$44</c:f>
              <c:strCache>
                <c:ptCount val="1"/>
                <c:pt idx="0">
                  <c:v>ارزش تجمعی تامین مالی انجام شده کل سال تا انتهای ماه قبل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به تفکیک ماهیت ناشر'!$AC$31:$AO$31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به تفکیک ماهیت ناشر'!$AC$44:$AO$44</c:f>
              <c:numCache>
                <c:formatCode>#,##0</c:formatCode>
                <c:ptCount val="13"/>
                <c:pt idx="0">
                  <c:v>424541</c:v>
                </c:pt>
                <c:pt idx="1">
                  <c:v>544962</c:v>
                </c:pt>
                <c:pt idx="2">
                  <c:v>691962</c:v>
                </c:pt>
                <c:pt idx="3">
                  <c:v>750962</c:v>
                </c:pt>
                <c:pt idx="4">
                  <c:v>852462</c:v>
                </c:pt>
                <c:pt idx="5">
                  <c:v>0</c:v>
                </c:pt>
                <c:pt idx="6">
                  <c:v>20000</c:v>
                </c:pt>
                <c:pt idx="7">
                  <c:v>82000</c:v>
                </c:pt>
                <c:pt idx="8">
                  <c:v>193500</c:v>
                </c:pt>
                <c:pt idx="9">
                  <c:v>533601</c:v>
                </c:pt>
                <c:pt idx="10">
                  <c:v>727775</c:v>
                </c:pt>
                <c:pt idx="11">
                  <c:v>972350</c:v>
                </c:pt>
                <c:pt idx="12">
                  <c:v>1087850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687-4DE5-9254-4A9037D36013}"/>
            </c:ext>
          </c:extLst>
        </c:ser>
        <c:ser>
          <c:idx val="1"/>
          <c:order val="1"/>
          <c:tx>
            <c:strRef>
              <c:f>'تامین مالی به تفکیک ماهیت ناشر'!$A$43</c:f>
              <c:strCache>
                <c:ptCount val="1"/>
                <c:pt idx="0">
                  <c:v>ارزش تامین مالی در هر ماه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474964511549949E-2"/>
                </c:manualLayout>
              </c:layout>
              <c:tx>
                <c:rich>
                  <a:bodyPr/>
                  <a:lstStyle/>
                  <a:p>
                    <a:fld id="{B71D5E78-6EFC-4844-9330-B65C09265F8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17-4A6B-91F8-185535D6E338}"/>
                </c:ext>
              </c:extLst>
            </c:dLbl>
            <c:dLbl>
              <c:idx val="1"/>
              <c:layout>
                <c:manualLayout>
                  <c:x val="0"/>
                  <c:y val="-8.3423990192282874E-2"/>
                </c:manualLayout>
              </c:layout>
              <c:tx>
                <c:rich>
                  <a:bodyPr/>
                  <a:lstStyle/>
                  <a:p>
                    <a:fld id="{45D1B46E-484F-441B-B3AD-9D4399A789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B417-4A6B-91F8-185535D6E338}"/>
                </c:ext>
              </c:extLst>
            </c:dLbl>
            <c:dLbl>
              <c:idx val="2"/>
              <c:layout>
                <c:manualLayout>
                  <c:x val="0"/>
                  <c:y val="-4.9376048522389984E-2"/>
                </c:manualLayout>
              </c:layout>
              <c:tx>
                <c:rich>
                  <a:bodyPr/>
                  <a:lstStyle/>
                  <a:p>
                    <a:fld id="{C4821D71-E429-4DF9-B10F-3F82BE5922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417-4A6B-91F8-185535D6E338}"/>
                </c:ext>
              </c:extLst>
            </c:dLbl>
            <c:dLbl>
              <c:idx val="3"/>
              <c:layout>
                <c:manualLayout>
                  <c:x val="0"/>
                  <c:y val="-6.3840818170086425E-2"/>
                </c:manualLayout>
              </c:layout>
              <c:tx>
                <c:rich>
                  <a:bodyPr/>
                  <a:lstStyle/>
                  <a:p>
                    <a:fld id="{DB2B5375-3F68-4E76-93CB-772FDAE26D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417-4A6B-91F8-185535D6E338}"/>
                </c:ext>
              </c:extLst>
            </c:dLbl>
            <c:dLbl>
              <c:idx val="4"/>
              <c:layout>
                <c:manualLayout>
                  <c:x val="0"/>
                  <c:y val="-8.1811201445347786E-2"/>
                </c:manualLayout>
              </c:layout>
              <c:tx>
                <c:rich>
                  <a:bodyPr/>
                  <a:lstStyle/>
                  <a:p>
                    <a:fld id="{87FC04E3-B351-42F2-ACD4-B7DA19B4F6B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417-4A6B-91F8-185535D6E338}"/>
                </c:ext>
              </c:extLst>
            </c:dLbl>
            <c:dLbl>
              <c:idx val="5"/>
              <c:layout>
                <c:manualLayout>
                  <c:x val="0"/>
                  <c:y val="-4.0199703187508068E-2"/>
                </c:manualLayout>
              </c:layout>
              <c:tx>
                <c:rich>
                  <a:bodyPr/>
                  <a:lstStyle/>
                  <a:p>
                    <a:fld id="{25692232-C69C-43C9-9729-96486DF447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417-4A6B-91F8-185535D6E338}"/>
                </c:ext>
              </c:extLst>
            </c:dLbl>
            <c:dLbl>
              <c:idx val="6"/>
              <c:layout>
                <c:manualLayout>
                  <c:x val="8.2546494949255347E-17"/>
                  <c:y val="-4.6299845141308554E-2"/>
                </c:manualLayout>
              </c:layout>
              <c:tx>
                <c:rich>
                  <a:bodyPr/>
                  <a:lstStyle/>
                  <a:p>
                    <a:fld id="{E7A11E21-C59F-4AE4-9CB1-7DC52E3E25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417-4A6B-91F8-185535D6E338}"/>
                </c:ext>
              </c:extLst>
            </c:dLbl>
            <c:dLbl>
              <c:idx val="7"/>
              <c:layout>
                <c:manualLayout>
                  <c:x val="-8.2546494949255347E-17"/>
                  <c:y val="-7.13414634146340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 rtl="1"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B Mitra" panose="00000400000000000000" pitchFamily="2" charset="-78"/>
                      </a:defRPr>
                    </a:pPr>
                    <a:fld id="{651B8855-ACBD-4D4E-9B58-C79B65E66F6A}" type="CELLRANGE">
                      <a:rPr lang="en-US"/>
                      <a:pPr rtl="1">
                        <a:defRPr sz="1200">
                          <a:latin typeface="IPT.Mitra" panose="00000400000000000000" pitchFamily="2" charset="2"/>
                          <a:cs typeface="B Mitra" panose="000004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[$-3010000]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417-4A6B-91F8-185535D6E338}"/>
                </c:ext>
              </c:extLst>
            </c:dLbl>
            <c:dLbl>
              <c:idx val="8"/>
              <c:layout>
                <c:manualLayout>
                  <c:x val="0"/>
                  <c:y val="-0.1519412182217061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B Mitra" panose="00000400000000000000" pitchFamily="2" charset="-78"/>
                      </a:defRPr>
                    </a:pPr>
                    <a:fld id="{D53235FF-29E4-4635-A450-0B9C82575D19}" type="CELLRANGE">
                      <a:rPr lang="fa-IR"/>
                      <a:pPr>
                        <a:defRPr sz="1100">
                          <a:latin typeface="IPT.Mitra" panose="00000400000000000000" pitchFamily="2" charset="2"/>
                          <a:cs typeface="B Mitra" panose="000004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[$-3010000]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417-4A6B-91F8-185535D6E338}"/>
                </c:ext>
              </c:extLst>
            </c:dLbl>
            <c:dLbl>
              <c:idx val="9"/>
              <c:layout>
                <c:manualLayout>
                  <c:x val="0"/>
                  <c:y val="-0.1022757775196800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B Mitra" panose="00000400000000000000" pitchFamily="2" charset="-78"/>
                      </a:defRPr>
                    </a:pPr>
                    <a:fld id="{73DACDF8-58CC-4242-BE37-8446D55CD418}" type="CELLRANGE">
                      <a:rPr lang="fa-IR"/>
                      <a:pPr>
                        <a:defRPr sz="1100">
                          <a:latin typeface="IPT.Mitra" panose="00000400000000000000" pitchFamily="2" charset="2"/>
                          <a:cs typeface="B Mitra" panose="000004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[$-3010000]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417-4A6B-91F8-185535D6E338}"/>
                </c:ext>
              </c:extLst>
            </c:dLbl>
            <c:dLbl>
              <c:idx val="10"/>
              <c:layout>
                <c:manualLayout>
                  <c:x val="-1.6509298989851069E-16"/>
                  <c:y val="-0.12066879597367404"/>
                </c:manualLayout>
              </c:layout>
              <c:tx>
                <c:rich>
                  <a:bodyPr/>
                  <a:lstStyle/>
                  <a:p>
                    <a:fld id="{A8E40277-B687-403D-9BB6-BE92649D97C2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417-4A6B-91F8-185535D6E338}"/>
                </c:ext>
              </c:extLst>
            </c:dLbl>
            <c:dLbl>
              <c:idx val="11"/>
              <c:layout>
                <c:manualLayout>
                  <c:x val="0"/>
                  <c:y val="-6.936507936507938E-2"/>
                </c:manualLayout>
              </c:layout>
              <c:tx>
                <c:rich>
                  <a:bodyPr/>
                  <a:lstStyle/>
                  <a:p>
                    <a:fld id="{E5201C1C-0F2A-47F0-9993-0A48FBC08E60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417-4A6B-91F8-185535D6E338}"/>
                </c:ext>
              </c:extLst>
            </c:dLbl>
            <c:dLbl>
              <c:idx val="12"/>
              <c:layout>
                <c:manualLayout>
                  <c:x val="0"/>
                  <c:y val="-6.5360046457607443E-2"/>
                </c:manualLayout>
              </c:layout>
              <c:tx>
                <c:rich>
                  <a:bodyPr/>
                  <a:lstStyle/>
                  <a:p>
                    <a:fld id="{03CE818D-CE38-4CC2-BD60-1ED27B3340A2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B417-4A6B-91F8-185535D6E338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به تفکیک ماهیت ناشر'!$AC$31:$AO$31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به تفکیک ماهیت ناشر'!$AC$43:$AO$43</c:f>
              <c:numCache>
                <c:formatCode>#,##0</c:formatCode>
                <c:ptCount val="13"/>
                <c:pt idx="0">
                  <c:v>120421</c:v>
                </c:pt>
                <c:pt idx="1">
                  <c:v>147000</c:v>
                </c:pt>
                <c:pt idx="2">
                  <c:v>59000</c:v>
                </c:pt>
                <c:pt idx="3">
                  <c:v>101500</c:v>
                </c:pt>
                <c:pt idx="4">
                  <c:v>154300</c:v>
                </c:pt>
                <c:pt idx="5">
                  <c:v>20000</c:v>
                </c:pt>
                <c:pt idx="6">
                  <c:v>62000</c:v>
                </c:pt>
                <c:pt idx="7">
                  <c:v>111500</c:v>
                </c:pt>
                <c:pt idx="8">
                  <c:v>340101</c:v>
                </c:pt>
                <c:pt idx="9">
                  <c:v>194174</c:v>
                </c:pt>
                <c:pt idx="10">
                  <c:v>244575</c:v>
                </c:pt>
                <c:pt idx="11">
                  <c:v>115500</c:v>
                </c:pt>
                <c:pt idx="12">
                  <c:v>89528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به تفکیک ماهیت ناشر'!$AC$42:$AO$42</c15:f>
                <c15:dlblRangeCache>
                  <c:ptCount val="13"/>
                  <c:pt idx="0">
                    <c:v>544,962</c:v>
                  </c:pt>
                  <c:pt idx="1">
                    <c:v>691,962</c:v>
                  </c:pt>
                  <c:pt idx="2">
                    <c:v>750,962</c:v>
                  </c:pt>
                  <c:pt idx="3">
                    <c:v>852,462</c:v>
                  </c:pt>
                  <c:pt idx="4">
                    <c:v>1,006,762</c:v>
                  </c:pt>
                  <c:pt idx="5">
                    <c:v>20,000</c:v>
                  </c:pt>
                  <c:pt idx="6">
                    <c:v>82,000</c:v>
                  </c:pt>
                  <c:pt idx="7">
                    <c:v>193,500</c:v>
                  </c:pt>
                  <c:pt idx="8">
                    <c:v>533,601</c:v>
                  </c:pt>
                  <c:pt idx="9">
                    <c:v>727,775</c:v>
                  </c:pt>
                  <c:pt idx="10">
                    <c:v>972,350</c:v>
                  </c:pt>
                  <c:pt idx="11">
                    <c:v>1,087,850</c:v>
                  </c:pt>
                  <c:pt idx="12">
                    <c:v>1,177,378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1687-4DE5-9254-4A9037D3601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13002472"/>
        <c:axId val="213002864"/>
      </c:barChart>
      <c:catAx>
        <c:axId val="213002472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2864"/>
        <c:crosses val="autoZero"/>
        <c:auto val="1"/>
        <c:lblAlgn val="ctr"/>
        <c:lblOffset val="100"/>
        <c:noMultiLvlLbl val="0"/>
      </c:catAx>
      <c:valAx>
        <c:axId val="213002864"/>
        <c:scaling>
          <c:orientation val="minMax"/>
          <c:max val="1200000"/>
          <c:min val="0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[$-3010000]#,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2472"/>
        <c:crosses val="autoZero"/>
        <c:crossBetween val="between"/>
        <c:majorUnit val="1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66228138196287"/>
          <c:y val="0.92296958725034717"/>
          <c:w val="0.76662199532014463"/>
          <c:h val="7.658568847593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all" spc="5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نمودار 3-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ارزش جذب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و تجهیز منابع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به تفکیک سرمایه­ای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و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بدهی </a:t>
            </a:r>
            <a:endParaRPr lang="en-US" sz="1100" b="0">
              <a:solidFill>
                <a:schemeClr val="bg2">
                  <a:lumMod val="2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36917677089981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all" spc="5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76362146490802"/>
          <c:y val="8.3402906140891353E-2"/>
          <c:w val="0.76338332269729847"/>
          <c:h val="0.778031166563976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'تامین مالی به تفکیک ماهیت ناشر'!$B$9</c:f>
              <c:strCache>
                <c:ptCount val="1"/>
                <c:pt idx="0">
                  <c:v>سرمایه ای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'تامین مالی به تفکیک ماهیت ناشر'!$AC$3:$AO$3</c:f>
              <c:strCache>
                <c:ptCount val="13"/>
                <c:pt idx="0">
                  <c:v>عملکرد 98 تا 98/08/30</c:v>
                </c:pt>
                <c:pt idx="1">
                  <c:v>عملکرد 98 تا 98/09/30</c:v>
                </c:pt>
                <c:pt idx="2">
                  <c:v>عملکرد 98 تا 98/10/30</c:v>
                </c:pt>
                <c:pt idx="3">
                  <c:v>عملکرد 98 تا 98/11/30</c:v>
                </c:pt>
                <c:pt idx="4">
                  <c:v>عملکرد 98 تا 98/12/29</c:v>
                </c:pt>
                <c:pt idx="5">
                  <c:v>عملکرد 99 تا 99/01/31</c:v>
                </c:pt>
                <c:pt idx="6">
                  <c:v>عملکرد 99 تا 99/02/31</c:v>
                </c:pt>
                <c:pt idx="7">
                  <c:v>عملکرد 99 تا 99/03/31</c:v>
                </c:pt>
                <c:pt idx="8">
                  <c:v>عملکرد 99 تا 99/04/31</c:v>
                </c:pt>
                <c:pt idx="9">
                  <c:v>عملکرد 99 تا 99/05/31</c:v>
                </c:pt>
                <c:pt idx="10">
                  <c:v>عملکرد 99 تا 99/06/31</c:v>
                </c:pt>
                <c:pt idx="11">
                  <c:v>عملکرد 99 تا 99/07/30</c:v>
                </c:pt>
                <c:pt idx="12">
                  <c:v>عملکرد 99 تا 99/08/30</c:v>
                </c:pt>
              </c:strCache>
            </c:strRef>
          </c:cat>
          <c:val>
            <c:numRef>
              <c:f>'تامین مالی به تفکیک ماهیت ناشر'!$AC$9:$AO$9</c:f>
              <c:numCache>
                <c:formatCode>#,##0</c:formatCode>
                <c:ptCount val="13"/>
                <c:pt idx="0">
                  <c:v>158714</c:v>
                </c:pt>
                <c:pt idx="1">
                  <c:v>265610</c:v>
                </c:pt>
                <c:pt idx="2">
                  <c:v>309054</c:v>
                </c:pt>
                <c:pt idx="3">
                  <c:v>384720</c:v>
                </c:pt>
                <c:pt idx="4">
                  <c:v>1152354</c:v>
                </c:pt>
                <c:pt idx="5">
                  <c:v>96681</c:v>
                </c:pt>
                <c:pt idx="6">
                  <c:v>153176</c:v>
                </c:pt>
                <c:pt idx="7">
                  <c:v>197781</c:v>
                </c:pt>
                <c:pt idx="8">
                  <c:v>463040</c:v>
                </c:pt>
                <c:pt idx="9">
                  <c:v>535360</c:v>
                </c:pt>
                <c:pt idx="10">
                  <c:v>744918</c:v>
                </c:pt>
                <c:pt idx="11">
                  <c:v>968333</c:v>
                </c:pt>
                <c:pt idx="12">
                  <c:v>1118406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F5-46ED-A29D-43D7B5633E84}"/>
            </c:ext>
          </c:extLst>
        </c:ser>
        <c:ser>
          <c:idx val="1"/>
          <c:order val="1"/>
          <c:tx>
            <c:strRef>
              <c:f>'تامین مالی به تفکیک ماهیت ناشر'!$B$10</c:f>
              <c:strCache>
                <c:ptCount val="1"/>
                <c:pt idx="0">
                  <c:v>بدهی</c:v>
                </c:pt>
              </c:strCache>
            </c:strRef>
          </c:tx>
          <c:spPr>
            <a:solidFill>
              <a:srgbClr val="FABE58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3769410763667303E-2"/>
                  <c:y val="-1.854027038268433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36-4223-AA3A-2255E84D6EB3}"/>
                </c:ext>
              </c:extLst>
            </c:dLbl>
            <c:dLbl>
              <c:idx val="6"/>
              <c:layout>
                <c:manualLayout>
                  <c:x val="4.0523292916400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73-4AF8-A697-36C265CE00D4}"/>
                </c:ext>
              </c:extLst>
            </c:dLbl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'تامین مالی به تفکیک ماهیت ناشر'!$AC$3:$AO$3</c:f>
              <c:strCache>
                <c:ptCount val="13"/>
                <c:pt idx="0">
                  <c:v>عملکرد 98 تا 98/08/30</c:v>
                </c:pt>
                <c:pt idx="1">
                  <c:v>عملکرد 98 تا 98/09/30</c:v>
                </c:pt>
                <c:pt idx="2">
                  <c:v>عملکرد 98 تا 98/10/30</c:v>
                </c:pt>
                <c:pt idx="3">
                  <c:v>عملکرد 98 تا 98/11/30</c:v>
                </c:pt>
                <c:pt idx="4">
                  <c:v>عملکرد 98 تا 98/12/29</c:v>
                </c:pt>
                <c:pt idx="5">
                  <c:v>عملکرد 99 تا 99/01/31</c:v>
                </c:pt>
                <c:pt idx="6">
                  <c:v>عملکرد 99 تا 99/02/31</c:v>
                </c:pt>
                <c:pt idx="7">
                  <c:v>عملکرد 99 تا 99/03/31</c:v>
                </c:pt>
                <c:pt idx="8">
                  <c:v>عملکرد 99 تا 99/04/31</c:v>
                </c:pt>
                <c:pt idx="9">
                  <c:v>عملکرد 99 تا 99/05/31</c:v>
                </c:pt>
                <c:pt idx="10">
                  <c:v>عملکرد 99 تا 99/06/31</c:v>
                </c:pt>
                <c:pt idx="11">
                  <c:v>عملکرد 99 تا 99/07/30</c:v>
                </c:pt>
                <c:pt idx="12">
                  <c:v>عملکرد 99 تا 99/08/30</c:v>
                </c:pt>
              </c:strCache>
            </c:strRef>
          </c:cat>
          <c:val>
            <c:numRef>
              <c:f>'تامین مالی به تفکیک ماهیت ناشر'!$AC$10:$AO$10</c:f>
              <c:numCache>
                <c:formatCode>#,##0</c:formatCode>
                <c:ptCount val="13"/>
                <c:pt idx="0">
                  <c:v>544962</c:v>
                </c:pt>
                <c:pt idx="1">
                  <c:v>691962</c:v>
                </c:pt>
                <c:pt idx="2">
                  <c:v>750962</c:v>
                </c:pt>
                <c:pt idx="3">
                  <c:v>852462</c:v>
                </c:pt>
                <c:pt idx="4">
                  <c:v>1006762</c:v>
                </c:pt>
                <c:pt idx="5">
                  <c:v>45000</c:v>
                </c:pt>
                <c:pt idx="6">
                  <c:v>82000</c:v>
                </c:pt>
                <c:pt idx="7">
                  <c:v>193500</c:v>
                </c:pt>
                <c:pt idx="8">
                  <c:v>533601</c:v>
                </c:pt>
                <c:pt idx="9">
                  <c:v>727775</c:v>
                </c:pt>
                <c:pt idx="10">
                  <c:v>972350</c:v>
                </c:pt>
                <c:pt idx="11">
                  <c:v>1087849</c:v>
                </c:pt>
                <c:pt idx="12">
                  <c:v>1177378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F5-46ED-A29D-43D7B5633E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"/>
        <c:overlap val="100"/>
        <c:axId val="213003648"/>
        <c:axId val="213004040"/>
      </c:barChart>
      <c:catAx>
        <c:axId val="21300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4040"/>
        <c:crosses val="autoZero"/>
        <c:auto val="1"/>
        <c:lblAlgn val="ctr"/>
        <c:lblOffset val="100"/>
        <c:noMultiLvlLbl val="0"/>
      </c:catAx>
      <c:valAx>
        <c:axId val="213004040"/>
        <c:scaling>
          <c:orientation val="minMax"/>
          <c:max val="2400000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3003648"/>
        <c:crosses val="autoZero"/>
        <c:crossBetween val="between"/>
        <c:majorUnit val="400000"/>
      </c:valAx>
      <c:spPr>
        <a:solidFill>
          <a:srgbClr val="DEEB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20672906473799"/>
          <c:y val="0.92042429334874121"/>
          <c:w val="0.21362546975820748"/>
          <c:h val="7.957570665125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7- روند یکساله مجموع ارزش معاملات به تفکیک بورس ها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630244007077739"/>
          <c:y val="1.0004547999247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775876157991"/>
          <c:y val="9.6574717428196344E-2"/>
          <c:w val="0.82778819494099387"/>
          <c:h val="0.636534771187321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'ارزش معاملات بورس ها'!$A$35</c:f>
              <c:strCache>
                <c:ptCount val="1"/>
                <c:pt idx="0">
                  <c:v>بورس اوراق بهادار تهران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ها'!$C$35:$O$35</c:f>
              <c:numCache>
                <c:formatCode>#,##0</c:formatCode>
                <c:ptCount val="13"/>
                <c:pt idx="0">
                  <c:v>245782.37129360801</c:v>
                </c:pt>
                <c:pt idx="1">
                  <c:v>431868.80264898</c:v>
                </c:pt>
                <c:pt idx="2">
                  <c:v>643463.56591221795</c:v>
                </c:pt>
                <c:pt idx="3">
                  <c:v>826429.66201676405</c:v>
                </c:pt>
                <c:pt idx="4">
                  <c:v>960970.14175312198</c:v>
                </c:pt>
                <c:pt idx="5">
                  <c:v>1018358.479404391</c:v>
                </c:pt>
                <c:pt idx="6">
                  <c:v>2492806.0563624143</c:v>
                </c:pt>
                <c:pt idx="7">
                  <c:v>1719076.7538502361</c:v>
                </c:pt>
                <c:pt idx="8">
                  <c:v>3867566.1228121803</c:v>
                </c:pt>
                <c:pt idx="9">
                  <c:v>3447644.7919667321</c:v>
                </c:pt>
                <c:pt idx="10">
                  <c:v>2316467.8572620079</c:v>
                </c:pt>
                <c:pt idx="11">
                  <c:v>1902996.4656847571</c:v>
                </c:pt>
                <c:pt idx="12">
                  <c:v>1191932.694705382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26C-B965-4C8D8C912EEE}"/>
            </c:ext>
          </c:extLst>
        </c:ser>
        <c:ser>
          <c:idx val="1"/>
          <c:order val="1"/>
          <c:tx>
            <c:strRef>
              <c:f>'ارزش معاملات بورس ها'!$A$36</c:f>
              <c:strCache>
                <c:ptCount val="1"/>
                <c:pt idx="0">
                  <c:v>فرابورس ايران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ها'!$C$36:$O$36</c:f>
              <c:numCache>
                <c:formatCode>#,##0</c:formatCode>
                <c:ptCount val="13"/>
                <c:pt idx="0">
                  <c:v>169887.37987704301</c:v>
                </c:pt>
                <c:pt idx="1">
                  <c:v>331606.67989353801</c:v>
                </c:pt>
                <c:pt idx="2">
                  <c:v>378908.62732394598</c:v>
                </c:pt>
                <c:pt idx="3">
                  <c:v>496691.33286270406</c:v>
                </c:pt>
                <c:pt idx="4">
                  <c:v>653190.03777481499</c:v>
                </c:pt>
                <c:pt idx="5">
                  <c:v>580307.72744451393</c:v>
                </c:pt>
                <c:pt idx="6">
                  <c:v>1126351.779812909</c:v>
                </c:pt>
                <c:pt idx="7">
                  <c:v>940386.96402439498</c:v>
                </c:pt>
                <c:pt idx="8">
                  <c:v>1842598.155176603</c:v>
                </c:pt>
                <c:pt idx="9">
                  <c:v>1364736.558081652</c:v>
                </c:pt>
                <c:pt idx="10">
                  <c:v>958559.40318005392</c:v>
                </c:pt>
                <c:pt idx="11">
                  <c:v>843177.62620943703</c:v>
                </c:pt>
                <c:pt idx="12">
                  <c:v>1004574.214785886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26C-B965-4C8D8C912EEE}"/>
            </c:ext>
          </c:extLst>
        </c:ser>
        <c:ser>
          <c:idx val="2"/>
          <c:order val="2"/>
          <c:tx>
            <c:strRef>
              <c:f>'ارزش معاملات بورس ها'!$A$37</c:f>
              <c:strCache>
                <c:ptCount val="1"/>
                <c:pt idx="0">
                  <c:v>بورس­ کالا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ها'!$C$37:$O$37</c:f>
              <c:numCache>
                <c:formatCode>#,##0</c:formatCode>
                <c:ptCount val="13"/>
                <c:pt idx="0">
                  <c:v>108697</c:v>
                </c:pt>
                <c:pt idx="1">
                  <c:v>136792</c:v>
                </c:pt>
                <c:pt idx="2">
                  <c:v>135364</c:v>
                </c:pt>
                <c:pt idx="3">
                  <c:v>156293</c:v>
                </c:pt>
                <c:pt idx="4">
                  <c:v>144761</c:v>
                </c:pt>
                <c:pt idx="5">
                  <c:v>78898</c:v>
                </c:pt>
                <c:pt idx="6">
                  <c:v>141542</c:v>
                </c:pt>
                <c:pt idx="7">
                  <c:v>179034</c:v>
                </c:pt>
                <c:pt idx="8">
                  <c:v>238261</c:v>
                </c:pt>
                <c:pt idx="9">
                  <c:v>213209</c:v>
                </c:pt>
                <c:pt idx="10">
                  <c:v>311503</c:v>
                </c:pt>
                <c:pt idx="11">
                  <c:v>352811</c:v>
                </c:pt>
                <c:pt idx="12">
                  <c:v>206393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0-426C-B965-4C8D8C912EEE}"/>
            </c:ext>
          </c:extLst>
        </c:ser>
        <c:ser>
          <c:idx val="3"/>
          <c:order val="3"/>
          <c:tx>
            <c:strRef>
              <c:f>'ارزش معاملات بورس ها'!$A$38</c:f>
              <c:strCache>
                <c:ptCount val="1"/>
                <c:pt idx="0">
                  <c:v>بورس­ انرژی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ها'!$C$38:$O$38</c:f>
              <c:numCache>
                <c:formatCode>#,##0</c:formatCode>
                <c:ptCount val="13"/>
                <c:pt idx="0">
                  <c:v>35440</c:v>
                </c:pt>
                <c:pt idx="1">
                  <c:v>91468</c:v>
                </c:pt>
                <c:pt idx="2">
                  <c:v>53804</c:v>
                </c:pt>
                <c:pt idx="3">
                  <c:v>22678</c:v>
                </c:pt>
                <c:pt idx="4">
                  <c:v>58646</c:v>
                </c:pt>
                <c:pt idx="5">
                  <c:v>32018</c:v>
                </c:pt>
                <c:pt idx="6">
                  <c:v>62421</c:v>
                </c:pt>
                <c:pt idx="7">
                  <c:v>88705</c:v>
                </c:pt>
                <c:pt idx="8">
                  <c:v>112198</c:v>
                </c:pt>
                <c:pt idx="9">
                  <c:v>91405</c:v>
                </c:pt>
                <c:pt idx="10">
                  <c:v>39346</c:v>
                </c:pt>
                <c:pt idx="11">
                  <c:v>388427</c:v>
                </c:pt>
                <c:pt idx="12">
                  <c:v>21448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D0-426C-B965-4C8D8C91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232376"/>
        <c:axId val="195232768"/>
      </c:barChart>
      <c:catAx>
        <c:axId val="19523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32768"/>
        <c:crosses val="autoZero"/>
        <c:auto val="1"/>
        <c:lblAlgn val="ctr"/>
        <c:lblOffset val="100"/>
        <c:noMultiLvlLbl val="0"/>
      </c:catAx>
      <c:valAx>
        <c:axId val="1952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cs typeface="B Mitra" panose="00000400000000000000" pitchFamily="2" charset="-78"/>
                  </a:rPr>
                  <a:t>میلیارد ریال</a:t>
                </a:r>
                <a:endParaRPr lang="en-US"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5.2131434984272966E-2"/>
              <c:y val="0.319973884907338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95232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</c:dTable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37- مانده اوراق بدهی منتشره </a:t>
            </a:r>
          </a:p>
          <a:p>
            <a:pPr>
              <a:defRPr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defRPr>
            </a:pPr>
            <a:r>
              <a:rPr lang="fa-IR" sz="105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به تفکیک ماهیت ناشر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87369066560593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2201007690268"/>
          <c:y val="0.21815367782013267"/>
          <c:w val="0.68033412887828171"/>
          <c:h val="0.724421855146124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2B3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0B-4038-93A9-81B1568CECB2}"/>
              </c:ext>
            </c:extLst>
          </c:dPt>
          <c:dPt>
            <c:idx val="1"/>
            <c:bubble3D val="0"/>
            <c:spPr>
              <a:solidFill>
                <a:srgbClr val="F4B3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0B-4038-93A9-81B1568CECB2}"/>
              </c:ext>
            </c:extLst>
          </c:dPt>
          <c:dPt>
            <c:idx val="2"/>
            <c:bubble3D val="0"/>
            <c:spPr>
              <a:solidFill>
                <a:srgbClr val="4DAF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0B-4038-93A9-81B1568CECB2}"/>
              </c:ext>
            </c:extLst>
          </c:dPt>
          <c:dLbls>
            <c:dLbl>
              <c:idx val="2"/>
              <c:layout>
                <c:manualLayout>
                  <c:x val="0.10164551542988158"/>
                  <c:y val="0.189201718679330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0B-4038-93A9-81B1568CECB2}"/>
                </c:ext>
              </c:extLst>
            </c:dLbl>
            <c:numFmt formatCode="[$-3010000]#,##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('تامین مالی - مانده'!$A$3,'تامین مالی - مانده'!$A$10,'تامین مالی - مانده'!$A$12)</c:f>
              <c:strCache>
                <c:ptCount val="3"/>
                <c:pt idx="0">
                  <c:v>دولتی</c:v>
                </c:pt>
                <c:pt idx="1">
                  <c:v>شهرداری</c:v>
                </c:pt>
                <c:pt idx="2">
                  <c:v>شرکتی</c:v>
                </c:pt>
              </c:strCache>
            </c:strRef>
          </c:cat>
          <c:val>
            <c:numRef>
              <c:f>('تامین مالی - مانده'!$AH$3,'تامین مالی - مانده'!$AH$10,'تامین مالی - مانده'!$AH$12)</c:f>
              <c:numCache>
                <c:formatCode>0.0%</c:formatCode>
                <c:ptCount val="3"/>
                <c:pt idx="0">
                  <c:v>0.82206401435358789</c:v>
                </c:pt>
                <c:pt idx="1">
                  <c:v>2.2138287310293825E-2</c:v>
                </c:pt>
                <c:pt idx="2">
                  <c:v>0.15579769833611823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B-4038-93A9-81B1568CECB2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 b="0" i="0" baseline="0">
                <a:effectLst/>
              </a:rPr>
              <a:t>نمودار 38- روند یکساله ارزش مانده اوراق بدهی منتشره به تفکیک ماهیت ناشر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0.1552314401622718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153326572008114"/>
          <c:y val="0.11317912708247281"/>
          <c:w val="0.85272758620689637"/>
          <c:h val="0.695452292441140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مانده'!$A$3</c:f>
              <c:strCache>
                <c:ptCount val="1"/>
                <c:pt idx="0">
                  <c:v>دولتی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52000">
                  <a:schemeClr val="accent1">
                    <a:lumMod val="100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lin ang="0" scaled="0"/>
              <a:tileRect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مانده'!$U$2:$AG$2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مانده'!$U$3:$AG$3</c:f>
              <c:numCache>
                <c:formatCode>_(* #,##0_);_(* \(#,##0\);_(* "-"??_);_(@_)</c:formatCode>
                <c:ptCount val="13"/>
                <c:pt idx="0">
                  <c:v>1025246</c:v>
                </c:pt>
                <c:pt idx="1">
                  <c:v>1138886</c:v>
                </c:pt>
                <c:pt idx="2">
                  <c:v>1158561</c:v>
                </c:pt>
                <c:pt idx="3">
                  <c:v>1227561</c:v>
                </c:pt>
                <c:pt idx="4">
                  <c:v>1284518</c:v>
                </c:pt>
                <c:pt idx="5">
                  <c:v>1304518</c:v>
                </c:pt>
                <c:pt idx="6">
                  <c:v>1344667</c:v>
                </c:pt>
                <c:pt idx="7">
                  <c:v>1434167</c:v>
                </c:pt>
                <c:pt idx="8">
                  <c:v>1707129</c:v>
                </c:pt>
                <c:pt idx="9">
                  <c:v>1812409</c:v>
                </c:pt>
                <c:pt idx="10">
                  <c:v>2029230</c:v>
                </c:pt>
                <c:pt idx="11">
                  <c:v>2002360</c:v>
                </c:pt>
                <c:pt idx="12">
                  <c:v>2060889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1-4EAF-AAF2-40AA48F03AB7}"/>
            </c:ext>
          </c:extLst>
        </c:ser>
        <c:ser>
          <c:idx val="1"/>
          <c:order val="1"/>
          <c:tx>
            <c:strRef>
              <c:f>'تامین مالی - مانده'!$A$10</c:f>
              <c:strCache>
                <c:ptCount val="1"/>
                <c:pt idx="0">
                  <c:v>شهرداری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75000"/>
                  </a:schemeClr>
                </a:gs>
                <a:gs pos="5200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75000"/>
                  </a:schemeClr>
                </a:gs>
              </a:gsLst>
              <a:lin ang="10800000" scaled="1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مانده'!$U$2:$AG$2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مانده'!$U$10:$AG$10</c:f>
              <c:numCache>
                <c:formatCode>_(* #,##0_);_(* \(#,##0\);_(* "-"??_);_(@_)</c:formatCode>
                <c:ptCount val="13"/>
                <c:pt idx="0">
                  <c:v>46500</c:v>
                </c:pt>
                <c:pt idx="1">
                  <c:v>53500</c:v>
                </c:pt>
                <c:pt idx="2">
                  <c:v>58500</c:v>
                </c:pt>
                <c:pt idx="3">
                  <c:v>64900</c:v>
                </c:pt>
                <c:pt idx="4">
                  <c:v>61500</c:v>
                </c:pt>
                <c:pt idx="5">
                  <c:v>61500</c:v>
                </c:pt>
                <c:pt idx="6">
                  <c:v>61500</c:v>
                </c:pt>
                <c:pt idx="7">
                  <c:v>61500</c:v>
                </c:pt>
                <c:pt idx="8">
                  <c:v>61500</c:v>
                </c:pt>
                <c:pt idx="9">
                  <c:v>55500</c:v>
                </c:pt>
                <c:pt idx="10">
                  <c:v>55500</c:v>
                </c:pt>
                <c:pt idx="11">
                  <c:v>55500</c:v>
                </c:pt>
                <c:pt idx="12">
                  <c:v>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41-4EAF-AAF2-40AA48F03AB7}"/>
            </c:ext>
          </c:extLst>
        </c:ser>
        <c:ser>
          <c:idx val="2"/>
          <c:order val="2"/>
          <c:tx>
            <c:strRef>
              <c:f>'تامین مالی - مانده'!$A$12</c:f>
              <c:strCache>
                <c:ptCount val="1"/>
                <c:pt idx="0">
                  <c:v>شرکتی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2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7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مانده'!$U$2:$AG$2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مانده'!$U$12:$AG$12</c:f>
              <c:numCache>
                <c:formatCode>_(* #,##0_);_(* \(#,##0\);_(* "-"??_);_(@_)</c:formatCode>
                <c:ptCount val="13"/>
                <c:pt idx="0">
                  <c:v>175543</c:v>
                </c:pt>
                <c:pt idx="1">
                  <c:v>174043</c:v>
                </c:pt>
                <c:pt idx="2">
                  <c:v>172393</c:v>
                </c:pt>
                <c:pt idx="3">
                  <c:v>175893</c:v>
                </c:pt>
                <c:pt idx="4">
                  <c:v>216743</c:v>
                </c:pt>
                <c:pt idx="5">
                  <c:v>216679</c:v>
                </c:pt>
                <c:pt idx="6">
                  <c:v>226160</c:v>
                </c:pt>
                <c:pt idx="7">
                  <c:v>226060</c:v>
                </c:pt>
                <c:pt idx="8">
                  <c:v>255560</c:v>
                </c:pt>
                <c:pt idx="9">
                  <c:v>280560</c:v>
                </c:pt>
                <c:pt idx="10">
                  <c:v>315560</c:v>
                </c:pt>
                <c:pt idx="11">
                  <c:v>364580</c:v>
                </c:pt>
                <c:pt idx="12">
                  <c:v>390580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41-4EAF-AAF2-40AA48F03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100"/>
        <c:axId val="213004824"/>
        <c:axId val="213005216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891288049182763E-2"/>
                  <c:y val="-3.6359631006471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41-4EAF-AAF2-40AA48F03AB7}"/>
                </c:ext>
              </c:extLst>
            </c:dLbl>
            <c:dLbl>
              <c:idx val="1"/>
              <c:layout>
                <c:manualLayout>
                  <c:x val="-5.9891288049182784E-2"/>
                  <c:y val="-3.6359631006471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41-4EAF-AAF2-40AA48F03AB7}"/>
                </c:ext>
              </c:extLst>
            </c:dLbl>
            <c:dLbl>
              <c:idx val="2"/>
              <c:layout>
                <c:manualLayout>
                  <c:x val="-5.6642558320924623E-2"/>
                  <c:y val="-8.8817293129560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41-4EAF-AAF2-40AA48F03AB7}"/>
                </c:ext>
              </c:extLst>
            </c:dLbl>
            <c:dLbl>
              <c:idx val="3"/>
              <c:layout>
                <c:manualLayout>
                  <c:x val="-5.9891335176912711E-2"/>
                  <c:y val="-2.7616687319289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41-4EAF-AAF2-40AA48F03AB7}"/>
                </c:ext>
              </c:extLst>
            </c:dLbl>
            <c:dLbl>
              <c:idx val="4"/>
              <c:layout>
                <c:manualLayout>
                  <c:x val="-5.9891335176912711E-2"/>
                  <c:y val="-4.9474046537243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41-4EAF-AAF2-40AA48F03AB7}"/>
                </c:ext>
              </c:extLst>
            </c:dLbl>
            <c:dLbl>
              <c:idx val="5"/>
              <c:layout>
                <c:manualLayout>
                  <c:x val="-5.9891288049182784E-2"/>
                  <c:y val="-7.5702877598788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41-4EAF-AAF2-40AA48F03AB7}"/>
                </c:ext>
              </c:extLst>
            </c:dLbl>
            <c:dLbl>
              <c:idx val="6"/>
              <c:layout>
                <c:manualLayout>
                  <c:x val="-5.9891288049182784E-2"/>
                  <c:y val="-2.3245215475698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41-4EAF-AAF2-40AA48F03AB7}"/>
                </c:ext>
              </c:extLst>
            </c:dLbl>
            <c:dLbl>
              <c:idx val="7"/>
              <c:layout>
                <c:manualLayout>
                  <c:x val="-5.9891288049182784E-2"/>
                  <c:y val="-3.1988159162880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41-4EAF-AAF2-40AA48F03AB7}"/>
                </c:ext>
              </c:extLst>
            </c:dLbl>
            <c:dLbl>
              <c:idx val="8"/>
              <c:layout>
                <c:manualLayout>
                  <c:x val="-5.98912880491827E-2"/>
                  <c:y val="-3.635963100647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41-4EAF-AAF2-40AA48F03AB7}"/>
                </c:ext>
              </c:extLst>
            </c:dLbl>
            <c:dLbl>
              <c:idx val="9"/>
              <c:layout>
                <c:manualLayout>
                  <c:x val="-5.9891288049182957E-2"/>
                  <c:y val="-3.6359631006471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41-4EAF-AAF2-40AA48F03AB7}"/>
                </c:ext>
              </c:extLst>
            </c:dLbl>
            <c:dLbl>
              <c:idx val="10"/>
              <c:layout>
                <c:manualLayout>
                  <c:x val="-5.9891288049182784E-2"/>
                  <c:y val="-2.3245215475698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41-4EAF-AAF2-40AA48F03AB7}"/>
                </c:ext>
              </c:extLst>
            </c:dLbl>
            <c:dLbl>
              <c:idx val="11"/>
              <c:layout>
                <c:manualLayout>
                  <c:x val="-5.576863078777565E-2"/>
                  <c:y val="-4.510257469365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41-4EAF-AAF2-40AA48F03AB7}"/>
                </c:ext>
              </c:extLst>
            </c:dLbl>
            <c:dLbl>
              <c:idx val="12"/>
              <c:layout>
                <c:manualLayout>
                  <c:x val="-4.2760405587465309E-3"/>
                  <c:y val="-5.384551838083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41-4EAF-AAF2-40AA48F03AB7}"/>
                </c:ext>
              </c:extLst>
            </c:dLbl>
            <c:numFmt formatCode="[$-3020429]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 sz="1050"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'تامین مالی - مانده'!$T$2:$AF$2</c:f>
              <c:strCache>
                <c:ptCount val="13"/>
                <c:pt idx="0">
                  <c:v>1398-07-30</c:v>
                </c:pt>
                <c:pt idx="1">
                  <c:v>1398-08-30</c:v>
                </c:pt>
                <c:pt idx="2">
                  <c:v>1398-09-30</c:v>
                </c:pt>
                <c:pt idx="3">
                  <c:v>1398-10-30</c:v>
                </c:pt>
                <c:pt idx="4">
                  <c:v>1398-11-30</c:v>
                </c:pt>
                <c:pt idx="5">
                  <c:v>1398-12-29</c:v>
                </c:pt>
                <c:pt idx="6">
                  <c:v>1399-01-31</c:v>
                </c:pt>
                <c:pt idx="7">
                  <c:v>1399-02-31</c:v>
                </c:pt>
                <c:pt idx="8">
                  <c:v>1399-03-31</c:v>
                </c:pt>
                <c:pt idx="9">
                  <c:v>1399-04-31</c:v>
                </c:pt>
                <c:pt idx="10">
                  <c:v>1399-05-31</c:v>
                </c:pt>
                <c:pt idx="11">
                  <c:v>1399-06-31</c:v>
                </c:pt>
                <c:pt idx="12">
                  <c:v>1399-07-30</c:v>
                </c:pt>
              </c:strCache>
            </c:strRef>
          </c:cat>
          <c:val>
            <c:numRef>
              <c:f>'تامین مالی - مانده'!$U$21:$AG$21</c:f>
              <c:numCache>
                <c:formatCode>_(* #,##0_);_(* \(#,##0\);_(* "-"??_);_(@_)</c:formatCode>
                <c:ptCount val="13"/>
                <c:pt idx="0">
                  <c:v>1247289</c:v>
                </c:pt>
                <c:pt idx="1">
                  <c:v>1366429</c:v>
                </c:pt>
                <c:pt idx="2">
                  <c:v>1389454</c:v>
                </c:pt>
                <c:pt idx="3">
                  <c:v>1468354</c:v>
                </c:pt>
                <c:pt idx="4">
                  <c:v>1562761</c:v>
                </c:pt>
                <c:pt idx="5">
                  <c:v>1582697</c:v>
                </c:pt>
                <c:pt idx="6">
                  <c:v>1632327</c:v>
                </c:pt>
                <c:pt idx="7">
                  <c:v>1721727</c:v>
                </c:pt>
                <c:pt idx="8">
                  <c:v>2024189</c:v>
                </c:pt>
                <c:pt idx="9">
                  <c:v>2148469</c:v>
                </c:pt>
                <c:pt idx="10">
                  <c:v>2400290</c:v>
                </c:pt>
                <c:pt idx="11">
                  <c:v>2422440</c:v>
                </c:pt>
                <c:pt idx="12">
                  <c:v>2506969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E41-4EAF-AAF2-40AA48F03A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3004824"/>
        <c:axId val="213005216"/>
      </c:lineChart>
      <c:catAx>
        <c:axId val="213004824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5216"/>
        <c:crosses val="autoZero"/>
        <c:auto val="1"/>
        <c:lblAlgn val="ctr"/>
        <c:lblOffset val="100"/>
        <c:noMultiLvlLbl val="0"/>
      </c:catAx>
      <c:valAx>
        <c:axId val="213005216"/>
        <c:scaling>
          <c:orientation val="minMax"/>
          <c:max val="2800000"/>
          <c:min val="600000.00000000012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-3010000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4824"/>
        <c:crosses val="autoZero"/>
        <c:crossBetween val="between"/>
        <c:majorUnit val="2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278593207119053"/>
          <c:y val="0.12857083849648904"/>
          <c:w val="0.28563160320499187"/>
          <c:h val="9.2044265455046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>
                <a:solidFill>
                  <a:sysClr val="windowText" lastClr="000000"/>
                </a:solidFill>
                <a:cs typeface="B Homa" panose="00000400000000000000" pitchFamily="2" charset="-78"/>
              </a:rPr>
              <a:t>نمودار 36- مانده اوراق بدهی منتشره </a:t>
            </a:r>
            <a:endParaRPr lang="en-US" sz="1050">
              <a:solidFill>
                <a:sysClr val="windowText" lastClr="000000"/>
              </a:solidFill>
              <a:cs typeface="B Homa" panose="00000400000000000000" pitchFamily="2" charset="-78"/>
            </a:endParaRPr>
          </a:p>
          <a:p>
            <a:pPr>
              <a:defRPr sz="1050">
                <a:solidFill>
                  <a:sysClr val="windowText" lastClr="000000"/>
                </a:solidFill>
                <a:cs typeface="B Homa" panose="00000400000000000000" pitchFamily="2" charset="-78"/>
              </a:defRPr>
            </a:pPr>
            <a:r>
              <a:rPr lang="fa-IR" sz="1050">
                <a:solidFill>
                  <a:sysClr val="windowText" lastClr="000000"/>
                </a:solidFill>
                <a:cs typeface="B Homa" panose="00000400000000000000" pitchFamily="2" charset="-78"/>
              </a:rPr>
              <a:t>به تفکیک نوع اوراق</a:t>
            </a:r>
            <a:endParaRPr lang="en-US" sz="1050">
              <a:solidFill>
                <a:sysClr val="windowText" lastClr="000000"/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178765579421903"/>
          <c:y val="4.9463504164901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32057146645452"/>
          <c:y val="0.2148600399885747"/>
          <c:w val="0.68553268363829234"/>
          <c:h val="0.738401528134818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E8-4883-AC5C-77B81A39964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E8-4883-AC5C-77B81A39964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E8-4883-AC5C-77B81A399645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E8-4883-AC5C-77B81A399645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E8-4883-AC5C-77B81A399645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E8-4883-AC5C-77B81A399645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E8-4883-AC5C-77B81A399645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AE8-4883-AC5C-77B81A399645}"/>
              </c:ext>
            </c:extLst>
          </c:dPt>
          <c:dLbls>
            <c:dLbl>
              <c:idx val="4"/>
              <c:layout>
                <c:manualLayout>
                  <c:x val="3.0815261044176707E-2"/>
                  <c:y val="-3.89423076923076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54417670682732"/>
                      <c:h val="0.215013532763532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AE8-4883-AC5C-77B81A399645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B-3AE8-4883-AC5C-77B81A399645}"/>
                </c:ext>
              </c:extLst>
            </c:dLbl>
            <c:dLbl>
              <c:idx val="6"/>
              <c:layout>
                <c:manualLayout>
                  <c:x val="-0.11516398929049532"/>
                  <c:y val="-7.26627492877492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AE8-4883-AC5C-77B81A399645}"/>
                </c:ext>
              </c:extLst>
            </c:dLbl>
            <c:dLbl>
              <c:idx val="7"/>
              <c:layout>
                <c:manualLayout>
                  <c:x val="2.1461178045515394E-2"/>
                  <c:y val="-0.13896901709401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AE8-4883-AC5C-77B81A3996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'تامین مالی - مانده'!$E$26:$E$33</c:f>
              <c:strCache>
                <c:ptCount val="8"/>
                <c:pt idx="0">
                  <c:v>اوراق مرابحه</c:v>
                </c:pt>
                <c:pt idx="1">
                  <c:v>اسناد خزانه اسلامي</c:v>
                </c:pt>
                <c:pt idx="2">
                  <c:v>اوراق منفعت</c:v>
                </c:pt>
                <c:pt idx="3">
                  <c:v>اوراق اجاره</c:v>
                </c:pt>
                <c:pt idx="4">
                  <c:v>اوراق سلف موازی استاندارد</c:v>
                </c:pt>
                <c:pt idx="5">
                  <c:v>اوراق مشاركت</c:v>
                </c:pt>
                <c:pt idx="6">
                  <c:v>اوراق رهني</c:v>
                </c:pt>
                <c:pt idx="7">
                  <c:v>اوراق خرید دین</c:v>
                </c:pt>
              </c:strCache>
            </c:strRef>
          </c:cat>
          <c:val>
            <c:numRef>
              <c:f>'تامین مالی - مانده'!$F$26:$F$33</c:f>
              <c:numCache>
                <c:formatCode>#,##0</c:formatCode>
                <c:ptCount val="8"/>
                <c:pt idx="0">
                  <c:v>969259</c:v>
                </c:pt>
                <c:pt idx="1">
                  <c:v>683441</c:v>
                </c:pt>
                <c:pt idx="2">
                  <c:v>324000</c:v>
                </c:pt>
                <c:pt idx="3">
                  <c:v>191920</c:v>
                </c:pt>
                <c:pt idx="4">
                  <c:v>179000</c:v>
                </c:pt>
                <c:pt idx="5">
                  <c:v>144129</c:v>
                </c:pt>
                <c:pt idx="6">
                  <c:v>15087</c:v>
                </c:pt>
                <c:pt idx="7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AE8-4883-AC5C-77B81A39964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0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39- روند یکساله تعداد مانده اوراق بدهی منتشره به تفکیک ماهیت ناشر 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32814373300642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796046136434781E-2"/>
          <c:y val="0.13120515873015876"/>
          <c:w val="0.90329263887885569"/>
          <c:h val="0.66883095238095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مانده'!$A$41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rgbClr val="52B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مانده'!$U$40:$AG$40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مانده'!$U$41:$AG$41</c:f>
              <c:numCache>
                <c:formatCode>General</c:formatCode>
                <c:ptCount val="13"/>
                <c:pt idx="0">
                  <c:v>85</c:v>
                </c:pt>
                <c:pt idx="1">
                  <c:v>91</c:v>
                </c:pt>
                <c:pt idx="2">
                  <c:v>91</c:v>
                </c:pt>
                <c:pt idx="3">
                  <c:v>96</c:v>
                </c:pt>
                <c:pt idx="4">
                  <c:v>96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108</c:v>
                </c:pt>
                <c:pt idx="9">
                  <c:v>118</c:v>
                </c:pt>
                <c:pt idx="10">
                  <c:v>139</c:v>
                </c:pt>
                <c:pt idx="11">
                  <c:v>143</c:v>
                </c:pt>
                <c:pt idx="12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4-460C-80E1-BA45FBAFE3AD}"/>
            </c:ext>
          </c:extLst>
        </c:ser>
        <c:ser>
          <c:idx val="1"/>
          <c:order val="1"/>
          <c:tx>
            <c:strRef>
              <c:f>'تامین مالی - مانده'!$A$42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rgbClr val="F4B3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مانده'!$U$40:$AG$40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مانده'!$U$42:$AG$42</c:f>
              <c:numCache>
                <c:formatCode>General</c:formatCode>
                <c:ptCount val="13"/>
                <c:pt idx="0">
                  <c:v>14</c:v>
                </c:pt>
                <c:pt idx="1">
                  <c:v>16</c:v>
                </c:pt>
                <c:pt idx="2">
                  <c:v>17</c:v>
                </c:pt>
                <c:pt idx="3">
                  <c:v>19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4-460C-80E1-BA45FBAFE3AD}"/>
            </c:ext>
          </c:extLst>
        </c:ser>
        <c:ser>
          <c:idx val="2"/>
          <c:order val="2"/>
          <c:tx>
            <c:strRef>
              <c:f>'تامین مالی - مانده'!$A$43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rgbClr val="4DAF7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مانده'!$U$40:$AG$40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'تامین مالی - مانده'!$U$43:$AG$43</c:f>
              <c:numCache>
                <c:formatCode>General</c:formatCode>
                <c:ptCount val="13"/>
                <c:pt idx="0">
                  <c:v>80</c:v>
                </c:pt>
                <c:pt idx="1">
                  <c:v>78</c:v>
                </c:pt>
                <c:pt idx="2">
                  <c:v>77</c:v>
                </c:pt>
                <c:pt idx="3">
                  <c:v>79</c:v>
                </c:pt>
                <c:pt idx="4">
                  <c:v>85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86</c:v>
                </c:pt>
                <c:pt idx="9">
                  <c:v>88</c:v>
                </c:pt>
                <c:pt idx="10">
                  <c:v>90</c:v>
                </c:pt>
                <c:pt idx="11">
                  <c:v>91</c:v>
                </c:pt>
                <c:pt idx="1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4-460C-80E1-BA45FBAFE3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3006784"/>
        <c:axId val="213007176"/>
      </c:barChart>
      <c:catAx>
        <c:axId val="213006784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7176"/>
        <c:crosses val="autoZero"/>
        <c:auto val="1"/>
        <c:lblAlgn val="ctr"/>
        <c:lblOffset val="100"/>
        <c:noMultiLvlLbl val="0"/>
      </c:catAx>
      <c:valAx>
        <c:axId val="213007176"/>
        <c:scaling>
          <c:orientation val="minMax"/>
          <c:max val="270"/>
          <c:min val="0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3006784"/>
        <c:crosses val="autoZero"/>
        <c:crossBetween val="between"/>
        <c:majorUnit val="3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113628306034163E-2"/>
          <c:y val="0.14609920634920634"/>
          <c:w val="0.28517301283414881"/>
          <c:h val="0.10745039682539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40- روند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اوراق بدهی منتشر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34291839474264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94852159115083"/>
          <c:y val="0.10004453218370096"/>
          <c:w val="0.84924200524711058"/>
          <c:h val="0.763248888888888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انتشار'!$A$22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rgbClr val="52B3D9"/>
            </a:solidFill>
            <a:ln w="19050">
              <a:noFill/>
            </a:ln>
          </c:spPr>
          <c:invertIfNegative val="0"/>
          <c:dLbls>
            <c:delete val="1"/>
          </c:dLbls>
          <c:cat>
            <c:strRef>
              <c:f>'تامین مالی - انتشار'!$U$21:$AG$21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انتشار'!$U$22:$AG$22</c:f>
              <c:numCache>
                <c:formatCode>_(* #,##0_);_(* \(#,##0\);_(* "-"??_);_(@_)</c:formatCode>
                <c:ptCount val="13"/>
                <c:pt idx="0">
                  <c:v>99921</c:v>
                </c:pt>
                <c:pt idx="1">
                  <c:v>140000</c:v>
                </c:pt>
                <c:pt idx="2">
                  <c:v>53000</c:v>
                </c:pt>
                <c:pt idx="3">
                  <c:v>87000</c:v>
                </c:pt>
                <c:pt idx="4">
                  <c:v>110000</c:v>
                </c:pt>
                <c:pt idx="5" formatCode="#,##0">
                  <c:v>20000</c:v>
                </c:pt>
                <c:pt idx="6" formatCode="#,##0">
                  <c:v>50000</c:v>
                </c:pt>
                <c:pt idx="7" formatCode="#,##0">
                  <c:v>109500</c:v>
                </c:pt>
                <c:pt idx="8" formatCode="#,##0">
                  <c:v>325750</c:v>
                </c:pt>
                <c:pt idx="9" formatCode="#,##0">
                  <c:v>153526</c:v>
                </c:pt>
                <c:pt idx="10" formatCode="#,##0">
                  <c:v>229575</c:v>
                </c:pt>
                <c:pt idx="11" formatCode="#,##0">
                  <c:v>38499</c:v>
                </c:pt>
                <c:pt idx="12" formatCode="#,##0">
                  <c:v>58529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0-4364-9851-7A9F61E0E6CD}"/>
            </c:ext>
          </c:extLst>
        </c:ser>
        <c:ser>
          <c:idx val="1"/>
          <c:order val="1"/>
          <c:tx>
            <c:strRef>
              <c:f>'تامین مالی - انتشار'!$A$23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rgbClr val="F4B350"/>
            </a:solidFill>
          </c:spPr>
          <c:invertIfNegative val="0"/>
          <c:dLbls>
            <c:delete val="1"/>
          </c:dLbls>
          <c:cat>
            <c:strRef>
              <c:f>'تامین مالی - انتشار'!$U$21:$AG$21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انتشار'!$U$23:$AG$23</c:f>
              <c:numCache>
                <c:formatCode>_(* #,##0_);_(* \(#,##0\);_(* "-"??_);_(@_)</c:formatCode>
                <c:ptCount val="13"/>
                <c:pt idx="0">
                  <c:v>2500</c:v>
                </c:pt>
                <c:pt idx="1">
                  <c:v>7000</c:v>
                </c:pt>
                <c:pt idx="2">
                  <c:v>5000</c:v>
                </c:pt>
                <c:pt idx="3">
                  <c:v>7100</c:v>
                </c:pt>
                <c:pt idx="4">
                  <c:v>5900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  <c:pt idx="11" formatCode="#,##0">
                  <c:v>0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C0-4364-9851-7A9F61E0E6CD}"/>
            </c:ext>
          </c:extLst>
        </c:ser>
        <c:ser>
          <c:idx val="2"/>
          <c:order val="2"/>
          <c:tx>
            <c:strRef>
              <c:f>'تامین مالی - انتشار'!$A$24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rgbClr val="4DAF7C"/>
            </a:solidFill>
          </c:spPr>
          <c:invertIfNegative val="0"/>
          <c:dLbls>
            <c:delete val="1"/>
          </c:dLbls>
          <c:cat>
            <c:strRef>
              <c:f>'تامین مالی - انتشار'!$U$21:$AG$21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انتشار'!$U$24:$AG$24</c:f>
              <c:numCache>
                <c:formatCode>_(* #,##0_);_(* \(#,##0\);_(* "-"??_);_(@_)</c:formatCode>
                <c:ptCount val="13"/>
                <c:pt idx="0">
                  <c:v>3000</c:v>
                </c:pt>
                <c:pt idx="1">
                  <c:v>0</c:v>
                </c:pt>
                <c:pt idx="2">
                  <c:v>1000</c:v>
                </c:pt>
                <c:pt idx="3">
                  <c:v>3500</c:v>
                </c:pt>
                <c:pt idx="4">
                  <c:v>42300</c:v>
                </c:pt>
                <c:pt idx="5" formatCode="#,##0">
                  <c:v>0</c:v>
                </c:pt>
                <c:pt idx="6" formatCode="#,##0">
                  <c:v>12000</c:v>
                </c:pt>
                <c:pt idx="7" formatCode="#,##0">
                  <c:v>2000</c:v>
                </c:pt>
                <c:pt idx="8" formatCode="#,##0">
                  <c:v>30000</c:v>
                </c:pt>
                <c:pt idx="9" formatCode="#,##0">
                  <c:v>25000</c:v>
                </c:pt>
                <c:pt idx="10" formatCode="#,##0">
                  <c:v>40000</c:v>
                </c:pt>
                <c:pt idx="11" formatCode="#,##0">
                  <c:v>52000</c:v>
                </c:pt>
                <c:pt idx="12" formatCode="#,##0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C0-4364-9851-7A9F61E0E6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13007960"/>
        <c:axId val="213008352"/>
      </c:bar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1.2576666666666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C0-4364-9851-7A9F61E0E6CD}"/>
                </c:ext>
              </c:extLst>
            </c:dLbl>
            <c:dLbl>
              <c:idx val="1"/>
              <c:layout>
                <c:manualLayout>
                  <c:x val="0"/>
                  <c:y val="7.7788888888888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C0-4364-9851-7A9F61E0E6CD}"/>
                </c:ext>
              </c:extLst>
            </c:dLbl>
            <c:dLbl>
              <c:idx val="2"/>
              <c:layout>
                <c:manualLayout>
                  <c:x val="0"/>
                  <c:y val="1.2576666666666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C0-4364-9851-7A9F61E0E6CD}"/>
                </c:ext>
              </c:extLst>
            </c:dLbl>
            <c:dLbl>
              <c:idx val="3"/>
              <c:layout>
                <c:manualLayout>
                  <c:x val="0"/>
                  <c:y val="1.2576666666666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C0-4364-9851-7A9F61E0E6CD}"/>
                </c:ext>
              </c:extLst>
            </c:dLbl>
            <c:dLbl>
              <c:idx val="4"/>
              <c:layout>
                <c:manualLayout>
                  <c:x val="0"/>
                  <c:y val="9.0488888888888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C0-4364-9851-7A9F61E0E6CD}"/>
                </c:ext>
              </c:extLst>
            </c:dLbl>
            <c:dLbl>
              <c:idx val="5"/>
              <c:layout>
                <c:manualLayout>
                  <c:x val="-8.2546494949255347E-17"/>
                  <c:y val="7.39083333333320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C0-4364-9851-7A9F61E0E6CD}"/>
                </c:ext>
              </c:extLst>
            </c:dLbl>
            <c:dLbl>
              <c:idx val="6"/>
              <c:layout>
                <c:manualLayout>
                  <c:x val="-8.2546494949255347E-17"/>
                  <c:y val="9.0488888888888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C0-4364-9851-7A9F61E0E6CD}"/>
                </c:ext>
              </c:extLst>
            </c:dLbl>
            <c:dLbl>
              <c:idx val="7"/>
              <c:layout>
                <c:manualLayout>
                  <c:x val="0"/>
                  <c:y val="9.0488888888887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C0-4364-9851-7A9F61E0E6CD}"/>
                </c:ext>
              </c:extLst>
            </c:dLbl>
            <c:dLbl>
              <c:idx val="8"/>
              <c:layout>
                <c:manualLayout>
                  <c:x val="0"/>
                  <c:y val="9.0488888888888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C0-4364-9851-7A9F61E0E6CD}"/>
                </c:ext>
              </c:extLst>
            </c:dLbl>
            <c:dLbl>
              <c:idx val="9"/>
              <c:layout>
                <c:manualLayout>
                  <c:x val="-1.6509298989851069E-16"/>
                  <c:y val="9.0488888888888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C0-4364-9851-7A9F61E0E6CD}"/>
                </c:ext>
              </c:extLst>
            </c:dLbl>
            <c:dLbl>
              <c:idx val="10"/>
              <c:layout>
                <c:manualLayout>
                  <c:x val="0"/>
                  <c:y val="9.04888888888888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C0-4364-9851-7A9F61E0E6CD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C0-4364-9851-7A9F61E0E6CD}"/>
                </c:ext>
              </c:extLst>
            </c:dLbl>
            <c:dLbl>
              <c:idx val="12"/>
              <c:layout>
                <c:manualLayout>
                  <c:x val="-1.6509298989851069E-16"/>
                  <c:y val="1.2576666666666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C0-4364-9851-7A9F61E0E6CD}"/>
                </c:ext>
              </c:extLst>
            </c:dLbl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'تامین مالی - انتشار'!$U$25:$AG$25</c:f>
              <c:numCache>
                <c:formatCode>_(* #,##0_);_(* \(#,##0\);_(* "-"??_);_(@_)</c:formatCode>
                <c:ptCount val="13"/>
                <c:pt idx="0">
                  <c:v>105421</c:v>
                </c:pt>
                <c:pt idx="1">
                  <c:v>147000</c:v>
                </c:pt>
                <c:pt idx="2">
                  <c:v>59000</c:v>
                </c:pt>
                <c:pt idx="3">
                  <c:v>97600</c:v>
                </c:pt>
                <c:pt idx="4">
                  <c:v>158200</c:v>
                </c:pt>
                <c:pt idx="5" formatCode="#,##0">
                  <c:v>20000</c:v>
                </c:pt>
                <c:pt idx="6" formatCode="#,##0">
                  <c:v>62000</c:v>
                </c:pt>
                <c:pt idx="7" formatCode="#,##0">
                  <c:v>111500</c:v>
                </c:pt>
                <c:pt idx="8" formatCode="#,##0">
                  <c:v>355750</c:v>
                </c:pt>
                <c:pt idx="9" formatCode="#,##0">
                  <c:v>178526</c:v>
                </c:pt>
                <c:pt idx="10" formatCode="#,##0">
                  <c:v>269575</c:v>
                </c:pt>
                <c:pt idx="11" formatCode="#,##0">
                  <c:v>90499</c:v>
                </c:pt>
                <c:pt idx="12" formatCode="#,##0">
                  <c:v>89529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AC0-4364-9851-7A9F61E0E6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3009136"/>
        <c:axId val="213008744"/>
      </c:barChart>
      <c:catAx>
        <c:axId val="213007960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8352"/>
        <c:crosses val="autoZero"/>
        <c:auto val="1"/>
        <c:lblAlgn val="ctr"/>
        <c:lblOffset val="100"/>
        <c:noMultiLvlLbl val="0"/>
      </c:catAx>
      <c:valAx>
        <c:axId val="213008352"/>
        <c:scaling>
          <c:orientation val="minMax"/>
          <c:max val="3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-3010000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3007960"/>
        <c:crosses val="autoZero"/>
        <c:crossBetween val="between"/>
        <c:majorUnit val="30000"/>
      </c:valAx>
      <c:valAx>
        <c:axId val="213008744"/>
        <c:scaling>
          <c:orientation val="minMax"/>
        </c:scaling>
        <c:delete val="1"/>
        <c:axPos val="r"/>
        <c:numFmt formatCode="_(* #,##0_);_(* \(#,##0\);_(* &quot;-&quot;??_);_(@_)" sourceLinked="1"/>
        <c:majorTickMark val="out"/>
        <c:minorTickMark val="none"/>
        <c:tickLblPos val="nextTo"/>
        <c:crossAx val="213009136"/>
        <c:crosses val="max"/>
        <c:crossBetween val="between"/>
      </c:valAx>
      <c:catAx>
        <c:axId val="213009136"/>
        <c:scaling>
          <c:orientation val="minMax"/>
        </c:scaling>
        <c:delete val="1"/>
        <c:axPos val="b"/>
        <c:majorTickMark val="out"/>
        <c:minorTickMark val="none"/>
        <c:tickLblPos val="nextTo"/>
        <c:crossAx val="213008744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41- روند یکساله ارزش اوراق بدهی منتشر شده به تفکیک نوع اوراق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26674868766404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46401474863504"/>
          <c:y val="9.5026731997452402E-2"/>
          <c:w val="0.87017815358434381"/>
          <c:h val="0.73690487367323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انتشار'!$A$48</c:f>
              <c:strCache>
                <c:ptCount val="1"/>
                <c:pt idx="0">
                  <c:v>اسناد خزانه اسلامي</c:v>
                </c:pt>
              </c:strCache>
            </c:strRef>
          </c:tx>
          <c:spPr>
            <a:solidFill>
              <a:srgbClr val="F4B350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انتشار'!$U$48:$AG$48</c:f>
              <c:numCache>
                <c:formatCode>_(* #,##0_);_(* \(#,##0\);_(* "-"??_);_(@_)</c:formatCode>
                <c:ptCount val="13"/>
                <c:pt idx="0">
                  <c:v>50000</c:v>
                </c:pt>
                <c:pt idx="1">
                  <c:v>100000</c:v>
                </c:pt>
                <c:pt idx="3">
                  <c:v>40000</c:v>
                </c:pt>
                <c:pt idx="5">
                  <c:v>20000</c:v>
                </c:pt>
                <c:pt idx="6">
                  <c:v>50000</c:v>
                </c:pt>
                <c:pt idx="10">
                  <c:v>100000</c:v>
                </c:pt>
                <c:pt idx="11">
                  <c:v>20000</c:v>
                </c:pt>
                <c:pt idx="12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A-45BF-8F05-DCBD026215A1}"/>
            </c:ext>
          </c:extLst>
        </c:ser>
        <c:ser>
          <c:idx val="1"/>
          <c:order val="1"/>
          <c:tx>
            <c:strRef>
              <c:f>'تامین مالی - انتشار'!$A$49</c:f>
              <c:strCache>
                <c:ptCount val="1"/>
                <c:pt idx="0">
                  <c:v>اوراق اجاره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انتشار'!$U$49:$AG$49</c:f>
              <c:numCache>
                <c:formatCode>_(* #,##0_);_(* \(#,##0\);_(* "-"??_);_(@_)</c:formatCode>
                <c:ptCount val="13"/>
                <c:pt idx="0">
                  <c:v>3000</c:v>
                </c:pt>
                <c:pt idx="4">
                  <c:v>31800</c:v>
                </c:pt>
                <c:pt idx="6">
                  <c:v>2000</c:v>
                </c:pt>
                <c:pt idx="10">
                  <c:v>10000</c:v>
                </c:pt>
                <c:pt idx="11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A-45BF-8F05-DCBD026215A1}"/>
            </c:ext>
          </c:extLst>
        </c:ser>
        <c:ser>
          <c:idx val="2"/>
          <c:order val="2"/>
          <c:tx>
            <c:strRef>
              <c:f>'تامین مالی - انتشار'!$A$50</c:f>
              <c:strCache>
                <c:ptCount val="1"/>
                <c:pt idx="0">
                  <c:v>اوراق رهني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انتشار'!$U$50:$AG$50</c:f>
              <c:numCache>
                <c:formatCode>_(* #,##0_);_(* \(#,##0\);_(* "-"??_);_(@_)</c:formatCode>
                <c:ptCount val="13"/>
                <c:pt idx="8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A-45BF-8F05-DCBD026215A1}"/>
            </c:ext>
          </c:extLst>
        </c:ser>
        <c:ser>
          <c:idx val="3"/>
          <c:order val="3"/>
          <c:tx>
            <c:strRef>
              <c:f>'تامین مالی - انتشار'!$A$51</c:f>
              <c:strCache>
                <c:ptCount val="1"/>
                <c:pt idx="0">
                  <c:v>اوراق سلف موازی استاندارد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انتشار'!$U$51:$AG$51</c:f>
              <c:numCache>
                <c:formatCode>_(* #,##0_);_(* \(#,##0\);_(* "-"??_);_(@_)</c:formatCode>
                <c:ptCount val="13"/>
                <c:pt idx="2">
                  <c:v>1000</c:v>
                </c:pt>
                <c:pt idx="3">
                  <c:v>2500</c:v>
                </c:pt>
                <c:pt idx="4">
                  <c:v>10500</c:v>
                </c:pt>
                <c:pt idx="6">
                  <c:v>10000</c:v>
                </c:pt>
                <c:pt idx="8">
                  <c:v>20000</c:v>
                </c:pt>
                <c:pt idx="9">
                  <c:v>25000</c:v>
                </c:pt>
                <c:pt idx="10">
                  <c:v>30000</c:v>
                </c:pt>
                <c:pt idx="11">
                  <c:v>30000</c:v>
                </c:pt>
                <c:pt idx="1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A-45BF-8F05-DCBD026215A1}"/>
            </c:ext>
          </c:extLst>
        </c:ser>
        <c:ser>
          <c:idx val="4"/>
          <c:order val="4"/>
          <c:tx>
            <c:strRef>
              <c:f>'تامین مالی - انتشار'!$A$52</c:f>
              <c:strCache>
                <c:ptCount val="1"/>
                <c:pt idx="0">
                  <c:v>اوراق مرابحه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انتشار'!$U$52:$AG$52</c:f>
              <c:numCache>
                <c:formatCode>_(* #,##0_);_(* \(#,##0\);_(* "-"??_);_(@_)</c:formatCode>
                <c:ptCount val="13"/>
                <c:pt idx="4">
                  <c:v>110000</c:v>
                </c:pt>
                <c:pt idx="7">
                  <c:v>111500</c:v>
                </c:pt>
                <c:pt idx="8">
                  <c:v>325750</c:v>
                </c:pt>
                <c:pt idx="9">
                  <c:v>153526</c:v>
                </c:pt>
                <c:pt idx="10">
                  <c:v>129575</c:v>
                </c:pt>
                <c:pt idx="11">
                  <c:v>18499</c:v>
                </c:pt>
                <c:pt idx="12">
                  <c:v>54529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A-45BF-8F05-DCBD026215A1}"/>
            </c:ext>
          </c:extLst>
        </c:ser>
        <c:ser>
          <c:idx val="5"/>
          <c:order val="5"/>
          <c:tx>
            <c:strRef>
              <c:f>'تامین مالی - انتشار'!$A$53</c:f>
              <c:strCache>
                <c:ptCount val="1"/>
                <c:pt idx="0">
                  <c:v>اوراق مشاركت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انتشار'!$U$53:$AG$53</c:f>
              <c:numCache>
                <c:formatCode>_(* #,##0_);_(* \(#,##0\);_(* "-"??_);_(@_)</c:formatCode>
                <c:ptCount val="13"/>
                <c:pt idx="0">
                  <c:v>2500</c:v>
                </c:pt>
                <c:pt idx="1">
                  <c:v>7000</c:v>
                </c:pt>
                <c:pt idx="2">
                  <c:v>5000</c:v>
                </c:pt>
                <c:pt idx="3">
                  <c:v>8100</c:v>
                </c:pt>
                <c:pt idx="4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CA-45BF-8F05-DCBD026215A1}"/>
            </c:ext>
          </c:extLst>
        </c:ser>
        <c:ser>
          <c:idx val="6"/>
          <c:order val="6"/>
          <c:tx>
            <c:strRef>
              <c:f>'تامین مالی - انتشار'!$A$54</c:f>
              <c:strCache>
                <c:ptCount val="1"/>
                <c:pt idx="0">
                  <c:v>اوراق منفعت</c:v>
                </c:pt>
              </c:strCache>
            </c:strRef>
          </c:tx>
          <c:spPr>
            <a:solidFill>
              <a:srgbClr val="8AC3EA"/>
            </a:solidFill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انتشار'!$U$54:$AG$54</c:f>
              <c:numCache>
                <c:formatCode>_(* #,##0_);_(* \(#,##0\);_(* "-"??_);_(@_)</c:formatCode>
                <c:ptCount val="13"/>
                <c:pt idx="0">
                  <c:v>49921</c:v>
                </c:pt>
                <c:pt idx="1">
                  <c:v>40000</c:v>
                </c:pt>
                <c:pt idx="2">
                  <c:v>53000</c:v>
                </c:pt>
                <c:pt idx="3">
                  <c:v>47000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CA-45BF-8F05-DCBD026215A1}"/>
            </c:ext>
          </c:extLst>
        </c:ser>
        <c:ser>
          <c:idx val="7"/>
          <c:order val="7"/>
          <c:tx>
            <c:strRef>
              <c:f>'تامین مالی - انتشار'!$A$55</c:f>
              <c:strCache>
                <c:ptCount val="1"/>
                <c:pt idx="0">
                  <c:v>اوراق خرید دین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انتشار'!$U$55:$AG$55</c:f>
              <c:numCache>
                <c:formatCode>_(* #,##0_);_(* \(#,##0\);_(* "-"??_);_(@_)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7-2FCA-45BF-8F05-DCBD0262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4347584"/>
        <c:axId val="214347976"/>
      </c:barChart>
      <c:lineChart>
        <c:grouping val="standard"/>
        <c:varyColors val="0"/>
        <c:ser>
          <c:idx val="8"/>
          <c:order val="8"/>
          <c:tx>
            <c:strRef>
              <c:f>'تامین مالی - انتشار'!$A$56</c:f>
              <c:strCache>
                <c:ptCount val="1"/>
                <c:pt idx="0">
                  <c:v>مجموع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B57A6EF-ECD7-4287-A663-7A5441B565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FCA-45BF-8F05-DCBD026215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1A82580-F36E-4C2F-BA4F-C3C0F7E632C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2FCA-45BF-8F05-DCBD026215A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C6EE3C-617C-4963-8295-1E75F85C9A41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2FCA-45BF-8F05-DCBD026215A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41006A6-37B1-47FD-896D-FE9002E5BF06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FCA-45BF-8F05-DCBD026215A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06DF21E-921B-44C0-8E89-53079721D657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FCA-45BF-8F05-DCBD026215A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32493B7-FC6F-40F7-9B0F-43D6A05709B3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FCA-45BF-8F05-DCBD026215A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1F5800D-7939-48CE-9936-7A43A97A478E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FCA-45BF-8F05-DCBD026215A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24BCDBE-6006-4EB8-B175-03FAAB9ADA1C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FCA-45BF-8F05-DCBD026215A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D400371-328D-4296-9773-AAC28000C86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FCA-45BF-8F05-DCBD026215A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0FC6BC8-4765-4E29-A1AC-A9D6EA898AFF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FCA-45BF-8F05-DCBD026215A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EA6042D-6EFA-45B3-BFFF-DD7A86EF04FB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FCA-45BF-8F05-DCBD026215A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3878490-8DCA-4945-8B5C-C7178B9B0704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FCA-45BF-8F05-DCBD026215A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8EDDA74-B21E-47F7-9812-47CD91D4942D}" type="CELLRANGE">
                      <a:rPr lang="fa-IR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FCA-45BF-8F05-DCBD026215A1}"/>
                </c:ext>
              </c:extLst>
            </c:dLbl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 rtl="0">
                  <a:defRPr sz="1400">
                    <a:latin typeface="IPT.Mitra" panose="00000400000000000000" pitchFamily="2" charset="2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'تامین مالی - انتشار'!$U$47:$AG$47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انتشار'!$U$56:$AG$56</c:f>
              <c:numCache>
                <c:formatCode>_(* #,##0_);_(* \(#,##0\);_(* "-"??_);_(@_)</c:formatCode>
                <c:ptCount val="13"/>
                <c:pt idx="0">
                  <c:v>105421</c:v>
                </c:pt>
                <c:pt idx="1">
                  <c:v>147000</c:v>
                </c:pt>
                <c:pt idx="2">
                  <c:v>59000</c:v>
                </c:pt>
                <c:pt idx="3">
                  <c:v>97600</c:v>
                </c:pt>
                <c:pt idx="4">
                  <c:v>158200</c:v>
                </c:pt>
                <c:pt idx="5">
                  <c:v>20000</c:v>
                </c:pt>
                <c:pt idx="6">
                  <c:v>62000</c:v>
                </c:pt>
                <c:pt idx="7">
                  <c:v>111500</c:v>
                </c:pt>
                <c:pt idx="8">
                  <c:v>355750</c:v>
                </c:pt>
                <c:pt idx="9">
                  <c:v>178526</c:v>
                </c:pt>
                <c:pt idx="10">
                  <c:v>269575</c:v>
                </c:pt>
                <c:pt idx="11">
                  <c:v>90499</c:v>
                </c:pt>
                <c:pt idx="12">
                  <c:v>89529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'تامین مالی - انتشار'!$U$56:$AG$56</c15:f>
                <c15:dlblRangeCache>
                  <c:ptCount val="13"/>
                  <c:pt idx="0">
                    <c:v> 105,421 </c:v>
                  </c:pt>
                  <c:pt idx="1">
                    <c:v> 147,000 </c:v>
                  </c:pt>
                  <c:pt idx="2">
                    <c:v> 59,000 </c:v>
                  </c:pt>
                  <c:pt idx="3">
                    <c:v> 97,600 </c:v>
                  </c:pt>
                  <c:pt idx="4">
                    <c:v> 158,200 </c:v>
                  </c:pt>
                  <c:pt idx="5">
                    <c:v> 20,000 </c:v>
                  </c:pt>
                  <c:pt idx="6">
                    <c:v> 62,000 </c:v>
                  </c:pt>
                  <c:pt idx="7">
                    <c:v> 111,500 </c:v>
                  </c:pt>
                  <c:pt idx="8">
                    <c:v> 355,750 </c:v>
                  </c:pt>
                  <c:pt idx="9">
                    <c:v> 178,526 </c:v>
                  </c:pt>
                  <c:pt idx="10">
                    <c:v> 269,575 </c:v>
                  </c:pt>
                  <c:pt idx="11">
                    <c:v> 90,499 </c:v>
                  </c:pt>
                  <c:pt idx="12">
                    <c:v> 89,529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2FCA-45BF-8F05-DCBD02621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47584"/>
        <c:axId val="214347976"/>
      </c:lineChart>
      <c:catAx>
        <c:axId val="214347584"/>
        <c:scaling>
          <c:orientation val="minMax"/>
        </c:scaling>
        <c:delete val="0"/>
        <c:axPos val="b"/>
        <c:numFmt formatCode="[$-3010000]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47976"/>
        <c:crosses val="autoZero"/>
        <c:auto val="1"/>
        <c:lblAlgn val="ctr"/>
        <c:lblOffset val="100"/>
        <c:noMultiLvlLbl val="0"/>
      </c:catAx>
      <c:valAx>
        <c:axId val="214347976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[$-3010000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47584"/>
        <c:crosses val="autoZero"/>
        <c:crossBetween val="between"/>
        <c:majorUnit val="5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6"/>
        <c:txPr>
          <a:bodyPr rot="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</c:legendEntry>
      <c:legendEntry>
        <c:idx val="8"/>
        <c:delete val="1"/>
      </c:legendEntry>
      <c:layout>
        <c:manualLayout>
          <c:xMode val="edge"/>
          <c:yMode val="edge"/>
          <c:x val="6.8750000000000006E-2"/>
          <c:y val="0.88149518460451748"/>
          <c:w val="0.89568749999999997"/>
          <c:h val="0.11166721223920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0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42- روند یکساله تعداد اوراق بدهی منتشر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826594709369193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01402091577934E-2"/>
          <c:y val="9.9172664766597432E-2"/>
          <c:w val="0.91385346261769096"/>
          <c:h val="0.76482666666666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انتشار'!$A$78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rgbClr val="52B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انتشار'!$U$77:$AG$77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انتشار'!$U$78:$AG$78</c:f>
              <c:numCache>
                <c:formatCode>General</c:formatCode>
                <c:ptCount val="13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14</c:v>
                </c:pt>
                <c:pt idx="9">
                  <c:v>13</c:v>
                </c:pt>
                <c:pt idx="10">
                  <c:v>22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7-4B75-ABC7-56E7F6B77100}"/>
            </c:ext>
          </c:extLst>
        </c:ser>
        <c:ser>
          <c:idx val="1"/>
          <c:order val="1"/>
          <c:tx>
            <c:strRef>
              <c:f>'تامین مالی - انتشار'!$A$79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rgbClr val="F4B350"/>
            </a:solidFill>
            <a:ln>
              <a:noFill/>
            </a:ln>
            <a:effectLst/>
          </c:spPr>
          <c:invertIfNegative val="0"/>
          <c:dLbls>
            <c:numFmt formatCode="[$-3010000]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انتشار'!$U$77:$AG$77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انتشار'!$U$79:$AG$79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7-4B75-ABC7-56E7F6B77100}"/>
            </c:ext>
          </c:extLst>
        </c:ser>
        <c:ser>
          <c:idx val="2"/>
          <c:order val="2"/>
          <c:tx>
            <c:strRef>
              <c:f>'تامین مالی - انتشار'!$A$80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rgbClr val="55D9BD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27-4B75-ABC7-56E7F6B771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'تامین مالی - انتشار'!$U$77:$AG$77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انتشار'!$U$80:$AG$80</c:f>
              <c:numCache>
                <c:formatCode>General</c:formatCode>
                <c:ptCount val="13"/>
                <c:pt idx="0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7-4B75-ABC7-56E7F6B771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4348760"/>
        <c:axId val="214349152"/>
      </c:barChart>
      <c:catAx>
        <c:axId val="214348760"/>
        <c:scaling>
          <c:orientation val="minMax"/>
        </c:scaling>
        <c:delete val="0"/>
        <c:axPos val="b"/>
        <c:numFmt formatCode="[$-3010000]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49152"/>
        <c:crosses val="autoZero"/>
        <c:auto val="1"/>
        <c:lblAlgn val="ctr"/>
        <c:lblOffset val="100"/>
        <c:noMultiLvlLbl val="0"/>
      </c:catAx>
      <c:valAx>
        <c:axId val="214349152"/>
        <c:scaling>
          <c:orientation val="minMax"/>
          <c:max val="28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48760"/>
        <c:crosses val="autoZero"/>
        <c:crossBetween val="between"/>
        <c:majorUnit val="4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608801490487264"/>
          <c:y val="0.91871117337326702"/>
          <c:w val="0.56552096791009943"/>
          <c:h val="6.901888797642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43- روند یکساله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اوراق بدهی سررسید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692504129805143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21774226096783"/>
          <c:y val="9.9333151179446397E-2"/>
          <c:w val="0.85597267627234941"/>
          <c:h val="0.76651250000000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سررسید'!$A$3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سررسید'!$U$2:$AG$2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سررسید'!$U$3:$AG$3</c:f>
              <c:numCache>
                <c:formatCode>_(* #,##0_);_(* \(#,##0\);_(* "-"??_);_(@_)</c:formatCode>
                <c:ptCount val="13"/>
                <c:pt idx="0">
                  <c:v>33322</c:v>
                </c:pt>
                <c:pt idx="1">
                  <c:v>26361</c:v>
                </c:pt>
                <c:pt idx="2">
                  <c:v>33324</c:v>
                </c:pt>
                <c:pt idx="3">
                  <c:v>18000</c:v>
                </c:pt>
                <c:pt idx="4">
                  <c:v>53043</c:v>
                </c:pt>
                <c:pt idx="6">
                  <c:v>9851</c:v>
                </c:pt>
                <c:pt idx="7">
                  <c:v>20000</c:v>
                </c:pt>
                <c:pt idx="8">
                  <c:v>52788</c:v>
                </c:pt>
                <c:pt idx="9">
                  <c:v>48246</c:v>
                </c:pt>
                <c:pt idx="10">
                  <c:v>12754</c:v>
                </c:pt>
                <c:pt idx="11">
                  <c:v>65369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B-40A2-B2C3-7140FEA5358B}"/>
            </c:ext>
          </c:extLst>
        </c:ser>
        <c:ser>
          <c:idx val="1"/>
          <c:order val="1"/>
          <c:tx>
            <c:strRef>
              <c:f>'تامین مالی - سررسید'!$A$4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rgbClr val="F4B3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سررسید'!$U$2:$AG$2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سررسید'!$U$4:$AG$4</c:f>
              <c:numCache>
                <c:formatCode>_(* #,##0_);_(* \(#,##0\);_(* "-"??_);_(@_)</c:formatCode>
                <c:ptCount val="13"/>
                <c:pt idx="3">
                  <c:v>4600</c:v>
                </c:pt>
                <c:pt idx="4">
                  <c:v>5400</c:v>
                </c:pt>
                <c:pt idx="9">
                  <c:v>6000</c:v>
                </c:pt>
                <c:pt idx="11">
                  <c:v>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B-40A2-B2C3-7140FEA5358B}"/>
            </c:ext>
          </c:extLst>
        </c:ser>
        <c:ser>
          <c:idx val="2"/>
          <c:order val="2"/>
          <c:tx>
            <c:strRef>
              <c:f>'تامین مالی - سررسید'!$A$5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rgbClr val="2ABB9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- سررسید'!$U$2:$AG$2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'تامین مالی - سررسید'!$U$5:$AG$5</c:f>
              <c:numCache>
                <c:formatCode>_(* #,##0_);_(* \(#,##0\);_(* "-"??_);_(@_)</c:formatCode>
                <c:ptCount val="13"/>
                <c:pt idx="1">
                  <c:v>1500</c:v>
                </c:pt>
                <c:pt idx="2">
                  <c:v>2650</c:v>
                </c:pt>
                <c:pt idx="4">
                  <c:v>1450</c:v>
                </c:pt>
                <c:pt idx="5">
                  <c:v>64</c:v>
                </c:pt>
                <c:pt idx="6">
                  <c:v>2519</c:v>
                </c:pt>
                <c:pt idx="7">
                  <c:v>2100</c:v>
                </c:pt>
                <c:pt idx="8">
                  <c:v>500</c:v>
                </c:pt>
                <c:pt idx="10">
                  <c:v>5000</c:v>
                </c:pt>
                <c:pt idx="12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B-40A2-B2C3-7140FEA535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100"/>
        <c:axId val="214349936"/>
        <c:axId val="214350328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980855137204852E-2"/>
                  <c:y val="-2.66128293241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0B-40A2-B2C3-7140FEA5358B}"/>
                </c:ext>
              </c:extLst>
            </c:dLbl>
            <c:dLbl>
              <c:idx val="1"/>
              <c:layout>
                <c:manualLayout>
                  <c:x val="-4.4980855137204852E-2"/>
                  <c:y val="-2.6612829324169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0B-40A2-B2C3-7140FEA5358B}"/>
                </c:ext>
              </c:extLst>
            </c:dLbl>
            <c:dLbl>
              <c:idx val="2"/>
              <c:layout>
                <c:manualLayout>
                  <c:x val="-4.4980855137204852E-2"/>
                  <c:y val="-3.0249713631156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0B-40A2-B2C3-7140FEA5358B}"/>
                </c:ext>
              </c:extLst>
            </c:dLbl>
            <c:dLbl>
              <c:idx val="3"/>
              <c:layout>
                <c:manualLayout>
                  <c:x val="-4.4980855137204852E-2"/>
                  <c:y val="-2.66128293241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0B-40A2-B2C3-7140FEA5358B}"/>
                </c:ext>
              </c:extLst>
            </c:dLbl>
            <c:dLbl>
              <c:idx val="4"/>
              <c:layout>
                <c:manualLayout>
                  <c:x val="-4.4980855137204852E-2"/>
                  <c:y val="-3.02497136311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0B-40A2-B2C3-7140FEA5358B}"/>
                </c:ext>
              </c:extLst>
            </c:dLbl>
            <c:dLbl>
              <c:idx val="5"/>
              <c:layout>
                <c:manualLayout>
                  <c:x val="-2.859143444657165E-2"/>
                  <c:y val="-4.1160366552119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0B-40A2-B2C3-7140FEA5358B}"/>
                </c:ext>
              </c:extLst>
            </c:dLbl>
            <c:dLbl>
              <c:idx val="6"/>
              <c:layout>
                <c:manualLayout>
                  <c:x val="-4.5460717577820324E-2"/>
                  <c:y val="-2.6612829324169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0B-40A2-B2C3-7140FEA5358B}"/>
                </c:ext>
              </c:extLst>
            </c:dLbl>
            <c:dLbl>
              <c:idx val="7"/>
              <c:layout>
                <c:manualLayout>
                  <c:x val="-4.2187832376090362E-2"/>
                  <c:y val="-2.661282932416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F0B-40A2-B2C3-7140FEA5358B}"/>
                </c:ext>
              </c:extLst>
            </c:dLbl>
            <c:dLbl>
              <c:idx val="8"/>
              <c:layout>
                <c:manualLayout>
                  <c:x val="-4.43946323477276E-2"/>
                  <c:y val="-3.024971363115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0B-40A2-B2C3-7140FEA5358B}"/>
                </c:ext>
              </c:extLst>
            </c:dLbl>
            <c:dLbl>
              <c:idx val="9"/>
              <c:layout>
                <c:manualLayout>
                  <c:x val="-4.2143338296816282E-2"/>
                  <c:y val="-3.3886666666666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F0B-40A2-B2C3-7140FEA5358B}"/>
                </c:ext>
              </c:extLst>
            </c:dLbl>
            <c:numFmt formatCode="[$-3010000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'تامین مالی - سررسید'!$U$6:$AG$6</c:f>
              <c:numCache>
                <c:formatCode>_(* #,##0_);_(* \(#,##0\);_(* "-"??_);_(@_)</c:formatCode>
                <c:ptCount val="13"/>
                <c:pt idx="0">
                  <c:v>33322</c:v>
                </c:pt>
                <c:pt idx="1">
                  <c:v>27861</c:v>
                </c:pt>
                <c:pt idx="2">
                  <c:v>35974</c:v>
                </c:pt>
                <c:pt idx="3">
                  <c:v>22600</c:v>
                </c:pt>
                <c:pt idx="4">
                  <c:v>59893</c:v>
                </c:pt>
                <c:pt idx="5">
                  <c:v>64</c:v>
                </c:pt>
                <c:pt idx="6">
                  <c:v>12370</c:v>
                </c:pt>
                <c:pt idx="7">
                  <c:v>22100</c:v>
                </c:pt>
                <c:pt idx="8">
                  <c:v>53288</c:v>
                </c:pt>
                <c:pt idx="9">
                  <c:v>54246</c:v>
                </c:pt>
                <c:pt idx="10">
                  <c:v>17754</c:v>
                </c:pt>
                <c:pt idx="11">
                  <c:v>68349</c:v>
                </c:pt>
                <c:pt idx="12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F0B-40A2-B2C3-7140FEA535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4349936"/>
        <c:axId val="214350328"/>
      </c:lineChart>
      <c:catAx>
        <c:axId val="214349936"/>
        <c:scaling>
          <c:orientation val="minMax"/>
        </c:scaling>
        <c:delete val="0"/>
        <c:axPos val="b"/>
        <c:numFmt formatCode="[$-3010000]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0328"/>
        <c:crosses val="autoZero"/>
        <c:auto val="1"/>
        <c:lblAlgn val="ctr"/>
        <c:lblOffset val="100"/>
        <c:noMultiLvlLbl val="0"/>
      </c:catAx>
      <c:valAx>
        <c:axId val="214350328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[$-3010000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49936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3406429788930808"/>
          <c:y val="0.91346420239136761"/>
          <c:w val="0.5579561736752856"/>
          <c:h val="8.1159492287438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44- روند یکساله تعداد اوراق بدهی سررسید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8326509461735005"/>
          <c:y val="1.9361790302527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21823576400776E-2"/>
          <c:y val="0.1240374301038457"/>
          <c:w val="0.92427451785918069"/>
          <c:h val="0.72141210609543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سررسید'!$A$28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rgbClr val="8AC3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سررسید'!$U$27:$AG$27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1399-07</c:v>
                </c:pt>
              </c:strCache>
            </c:strRef>
          </c:cat>
          <c:val>
            <c:numRef>
              <c:f>'تامین مالی - سررسید'!$U$28:$AG$28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A-4E2D-B682-33409EAB3BC1}"/>
            </c:ext>
          </c:extLst>
        </c:ser>
        <c:ser>
          <c:idx val="1"/>
          <c:order val="1"/>
          <c:tx>
            <c:strRef>
              <c:f>'تامین مالی - سررسید'!$A$29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rgbClr val="F4B3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A-4E2D-B682-33409EAB3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سررسید'!$U$27:$AG$27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1399-07</c:v>
                </c:pt>
              </c:strCache>
            </c:strRef>
          </c:cat>
          <c:val>
            <c:numRef>
              <c:f>'تامین مالی - سررسید'!$U$29:$AG$29</c:f>
              <c:numCache>
                <c:formatCode>General</c:formatCode>
                <c:ptCount val="13"/>
                <c:pt idx="3">
                  <c:v>1</c:v>
                </c:pt>
                <c:pt idx="4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A-4E2D-B682-33409EAB3BC1}"/>
            </c:ext>
          </c:extLst>
        </c:ser>
        <c:ser>
          <c:idx val="2"/>
          <c:order val="2"/>
          <c:tx>
            <c:strRef>
              <c:f>'تامین مالی - سررسید'!$A$30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rgbClr val="2ABB9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سررسید'!$U$27:$AG$27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1399-07</c:v>
                </c:pt>
              </c:strCache>
            </c:strRef>
          </c:cat>
          <c:val>
            <c:numRef>
              <c:f>'تامین مالی - سررسید'!$U$30:$AG$30</c:f>
              <c:numCache>
                <c:formatCode>General</c:formatCode>
                <c:ptCount val="13"/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FA-4E2D-B682-33409EAB3B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4351504"/>
        <c:axId val="214351896"/>
      </c:barChart>
      <c:catAx>
        <c:axId val="214351504"/>
        <c:scaling>
          <c:orientation val="minMax"/>
        </c:scaling>
        <c:delete val="0"/>
        <c:axPos val="b"/>
        <c:numFmt formatCode="[$-3010000]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1896"/>
        <c:crosses val="autoZero"/>
        <c:auto val="1"/>
        <c:lblAlgn val="ctr"/>
        <c:lblOffset val="100"/>
        <c:noMultiLvlLbl val="0"/>
      </c:catAx>
      <c:valAx>
        <c:axId val="21435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1504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54294191486933"/>
          <c:y val="0.92010074827603072"/>
          <c:w val="0.50195741184525844"/>
          <c:h val="7.9899251723969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45</a:t>
            </a:r>
            <a:r>
              <a:rPr lang="fa-IR" sz="1100" b="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- اوراق بدهی با بیشترین ارزش </a:t>
            </a:r>
            <a:endParaRPr lang="en-US" sz="1100" b="0" baseline="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4025364282326587"/>
          <c:y val="3.16222376964784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+mj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47984504179497E-2"/>
          <c:y val="7.6638655462184874E-2"/>
          <c:w val="0.85799140492053882"/>
          <c:h val="0.644105679830617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'اوراق - 60 درصد'!$A$2:$A$55</c:f>
              <c:strCache>
                <c:ptCount val="54"/>
                <c:pt idx="0">
                  <c:v>منفعت دولتي4-شرايط خاص14010729 (افاد4)</c:v>
                </c:pt>
                <c:pt idx="1">
                  <c:v>مرابحه عام دولت3-ش.خ 0208 (اراد31)</c:v>
                </c:pt>
                <c:pt idx="2">
                  <c:v>مرابحه عام دولت3-ش.خ0211 (اراد32) </c:v>
                </c:pt>
                <c:pt idx="3">
                  <c:v>اسنادخزانه-م2بودجه99-011019 (اخزا902)</c:v>
                </c:pt>
                <c:pt idx="4">
                  <c:v>اسنادخزانه-م3بودجه99-011110 (اخزا903) </c:v>
                </c:pt>
                <c:pt idx="5">
                  <c:v>مشاركت دولتي9-شرايط خاص990909</c:v>
                </c:pt>
                <c:pt idx="6">
                  <c:v>اسنادخزانه-م15بودجه98-010406 (اخزا815)</c:v>
                </c:pt>
                <c:pt idx="7">
                  <c:v>اسنادخزانه-م12بودجه98-001111 (اخزا812)</c:v>
                </c:pt>
                <c:pt idx="8">
                  <c:v>مرابحه عام دولت3-ش.خ 0103 (اراد35)</c:v>
                </c:pt>
                <c:pt idx="9">
                  <c:v>اسنادخزانه-م21بودجه97-000728</c:v>
                </c:pt>
                <c:pt idx="10">
                  <c:v>مرابحه عام دولت3-ش.خ 0105 (اراد38) </c:v>
                </c:pt>
                <c:pt idx="11">
                  <c:v>مرابحه عام دولت3-ش.خ 0104 (اراد36) </c:v>
                </c:pt>
                <c:pt idx="12">
                  <c:v>مرابحه عام دولت4-ش.خ 0207 (اراد40)</c:v>
                </c:pt>
                <c:pt idx="13">
                  <c:v>مرابحه عام دولت3-ش.خ 0305 (اراد34)</c:v>
                </c:pt>
                <c:pt idx="14">
                  <c:v>منفعت دولت-با شرايط خاص140006 </c:v>
                </c:pt>
                <c:pt idx="15">
                  <c:v>اسنادخزانه-م11بودجه98-001013 (اخزا811)</c:v>
                </c:pt>
                <c:pt idx="16">
                  <c:v>اسنادخزانه-م14بودجه98-010318 (اخزا814)</c:v>
                </c:pt>
                <c:pt idx="17">
                  <c:v>منفعت دولت6-ش.خاص140109 (افاد61)</c:v>
                </c:pt>
                <c:pt idx="18">
                  <c:v>مرابحه عام دولت2ش.خ صادرات0212 (اراد21)</c:v>
                </c:pt>
                <c:pt idx="19">
                  <c:v>مرابحه عام دولت3-ش.خ 0204 (اراد39) </c:v>
                </c:pt>
                <c:pt idx="20">
                  <c:v>مرابحه عام دولت4-ش.خ 0006 (اراد41)</c:v>
                </c:pt>
                <c:pt idx="21">
                  <c:v>مرابحه عام دولت2-ش.خ ساير0212 (اراد24)</c:v>
                </c:pt>
                <c:pt idx="22">
                  <c:v>اسنادخزانه-م9بودجه98-000923 (اخزا809)</c:v>
                </c:pt>
                <c:pt idx="23">
                  <c:v>اسنادخزانه-م20بودجه98-020806 (اخزا820) </c:v>
                </c:pt>
                <c:pt idx="24">
                  <c:v>اسنادخزانه-م21بودجه98-020906 (اخزا821) </c:v>
                </c:pt>
                <c:pt idx="25">
                  <c:v>سلف موازي استاندارد سنفت004 (سنفت004)</c:v>
                </c:pt>
                <c:pt idx="26">
                  <c:v>اسنادخزانه-م18بودجه97-000525</c:v>
                </c:pt>
                <c:pt idx="27">
                  <c:v>مرابحه عام دولت3-ش.خ 0104 (اراد36) </c:v>
                </c:pt>
                <c:pt idx="28">
                  <c:v>اسنادخزانه-م4بودجه97-991022 </c:v>
                </c:pt>
                <c:pt idx="29">
                  <c:v>مرابحه عام دولت4-ش.خ 0106 (اراد42)</c:v>
                </c:pt>
                <c:pt idx="30">
                  <c:v>مرابحه عام دولت3-ش.خ 0303 (اراد33)</c:v>
                </c:pt>
                <c:pt idx="31">
                  <c:v>منفعت دولت7-ش.خاص ساير0204 (افاد74) </c:v>
                </c:pt>
                <c:pt idx="32">
                  <c:v>اسنادخزانه-م22بودجه97-000428</c:v>
                </c:pt>
                <c:pt idx="33">
                  <c:v>اسنادخزانه-م23بودجه97-000824</c:v>
                </c:pt>
                <c:pt idx="34">
                  <c:v>اجاره دولت آموزش وپرورش991020</c:v>
                </c:pt>
                <c:pt idx="35">
                  <c:v>مرابحه گندم2-واجدشرايط خاص1400</c:v>
                </c:pt>
                <c:pt idx="36">
                  <c:v>منفعت دولتي2-شرايط خاص14000626 </c:v>
                </c:pt>
                <c:pt idx="37">
                  <c:v>مشاركت دولتي10-شرايط خاص001226</c:v>
                </c:pt>
                <c:pt idx="38">
                  <c:v>اسنادخزانه-م5بودجه98-000422 (اخزا805)</c:v>
                </c:pt>
                <c:pt idx="39">
                  <c:v>اسنادخزانه-م16بودجه98-010503 (اخزا816)</c:v>
                </c:pt>
                <c:pt idx="40">
                  <c:v>اسنادخزانه-م17بودجه98-010512 (اخزا817) </c:v>
                </c:pt>
                <c:pt idx="41">
                  <c:v>اسنادخزانه-م18بودجه98-010614 (اخزا818)</c:v>
                </c:pt>
                <c:pt idx="42">
                  <c:v>اسنادخزانه-م19بودجه98-020322 (اخزا819) </c:v>
                </c:pt>
                <c:pt idx="43">
                  <c:v>مرابحه عام دولت4-ش.خ 0007 (اراد44)</c:v>
                </c:pt>
                <c:pt idx="44">
                  <c:v>مرابحه عام دولت4-ش.خ 0302 (اراد46)</c:v>
                </c:pt>
                <c:pt idx="45">
                  <c:v>مرابحه عام دولت5-ش.خ0302 (اراد50) </c:v>
                </c:pt>
                <c:pt idx="46">
                  <c:v>صكوك اجاره فارس307- 3ماهه18% (صفارس307)</c:v>
                </c:pt>
                <c:pt idx="47">
                  <c:v>اسنادخزانه-م4بودجه99-011215 (اخزا904) </c:v>
                </c:pt>
                <c:pt idx="48">
                  <c:v>مرابحه عام دولت5-ش.خ 0207 (اراد53) </c:v>
                </c:pt>
                <c:pt idx="49">
                  <c:v>مرابحه سلامت6واجدشرايط خاص1400 </c:v>
                </c:pt>
                <c:pt idx="50">
                  <c:v>مرابحه عام دولت3-ش.خ 0005 (اراد37)</c:v>
                </c:pt>
                <c:pt idx="51">
                  <c:v>اسنادخزانه-م7بودجه98-000719 (اخزا807)</c:v>
                </c:pt>
                <c:pt idx="52">
                  <c:v>اسنادخزانه-م6بودجه98-000519 (اخزا806)</c:v>
                </c:pt>
                <c:pt idx="53">
                  <c:v>اسنادخزانه-م8بودجه98-000817 (اخزا808)</c:v>
                </c:pt>
              </c:strCache>
            </c:strRef>
          </c:cat>
          <c:val>
            <c:numRef>
              <c:f>'اوراق - 60 درصد'!$J$2:$J$55</c:f>
              <c:numCache>
                <c:formatCode>0.00%</c:formatCode>
                <c:ptCount val="54"/>
                <c:pt idx="0">
                  <c:v>1.9975916437767829E-2</c:v>
                </c:pt>
                <c:pt idx="1">
                  <c:v>1.9944404279007E-2</c:v>
                </c:pt>
                <c:pt idx="2">
                  <c:v>1.9944404279007E-2</c:v>
                </c:pt>
                <c:pt idx="3">
                  <c:v>1.9944404279007E-2</c:v>
                </c:pt>
                <c:pt idx="4">
                  <c:v>1.9944404279007E-2</c:v>
                </c:pt>
                <c:pt idx="5">
                  <c:v>1.9421442852183328E-2</c:v>
                </c:pt>
                <c:pt idx="6">
                  <c:v>1.5955523423205598E-2</c:v>
                </c:pt>
                <c:pt idx="7">
                  <c:v>1.5955523423205598E-2</c:v>
                </c:pt>
                <c:pt idx="8">
                  <c:v>1.5955523423205598E-2</c:v>
                </c:pt>
                <c:pt idx="9">
                  <c:v>1.591228036473594E-2</c:v>
                </c:pt>
                <c:pt idx="10">
                  <c:v>1.5245685321616145E-2</c:v>
                </c:pt>
                <c:pt idx="11">
                  <c:v>1.4160527038094969E-2</c:v>
                </c:pt>
                <c:pt idx="12">
                  <c:v>1.4060805016699934E-2</c:v>
                </c:pt>
                <c:pt idx="13">
                  <c:v>1.216608661019427E-2</c:v>
                </c:pt>
                <c:pt idx="14">
                  <c:v>1.19666425674042E-2</c:v>
                </c:pt>
                <c:pt idx="15">
                  <c:v>1.19666425674042E-2</c:v>
                </c:pt>
                <c:pt idx="16">
                  <c:v>1.19666425674042E-2</c:v>
                </c:pt>
                <c:pt idx="17">
                  <c:v>1.19666425674042E-2</c:v>
                </c:pt>
                <c:pt idx="18">
                  <c:v>1.19666425674042E-2</c:v>
                </c:pt>
                <c:pt idx="19">
                  <c:v>1.19666425674042E-2</c:v>
                </c:pt>
                <c:pt idx="20">
                  <c:v>1.19666425674042E-2</c:v>
                </c:pt>
                <c:pt idx="21">
                  <c:v>1.0570534267873709E-2</c:v>
                </c:pt>
                <c:pt idx="22">
                  <c:v>9.9722021395035002E-3</c:v>
                </c:pt>
                <c:pt idx="23">
                  <c:v>9.9722021395035002E-3</c:v>
                </c:pt>
                <c:pt idx="24">
                  <c:v>9.9722021395035002E-3</c:v>
                </c:pt>
                <c:pt idx="25">
                  <c:v>9.9722021395035002E-3</c:v>
                </c:pt>
                <c:pt idx="26">
                  <c:v>9.8122153083628465E-3</c:v>
                </c:pt>
                <c:pt idx="27">
                  <c:v>9.7727580967134301E-3</c:v>
                </c:pt>
                <c:pt idx="28">
                  <c:v>9.7494095815120821E-3</c:v>
                </c:pt>
                <c:pt idx="29">
                  <c:v>9.542480004908014E-3</c:v>
                </c:pt>
                <c:pt idx="30">
                  <c:v>9.3339812025752759E-3</c:v>
                </c:pt>
                <c:pt idx="31">
                  <c:v>9.1744259683432198E-3</c:v>
                </c:pt>
                <c:pt idx="32">
                  <c:v>8.0382032287703298E-3</c:v>
                </c:pt>
                <c:pt idx="33">
                  <c:v>8.0154398823905279E-3</c:v>
                </c:pt>
                <c:pt idx="34">
                  <c:v>7.9777617116027991E-3</c:v>
                </c:pt>
                <c:pt idx="35">
                  <c:v>7.9777617116027991E-3</c:v>
                </c:pt>
                <c:pt idx="36">
                  <c:v>7.9777617116027991E-3</c:v>
                </c:pt>
                <c:pt idx="37">
                  <c:v>7.9777617116027991E-3</c:v>
                </c:pt>
                <c:pt idx="38">
                  <c:v>7.9777617116027991E-3</c:v>
                </c:pt>
                <c:pt idx="39">
                  <c:v>7.9777617116027991E-3</c:v>
                </c:pt>
                <c:pt idx="40">
                  <c:v>7.9777617116027991E-3</c:v>
                </c:pt>
                <c:pt idx="41">
                  <c:v>7.9777617116027991E-3</c:v>
                </c:pt>
                <c:pt idx="42">
                  <c:v>7.9777617116027991E-3</c:v>
                </c:pt>
                <c:pt idx="43">
                  <c:v>7.9777617116027991E-3</c:v>
                </c:pt>
                <c:pt idx="44">
                  <c:v>7.9777617116027991E-3</c:v>
                </c:pt>
                <c:pt idx="45">
                  <c:v>7.9777617116027991E-3</c:v>
                </c:pt>
                <c:pt idx="46">
                  <c:v>7.9777617116027991E-3</c:v>
                </c:pt>
                <c:pt idx="47">
                  <c:v>7.9777617116027991E-3</c:v>
                </c:pt>
                <c:pt idx="48">
                  <c:v>7.9777617116027991E-3</c:v>
                </c:pt>
                <c:pt idx="49">
                  <c:v>6.9326749273828326E-3</c:v>
                </c:pt>
                <c:pt idx="50">
                  <c:v>6.8086757793232198E-3</c:v>
                </c:pt>
                <c:pt idx="51">
                  <c:v>5.9833212837020998E-3</c:v>
                </c:pt>
                <c:pt idx="52">
                  <c:v>5.9833212837020998E-3</c:v>
                </c:pt>
                <c:pt idx="53">
                  <c:v>5.9833212837020998E-3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9-43AA-94E8-F38936B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214352680"/>
        <c:axId val="214353072"/>
      </c:barChart>
      <c:lineChart>
        <c:grouping val="standard"/>
        <c:varyColors val="0"/>
        <c:ser>
          <c:idx val="1"/>
          <c:order val="1"/>
          <c:spPr>
            <a:ln w="5715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Ref>
              <c:f>'اوراق - 60 درصد'!$A$2:$A$55</c:f>
              <c:strCache>
                <c:ptCount val="54"/>
                <c:pt idx="0">
                  <c:v>منفعت دولتي4-شرايط خاص14010729 (افاد4)</c:v>
                </c:pt>
                <c:pt idx="1">
                  <c:v>مرابحه عام دولت3-ش.خ 0208 (اراد31)</c:v>
                </c:pt>
                <c:pt idx="2">
                  <c:v>مرابحه عام دولت3-ش.خ0211 (اراد32) </c:v>
                </c:pt>
                <c:pt idx="3">
                  <c:v>اسنادخزانه-م2بودجه99-011019 (اخزا902)</c:v>
                </c:pt>
                <c:pt idx="4">
                  <c:v>اسنادخزانه-م3بودجه99-011110 (اخزا903) </c:v>
                </c:pt>
                <c:pt idx="5">
                  <c:v>مشاركت دولتي9-شرايط خاص990909</c:v>
                </c:pt>
                <c:pt idx="6">
                  <c:v>اسنادخزانه-م15بودجه98-010406 (اخزا815)</c:v>
                </c:pt>
                <c:pt idx="7">
                  <c:v>اسنادخزانه-م12بودجه98-001111 (اخزا812)</c:v>
                </c:pt>
                <c:pt idx="8">
                  <c:v>مرابحه عام دولت3-ش.خ 0103 (اراد35)</c:v>
                </c:pt>
                <c:pt idx="9">
                  <c:v>اسنادخزانه-م21بودجه97-000728</c:v>
                </c:pt>
                <c:pt idx="10">
                  <c:v>مرابحه عام دولت3-ش.خ 0105 (اراد38) </c:v>
                </c:pt>
                <c:pt idx="11">
                  <c:v>مرابحه عام دولت3-ش.خ 0104 (اراد36) </c:v>
                </c:pt>
                <c:pt idx="12">
                  <c:v>مرابحه عام دولت4-ش.خ 0207 (اراد40)</c:v>
                </c:pt>
                <c:pt idx="13">
                  <c:v>مرابحه عام دولت3-ش.خ 0305 (اراد34)</c:v>
                </c:pt>
                <c:pt idx="14">
                  <c:v>منفعت دولت-با شرايط خاص140006 </c:v>
                </c:pt>
                <c:pt idx="15">
                  <c:v>اسنادخزانه-م11بودجه98-001013 (اخزا811)</c:v>
                </c:pt>
                <c:pt idx="16">
                  <c:v>اسنادخزانه-م14بودجه98-010318 (اخزا814)</c:v>
                </c:pt>
                <c:pt idx="17">
                  <c:v>منفعت دولت6-ش.خاص140109 (افاد61)</c:v>
                </c:pt>
                <c:pt idx="18">
                  <c:v>مرابحه عام دولت2ش.خ صادرات0212 (اراد21)</c:v>
                </c:pt>
                <c:pt idx="19">
                  <c:v>مرابحه عام دولت3-ش.خ 0204 (اراد39) </c:v>
                </c:pt>
                <c:pt idx="20">
                  <c:v>مرابحه عام دولت4-ش.خ 0006 (اراد41)</c:v>
                </c:pt>
                <c:pt idx="21">
                  <c:v>مرابحه عام دولت2-ش.خ ساير0212 (اراد24)</c:v>
                </c:pt>
                <c:pt idx="22">
                  <c:v>اسنادخزانه-م9بودجه98-000923 (اخزا809)</c:v>
                </c:pt>
                <c:pt idx="23">
                  <c:v>اسنادخزانه-م20بودجه98-020806 (اخزا820) </c:v>
                </c:pt>
                <c:pt idx="24">
                  <c:v>اسنادخزانه-م21بودجه98-020906 (اخزا821) </c:v>
                </c:pt>
                <c:pt idx="25">
                  <c:v>سلف موازي استاندارد سنفت004 (سنفت004)</c:v>
                </c:pt>
                <c:pt idx="26">
                  <c:v>اسنادخزانه-م18بودجه97-000525</c:v>
                </c:pt>
                <c:pt idx="27">
                  <c:v>مرابحه عام دولت3-ش.خ 0104 (اراد36) </c:v>
                </c:pt>
                <c:pt idx="28">
                  <c:v>اسنادخزانه-م4بودجه97-991022 </c:v>
                </c:pt>
                <c:pt idx="29">
                  <c:v>مرابحه عام دولت4-ش.خ 0106 (اراد42)</c:v>
                </c:pt>
                <c:pt idx="30">
                  <c:v>مرابحه عام دولت3-ش.خ 0303 (اراد33)</c:v>
                </c:pt>
                <c:pt idx="31">
                  <c:v>منفعت دولت7-ش.خاص ساير0204 (افاد74) </c:v>
                </c:pt>
                <c:pt idx="32">
                  <c:v>اسنادخزانه-م22بودجه97-000428</c:v>
                </c:pt>
                <c:pt idx="33">
                  <c:v>اسنادخزانه-م23بودجه97-000824</c:v>
                </c:pt>
                <c:pt idx="34">
                  <c:v>اجاره دولت آموزش وپرورش991020</c:v>
                </c:pt>
                <c:pt idx="35">
                  <c:v>مرابحه گندم2-واجدشرايط خاص1400</c:v>
                </c:pt>
                <c:pt idx="36">
                  <c:v>منفعت دولتي2-شرايط خاص14000626 </c:v>
                </c:pt>
                <c:pt idx="37">
                  <c:v>مشاركت دولتي10-شرايط خاص001226</c:v>
                </c:pt>
                <c:pt idx="38">
                  <c:v>اسنادخزانه-م5بودجه98-000422 (اخزا805)</c:v>
                </c:pt>
                <c:pt idx="39">
                  <c:v>اسنادخزانه-م16بودجه98-010503 (اخزا816)</c:v>
                </c:pt>
                <c:pt idx="40">
                  <c:v>اسنادخزانه-م17بودجه98-010512 (اخزا817) </c:v>
                </c:pt>
                <c:pt idx="41">
                  <c:v>اسنادخزانه-م18بودجه98-010614 (اخزا818)</c:v>
                </c:pt>
                <c:pt idx="42">
                  <c:v>اسنادخزانه-م19بودجه98-020322 (اخزا819) </c:v>
                </c:pt>
                <c:pt idx="43">
                  <c:v>مرابحه عام دولت4-ش.خ 0007 (اراد44)</c:v>
                </c:pt>
                <c:pt idx="44">
                  <c:v>مرابحه عام دولت4-ش.خ 0302 (اراد46)</c:v>
                </c:pt>
                <c:pt idx="45">
                  <c:v>مرابحه عام دولت5-ش.خ0302 (اراد50) </c:v>
                </c:pt>
                <c:pt idx="46">
                  <c:v>صكوك اجاره فارس307- 3ماهه18% (صفارس307)</c:v>
                </c:pt>
                <c:pt idx="47">
                  <c:v>اسنادخزانه-م4بودجه99-011215 (اخزا904) </c:v>
                </c:pt>
                <c:pt idx="48">
                  <c:v>مرابحه عام دولت5-ش.خ 0207 (اراد53) </c:v>
                </c:pt>
                <c:pt idx="49">
                  <c:v>مرابحه سلامت6واجدشرايط خاص1400 </c:v>
                </c:pt>
                <c:pt idx="50">
                  <c:v>مرابحه عام دولت3-ش.خ 0005 (اراد37)</c:v>
                </c:pt>
                <c:pt idx="51">
                  <c:v>اسنادخزانه-م7بودجه98-000719 (اخزا807)</c:v>
                </c:pt>
                <c:pt idx="52">
                  <c:v>اسنادخزانه-م6بودجه98-000519 (اخزا806)</c:v>
                </c:pt>
                <c:pt idx="53">
                  <c:v>اسنادخزانه-م8بودجه98-000817 (اخزا808)</c:v>
                </c:pt>
              </c:strCache>
            </c:strRef>
          </c:cat>
          <c:val>
            <c:numRef>
              <c:f>'اوراق - 60 درصد'!$K$2:$K$55</c:f>
              <c:numCache>
                <c:formatCode>0.00%</c:formatCode>
                <c:ptCount val="54"/>
                <c:pt idx="0">
                  <c:v>1.9975916437767829E-2</c:v>
                </c:pt>
                <c:pt idx="1">
                  <c:v>3.9920320716774829E-2</c:v>
                </c:pt>
                <c:pt idx="2">
                  <c:v>5.9864724995781826E-2</c:v>
                </c:pt>
                <c:pt idx="3">
                  <c:v>7.9809129274788823E-2</c:v>
                </c:pt>
                <c:pt idx="4">
                  <c:v>9.975353355379582E-2</c:v>
                </c:pt>
                <c:pt idx="5">
                  <c:v>0.11917497640597915</c:v>
                </c:pt>
                <c:pt idx="6">
                  <c:v>0.13513049982918476</c:v>
                </c:pt>
                <c:pt idx="7">
                  <c:v>0.15108602325239037</c:v>
                </c:pt>
                <c:pt idx="8">
                  <c:v>0.16704154667559598</c:v>
                </c:pt>
                <c:pt idx="9">
                  <c:v>0.18295382704033192</c:v>
                </c:pt>
                <c:pt idx="10">
                  <c:v>0.19819951236194805</c:v>
                </c:pt>
                <c:pt idx="11">
                  <c:v>0.21236003940004303</c:v>
                </c:pt>
                <c:pt idx="12">
                  <c:v>0.22642084441674296</c:v>
                </c:pt>
                <c:pt idx="13">
                  <c:v>0.23858693102693723</c:v>
                </c:pt>
                <c:pt idx="14">
                  <c:v>0.25055357359434144</c:v>
                </c:pt>
                <c:pt idx="15">
                  <c:v>0.26252021616174565</c:v>
                </c:pt>
                <c:pt idx="16">
                  <c:v>0.27448685872914985</c:v>
                </c:pt>
                <c:pt idx="17">
                  <c:v>0.28645350129655406</c:v>
                </c:pt>
                <c:pt idx="18">
                  <c:v>0.29842014386395826</c:v>
                </c:pt>
                <c:pt idx="19">
                  <c:v>0.31038678643136247</c:v>
                </c:pt>
                <c:pt idx="20">
                  <c:v>0.32235342899876668</c:v>
                </c:pt>
                <c:pt idx="21">
                  <c:v>0.33292396326664037</c:v>
                </c:pt>
                <c:pt idx="22">
                  <c:v>0.34289616540614387</c:v>
                </c:pt>
                <c:pt idx="23">
                  <c:v>0.35286836754564738</c:v>
                </c:pt>
                <c:pt idx="24">
                  <c:v>0.36284056968515088</c:v>
                </c:pt>
                <c:pt idx="25">
                  <c:v>0.37281277182465439</c:v>
                </c:pt>
                <c:pt idx="26">
                  <c:v>0.38262498713301724</c:v>
                </c:pt>
                <c:pt idx="27">
                  <c:v>0.39239774522973064</c:v>
                </c:pt>
                <c:pt idx="28">
                  <c:v>0.40214715481124275</c:v>
                </c:pt>
                <c:pt idx="29">
                  <c:v>0.41168963481615078</c:v>
                </c:pt>
                <c:pt idx="30">
                  <c:v>0.42102361601872607</c:v>
                </c:pt>
                <c:pt idx="31">
                  <c:v>0.43019804198706929</c:v>
                </c:pt>
                <c:pt idx="32">
                  <c:v>0.43823624521583959</c:v>
                </c:pt>
                <c:pt idx="33">
                  <c:v>0.4462516850982301</c:v>
                </c:pt>
                <c:pt idx="34">
                  <c:v>0.4542294468098329</c:v>
                </c:pt>
                <c:pt idx="35">
                  <c:v>0.46220720852143571</c:v>
                </c:pt>
                <c:pt idx="36">
                  <c:v>0.47018497023303851</c:v>
                </c:pt>
                <c:pt idx="37">
                  <c:v>0.47816273194464132</c:v>
                </c:pt>
                <c:pt idx="38">
                  <c:v>0.48614049365624412</c:v>
                </c:pt>
                <c:pt idx="39">
                  <c:v>0.49411825536784693</c:v>
                </c:pt>
                <c:pt idx="40">
                  <c:v>0.50209601707944973</c:v>
                </c:pt>
                <c:pt idx="41">
                  <c:v>0.51007377879105253</c:v>
                </c:pt>
                <c:pt idx="42">
                  <c:v>0.51805154050265534</c:v>
                </c:pt>
                <c:pt idx="43">
                  <c:v>0.52602930221425814</c:v>
                </c:pt>
                <c:pt idx="44">
                  <c:v>0.53400706392586095</c:v>
                </c:pt>
                <c:pt idx="45">
                  <c:v>0.54198482563746375</c:v>
                </c:pt>
                <c:pt idx="46">
                  <c:v>0.54996258734906656</c:v>
                </c:pt>
                <c:pt idx="47">
                  <c:v>0.55794034906066936</c:v>
                </c:pt>
                <c:pt idx="48">
                  <c:v>0.56591811077227216</c:v>
                </c:pt>
                <c:pt idx="49">
                  <c:v>0.57285078569965497</c:v>
                </c:pt>
                <c:pt idx="50">
                  <c:v>0.57965946147897818</c:v>
                </c:pt>
                <c:pt idx="51">
                  <c:v>0.58564278276268023</c:v>
                </c:pt>
                <c:pt idx="52">
                  <c:v>0.59162610404638227</c:v>
                </c:pt>
                <c:pt idx="53">
                  <c:v>0.59760942533008432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9-43AA-94E8-F38936B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3856"/>
        <c:axId val="214353464"/>
      </c:lineChart>
      <c:catAx>
        <c:axId val="21435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3072"/>
        <c:crosses val="autoZero"/>
        <c:auto val="1"/>
        <c:lblAlgn val="ctr"/>
        <c:lblOffset val="100"/>
        <c:noMultiLvlLbl val="0"/>
      </c:catAx>
      <c:valAx>
        <c:axId val="21435307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dk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2680"/>
        <c:crosses val="autoZero"/>
        <c:crossBetween val="between"/>
      </c:valAx>
      <c:valAx>
        <c:axId val="21435346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3856"/>
        <c:crosses val="max"/>
        <c:crossBetween val="between"/>
      </c:valAx>
      <c:catAx>
        <c:axId val="21435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353464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نمودار 6- روند یکساله ارزش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 </a:t>
            </a:r>
            <a:r>
              <a:rPr lang="fa-IR" sz="1100" b="0" i="0" u="none" strike="noStrike" cap="none" normalizeH="0" baseline="0">
                <a:effectLst/>
              </a:rPr>
              <a:t>تجمعی</a:t>
            </a:r>
            <a:r>
              <a:rPr lang="en-US" sz="1100" b="0" i="0" u="none" strike="noStrike" cap="none" normalizeH="0" baseline="0">
                <a:effectLst/>
              </a:rPr>
              <a:t> 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معاملات بورس ها</a:t>
            </a:r>
            <a:endParaRPr lang="en-US" sz="1100" b="0">
              <a:solidFill>
                <a:sysClr val="windowText" lastClr="000000"/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66400556702909"/>
          <c:y val="3.485980444097778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23740115009894"/>
          <c:y val="0.10289610595373198"/>
          <c:w val="0.84468375522938377"/>
          <c:h val="0.756045532460661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'ارزش معاملات بورس ها'!$B$40</c:f>
              <c:strCache>
                <c:ptCount val="1"/>
                <c:pt idx="0">
                  <c:v>ارزش تجمعی معاملات کل سال تا انتهای ماه قبل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ها'!$C$40:$O$40</c:f>
              <c:numCache>
                <c:formatCode>#,##0</c:formatCode>
                <c:ptCount val="13"/>
                <c:pt idx="0">
                  <c:v>2496278.4720762903</c:v>
                </c:pt>
                <c:pt idx="1">
                  <c:v>3222208.365861211</c:v>
                </c:pt>
                <c:pt idx="2">
                  <c:v>4050226.4955860563</c:v>
                </c:pt>
                <c:pt idx="3">
                  <c:v>4610033.2467567073</c:v>
                </c:pt>
                <c:pt idx="4">
                  <c:v>5601768.7292992249</c:v>
                </c:pt>
                <c:pt idx="5">
                  <c:v>0</c:v>
                </c:pt>
                <c:pt idx="6">
                  <c:v>1709582.206848905</c:v>
                </c:pt>
                <c:pt idx="7">
                  <c:v>5532703.0430242289</c:v>
                </c:pt>
                <c:pt idx="8">
                  <c:v>8459905.7608988602</c:v>
                </c:pt>
                <c:pt idx="9">
                  <c:v>14520529.038887642</c:v>
                </c:pt>
                <c:pt idx="10">
                  <c:v>19637524.388936028</c:v>
                </c:pt>
                <c:pt idx="11">
                  <c:v>23263400.649378091</c:v>
                </c:pt>
                <c:pt idx="12">
                  <c:v>26750812.741272286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8-43B3-9671-24065EA58C42}"/>
            </c:ext>
          </c:extLst>
        </c:ser>
        <c:ser>
          <c:idx val="0"/>
          <c:order val="1"/>
          <c:tx>
            <c:strRef>
              <c:f>'ارزش معاملات بورس ها'!$B$39</c:f>
              <c:strCache>
                <c:ptCount val="1"/>
                <c:pt idx="0">
                  <c:v>ارزش معاملات در هر ماه</c:v>
                </c:pt>
              </c:strCache>
            </c:strRef>
          </c:tx>
          <c:spPr>
            <a:solidFill>
              <a:srgbClr val="DFA14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736946968559676E-7"/>
                  <c:y val="-3.9231528605113156E-2"/>
                </c:manualLayout>
              </c:layout>
              <c:tx>
                <c:rich>
                  <a:bodyPr rot="0" spcFirstLastPara="1" vertOverflow="clip" horzOverflow="clip" vert="horz" wrap="none" lIns="38100" tIns="182880" rIns="38100" bIns="19050" anchor="ctr" anchorCtr="0">
                    <a:spAutoFit/>
                  </a:bodyPr>
                  <a:lstStyle/>
                  <a:p>
                    <a:pPr rtl="0">
                      <a:defRPr sz="1000" b="0" i="0" u="none" strike="noStrike" kern="1200" baseline="0">
                        <a:solidFill>
                          <a:schemeClr val="tx1">
                            <a:lumMod val="85000"/>
                            <a:lumOff val="1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+mn-cs"/>
                      </a:defRPr>
                    </a:pPr>
                    <a:fld id="{280C6B03-F2CE-4A54-AAF5-E253DE641CF0}" type="CELLRANGE">
                      <a:rPr lang="en-US"/>
                      <a:pPr rtl="0">
                        <a:defRPr sz="1000" b="0" i="0" u="none" strike="noStrike" kern="1200" baseline="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latin typeface="IPT.Mitra" panose="00000400000000000000" pitchFamily="2" charset="2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7C8-43B3-9671-24065EA58C42}"/>
                </c:ext>
              </c:extLst>
            </c:dLbl>
            <c:dLbl>
              <c:idx val="1"/>
              <c:layout>
                <c:manualLayout>
                  <c:x val="0"/>
                  <c:y val="-4.2367297954724194E-2"/>
                </c:manualLayout>
              </c:layout>
              <c:tx>
                <c:rich>
                  <a:bodyPr/>
                  <a:lstStyle/>
                  <a:p>
                    <a:fld id="{5F21A562-A4FD-42D5-89FA-27E2356F73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A5F-431A-94D6-35F37D894E87}"/>
                </c:ext>
              </c:extLst>
            </c:dLbl>
            <c:dLbl>
              <c:idx val="2"/>
              <c:layout>
                <c:manualLayout>
                  <c:x val="-3.4312128485821381E-17"/>
                  <c:y val="-4.1287271314306033E-2"/>
                </c:manualLayout>
              </c:layout>
              <c:tx>
                <c:rich>
                  <a:bodyPr/>
                  <a:lstStyle/>
                  <a:p>
                    <a:fld id="{3994778A-34ED-4E47-AC07-1F53CD5EF1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A5F-431A-94D6-35F37D894E87}"/>
                </c:ext>
              </c:extLst>
            </c:dLbl>
            <c:dLbl>
              <c:idx val="3"/>
              <c:layout>
                <c:manualLayout>
                  <c:x val="0"/>
                  <c:y val="-4.3398574637260885E-2"/>
                </c:manualLayout>
              </c:layout>
              <c:tx>
                <c:rich>
                  <a:bodyPr/>
                  <a:lstStyle/>
                  <a:p>
                    <a:fld id="{EAE4F49B-3DFD-4583-A839-377542FAA9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A5F-431A-94D6-35F37D894E87}"/>
                </c:ext>
              </c:extLst>
            </c:dLbl>
            <c:dLbl>
              <c:idx val="4"/>
              <c:layout>
                <c:manualLayout>
                  <c:x val="-6.8624256971642762E-17"/>
                  <c:y val="-3.6154904424990746E-2"/>
                </c:manualLayout>
              </c:layout>
              <c:tx>
                <c:rich>
                  <a:bodyPr/>
                  <a:lstStyle/>
                  <a:p>
                    <a:fld id="{9208B49D-B180-40E0-9FCA-0431B2B554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A5F-431A-94D6-35F37D894E87}"/>
                </c:ext>
              </c:extLst>
            </c:dLbl>
            <c:dLbl>
              <c:idx val="5"/>
              <c:layout>
                <c:manualLayout>
                  <c:x val="1.4736946970275283E-7"/>
                  <c:y val="-4.982855069959774E-2"/>
                </c:manualLayout>
              </c:layout>
              <c:tx>
                <c:rich>
                  <a:bodyPr/>
                  <a:lstStyle/>
                  <a:p>
                    <a:fld id="{679BA8A5-5651-4D7B-BC16-8C5728114E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7C8-43B3-9671-24065EA58C42}"/>
                </c:ext>
              </c:extLst>
            </c:dLbl>
            <c:dLbl>
              <c:idx val="6"/>
              <c:layout>
                <c:manualLayout>
                  <c:x val="0"/>
                  <c:y val="-5.2437748812974458E-2"/>
                </c:manualLayout>
              </c:layout>
              <c:tx>
                <c:rich>
                  <a:bodyPr/>
                  <a:lstStyle/>
                  <a:p>
                    <a:fld id="{1D192F5A-A68B-4789-9C82-02A57A5446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A5F-431A-94D6-35F37D894E87}"/>
                </c:ext>
              </c:extLst>
            </c:dLbl>
            <c:dLbl>
              <c:idx val="7"/>
              <c:layout>
                <c:manualLayout>
                  <c:x val="0"/>
                  <c:y val="-6.8947137122877894E-2"/>
                </c:manualLayout>
              </c:layout>
              <c:tx>
                <c:rich>
                  <a:bodyPr/>
                  <a:lstStyle/>
                  <a:p>
                    <a:fld id="{09581E21-CB56-4311-BA0A-74024A5578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7C8-43B3-9671-24065EA58C42}"/>
                </c:ext>
              </c:extLst>
            </c:dLbl>
            <c:dLbl>
              <c:idx val="8"/>
              <c:layout>
                <c:manualLayout>
                  <c:x val="-1.6266532270293478E-16"/>
                  <c:y val="-7.8122289094527911E-2"/>
                </c:manualLayout>
              </c:layout>
              <c:tx>
                <c:rich>
                  <a:bodyPr/>
                  <a:lstStyle/>
                  <a:p>
                    <a:fld id="{ECD5BE47-F622-4BA9-80EC-905DB2E402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7C8-43B3-9671-24065EA58C42}"/>
                </c:ext>
              </c:extLst>
            </c:dLbl>
            <c:dLbl>
              <c:idx val="9"/>
              <c:layout>
                <c:manualLayout>
                  <c:x val="0"/>
                  <c:y val="-7.769885259810802E-2"/>
                </c:manualLayout>
              </c:layout>
              <c:tx>
                <c:rich>
                  <a:bodyPr/>
                  <a:lstStyle/>
                  <a:p>
                    <a:fld id="{FBD55E89-9487-41EB-9940-1842529850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7C8-43B3-9671-24065EA58C42}"/>
                </c:ext>
              </c:extLst>
            </c:dLbl>
            <c:dLbl>
              <c:idx val="10"/>
              <c:layout>
                <c:manualLayout>
                  <c:x val="0"/>
                  <c:y val="-0.1180550624172232"/>
                </c:manualLayout>
              </c:layout>
              <c:tx>
                <c:rich>
                  <a:bodyPr/>
                  <a:lstStyle/>
                  <a:p>
                    <a:fld id="{3F053D2B-4FC3-4B7B-9078-0214CF824E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7C8-43B3-9671-24065EA58C42}"/>
                </c:ext>
              </c:extLst>
            </c:dLbl>
            <c:dLbl>
              <c:idx val="11"/>
              <c:layout>
                <c:manualLayout>
                  <c:x val="-1.3724851394328552E-16"/>
                  <c:y val="-9.825123864323132E-2"/>
                </c:manualLayout>
              </c:layout>
              <c:tx>
                <c:rich>
                  <a:bodyPr/>
                  <a:lstStyle/>
                  <a:p>
                    <a:fld id="{53F77BED-03DB-4B8F-8E13-D71B7BA36E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7C8-43B3-9671-24065EA58C42}"/>
                </c:ext>
              </c:extLst>
            </c:dLbl>
            <c:dLbl>
              <c:idx val="12"/>
              <c:layout>
                <c:manualLayout>
                  <c:x val="0"/>
                  <c:y val="-0.12928603762652327"/>
                </c:manualLayout>
              </c:layout>
              <c:tx>
                <c:rich>
                  <a:bodyPr rot="0" spcFirstLastPara="1" vertOverflow="clip" horzOverflow="clip" vert="horz" wrap="none" lIns="38100" tIns="182880" rIns="38100" bIns="19050" anchor="t" anchorCtr="0">
                    <a:noAutofit/>
                  </a:bodyPr>
                  <a:lstStyle/>
                  <a:p>
                    <a:pPr rtl="0">
                      <a:defRPr sz="1000" b="0" i="0" u="none" strike="noStrike" kern="1200" baseline="0">
                        <a:solidFill>
                          <a:schemeClr val="tx1">
                            <a:lumMod val="85000"/>
                            <a:lumOff val="15000"/>
                          </a:schemeClr>
                        </a:solidFill>
                        <a:latin typeface="IPT.Mitra" panose="00000400000000000000" pitchFamily="2" charset="2"/>
                        <a:ea typeface="+mn-ea"/>
                        <a:cs typeface="+mn-cs"/>
                      </a:defRPr>
                    </a:pPr>
                    <a:fld id="{074D5D8A-66DC-4518-9697-A42A57EBFBC7}" type="CELLRANGE">
                      <a:rPr lang="en-US"/>
                      <a:pPr rtl="0">
                        <a:defRPr sz="1000" b="0" i="0" u="none" strike="noStrike" kern="1200" baseline="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latin typeface="IPT.Mitra" panose="00000400000000000000" pitchFamily="2" charset="2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017758056934636E-2"/>
                      <c:h val="8.630198996867473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7C8-43B3-9671-24065EA58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82880" rIns="38100" bIns="19050" anchor="t" anchorCtr="0">
                <a:spAutoFit/>
              </a:bodyPr>
              <a:lstStyle/>
              <a:p>
                <a:pPr rtl="0"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'ارزش معاملات بورس ها'!$C$34:$O$34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معاملات بورس ها'!$C$39:$O$39</c:f>
              <c:numCache>
                <c:formatCode>#,##0</c:formatCode>
                <c:ptCount val="13"/>
                <c:pt idx="0">
                  <c:v>559806.75117065106</c:v>
                </c:pt>
                <c:pt idx="1">
                  <c:v>991735.48254251806</c:v>
                </c:pt>
                <c:pt idx="2">
                  <c:v>1211540.1932361638</c:v>
                </c:pt>
                <c:pt idx="3">
                  <c:v>1502091.9948794681</c:v>
                </c:pt>
                <c:pt idx="4">
                  <c:v>1817567.179527937</c:v>
                </c:pt>
                <c:pt idx="5">
                  <c:v>1709582.206848905</c:v>
                </c:pt>
                <c:pt idx="6">
                  <c:v>3823120.8361753235</c:v>
                </c:pt>
                <c:pt idx="7">
                  <c:v>2927202.7178746313</c:v>
                </c:pt>
                <c:pt idx="8">
                  <c:v>6060623.2779887831</c:v>
                </c:pt>
                <c:pt idx="9">
                  <c:v>5116995.3500483837</c:v>
                </c:pt>
                <c:pt idx="10">
                  <c:v>3625876.2604420618</c:v>
                </c:pt>
                <c:pt idx="11">
                  <c:v>3487412.091894194</c:v>
                </c:pt>
                <c:pt idx="12">
                  <c:v>2424347.909491268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'ارزش معاملات بورس ها'!$C$41:$O$41</c15:f>
                <c15:dlblRangeCache>
                  <c:ptCount val="13"/>
                  <c:pt idx="0">
                    <c:v>3,222,208</c:v>
                  </c:pt>
                  <c:pt idx="1">
                    <c:v>4,050,226</c:v>
                  </c:pt>
                  <c:pt idx="2">
                    <c:v>4,610,033</c:v>
                  </c:pt>
                  <c:pt idx="3">
                    <c:v>5,601,769</c:v>
                  </c:pt>
                  <c:pt idx="4">
                    <c:v>6,813,309</c:v>
                  </c:pt>
                  <c:pt idx="5">
                    <c:v>1,709,582</c:v>
                  </c:pt>
                  <c:pt idx="6">
                    <c:v>5,532,703</c:v>
                  </c:pt>
                  <c:pt idx="7">
                    <c:v>8,459,906</c:v>
                  </c:pt>
                  <c:pt idx="8">
                    <c:v>14,520,529</c:v>
                  </c:pt>
                  <c:pt idx="9">
                    <c:v>19,637,524</c:v>
                  </c:pt>
                  <c:pt idx="10">
                    <c:v>23,263,401</c:v>
                  </c:pt>
                  <c:pt idx="11">
                    <c:v>26,750,813</c:v>
                  </c:pt>
                  <c:pt idx="12">
                    <c:v>29,175,161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7C8-43B3-9671-24065EA58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95233944"/>
        <c:axId val="195234336"/>
      </c:barChart>
      <c:catAx>
        <c:axId val="195233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195234336"/>
        <c:crosses val="autoZero"/>
        <c:auto val="1"/>
        <c:lblAlgn val="ctr"/>
        <c:lblOffset val="100"/>
        <c:noMultiLvlLbl val="0"/>
      </c:catAx>
      <c:valAx>
        <c:axId val="195234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000" b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 sz="1000" b="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195233944"/>
        <c:crosses val="autoZero"/>
        <c:crossBetween val="between"/>
        <c:majorUnit val="4000000"/>
      </c:valAx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30339296743311"/>
          <c:y val="0.92183086517001911"/>
          <c:w val="0.70372384120114517"/>
          <c:h val="7.816905954867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49- روند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ارزش بازار اوراق بدهی بورس تهران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و فرابورس ایران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65296033734835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189870233914313E-2"/>
          <c:y val="8.3340579710144941E-2"/>
          <c:w val="0.88052266636856802"/>
          <c:h val="0.7917541062801931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اوراق بدهی'!$A$10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95A5A6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7867066213659161E-3"/>
                  <c:y val="1.7034118534663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3E-48E8-8B1B-197A434870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بازار اوراق بدهی'!$B$7:$N$7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اوراق بدهی'!$B$10:$N$10</c:f>
              <c:numCache>
                <c:formatCode>#,##0</c:formatCode>
                <c:ptCount val="13"/>
                <c:pt idx="0">
                  <c:v>989464.55035892292</c:v>
                </c:pt>
                <c:pt idx="1">
                  <c:v>1033172.952811971</c:v>
                </c:pt>
                <c:pt idx="2">
                  <c:v>1082517.6740042381</c:v>
                </c:pt>
                <c:pt idx="3">
                  <c:v>1135748.966314435</c:v>
                </c:pt>
                <c:pt idx="4">
                  <c:v>1367233.6855578551</c:v>
                </c:pt>
                <c:pt idx="5">
                  <c:v>1222622.18693254</c:v>
                </c:pt>
                <c:pt idx="6">
                  <c:v>1550341.7723217302</c:v>
                </c:pt>
                <c:pt idx="7">
                  <c:v>1457783.4126631299</c:v>
                </c:pt>
                <c:pt idx="8">
                  <c:v>1373883.6495930301</c:v>
                </c:pt>
                <c:pt idx="9">
                  <c:v>1612953.9656239599</c:v>
                </c:pt>
                <c:pt idx="10">
                  <c:v>1930351.2054204999</c:v>
                </c:pt>
                <c:pt idx="11">
                  <c:v>1938696.5053049198</c:v>
                </c:pt>
                <c:pt idx="12">
                  <c:v>2042745.8121461598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C-410D-9F0C-EAAB0D0F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214354640"/>
        <c:axId val="214355032"/>
      </c:barChart>
      <c:lineChart>
        <c:grouping val="standard"/>
        <c:varyColors val="0"/>
        <c:ser>
          <c:idx val="0"/>
          <c:order val="0"/>
          <c:tx>
            <c:strRef>
              <c:f>'ارزش بازار اوراق بدهی'!$A$8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اوراق بدهی'!$B$7:$N$7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اوراق بدهی'!$B$8:$N$8</c:f>
              <c:numCache>
                <c:formatCode>#,##0</c:formatCode>
                <c:ptCount val="13"/>
                <c:pt idx="0">
                  <c:v>105076.600708645</c:v>
                </c:pt>
                <c:pt idx="1">
                  <c:v>104150.277158645</c:v>
                </c:pt>
                <c:pt idx="2">
                  <c:v>107728.84043984499</c:v>
                </c:pt>
                <c:pt idx="3">
                  <c:v>108699.77156664499</c:v>
                </c:pt>
                <c:pt idx="4">
                  <c:v>118535.459335045</c:v>
                </c:pt>
                <c:pt idx="5">
                  <c:v>124883.2951894</c:v>
                </c:pt>
                <c:pt idx="6">
                  <c:v>129174.88473580001</c:v>
                </c:pt>
                <c:pt idx="7">
                  <c:v>129023.6138606</c:v>
                </c:pt>
                <c:pt idx="8">
                  <c:v>128779.5109198</c:v>
                </c:pt>
                <c:pt idx="9">
                  <c:v>122300.5864918</c:v>
                </c:pt>
                <c:pt idx="10">
                  <c:v>132356.7365074</c:v>
                </c:pt>
                <c:pt idx="11">
                  <c:v>155566.63778369999</c:v>
                </c:pt>
                <c:pt idx="12">
                  <c:v>150489.45089929999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C-410D-9F0C-EAAB0D0F6519}"/>
            </c:ext>
          </c:extLst>
        </c:ser>
        <c:ser>
          <c:idx val="1"/>
          <c:order val="1"/>
          <c:tx>
            <c:strRef>
              <c:f>'ارزش بازار اوراق بدهی'!$A$9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اوراق بدهی'!$B$7:$N$7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اوراق بدهی'!$B$9:$N$9</c:f>
              <c:numCache>
                <c:formatCode>#,##0</c:formatCode>
                <c:ptCount val="13"/>
                <c:pt idx="0">
                  <c:v>884387.94965027797</c:v>
                </c:pt>
                <c:pt idx="1">
                  <c:v>929022.67565332598</c:v>
                </c:pt>
                <c:pt idx="2">
                  <c:v>974788.83356439299</c:v>
                </c:pt>
                <c:pt idx="3">
                  <c:v>1027049.19474779</c:v>
                </c:pt>
                <c:pt idx="4">
                  <c:v>1248698.2262228101</c:v>
                </c:pt>
                <c:pt idx="5">
                  <c:v>1097738.8917431401</c:v>
                </c:pt>
                <c:pt idx="6">
                  <c:v>1421166.8875859301</c:v>
                </c:pt>
                <c:pt idx="7">
                  <c:v>1328759.7988025299</c:v>
                </c:pt>
                <c:pt idx="8">
                  <c:v>1245104.1386732301</c:v>
                </c:pt>
                <c:pt idx="9">
                  <c:v>1490653.37913216</c:v>
                </c:pt>
                <c:pt idx="10">
                  <c:v>1797994.4689131</c:v>
                </c:pt>
                <c:pt idx="11">
                  <c:v>1783129.8675212199</c:v>
                </c:pt>
                <c:pt idx="12">
                  <c:v>1892256.3612468599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7C-410D-9F0C-EAAB0D0F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4640"/>
        <c:axId val="214355032"/>
      </c:lineChart>
      <c:catAx>
        <c:axId val="214354640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5032"/>
        <c:crosses val="autoZero"/>
        <c:auto val="1"/>
        <c:lblAlgn val="ctr"/>
        <c:lblOffset val="100"/>
        <c:noMultiLvlLbl val="0"/>
      </c:catAx>
      <c:valAx>
        <c:axId val="214355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4640"/>
        <c:crosses val="autoZero"/>
        <c:crossBetween val="between"/>
        <c:majorUnit val="20000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540083906251"/>
          <c:y val="0.92604044212783265"/>
          <c:w val="0.56818835517935651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50- روند یکساله حجم معاملات اوراق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بدهی به تفکیک نوع معاملات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0267902902669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80627194575614"/>
          <c:y val="0.1010519815054078"/>
          <c:w val="0.86195039754611136"/>
          <c:h val="0.7585520126815831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 صکوک - بخش بازار'!$A$40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صکوک - بخش بازار'!$D$40:$P$40</c:f>
              <c:numCache>
                <c:formatCode>#,##0</c:formatCode>
                <c:ptCount val="13"/>
                <c:pt idx="0">
                  <c:v>76549.05799999999</c:v>
                </c:pt>
                <c:pt idx="1">
                  <c:v>72364.547999999995</c:v>
                </c:pt>
                <c:pt idx="2">
                  <c:v>85226.962999999989</c:v>
                </c:pt>
                <c:pt idx="3">
                  <c:v>83239.3</c:v>
                </c:pt>
                <c:pt idx="4">
                  <c:v>190577.74399999998</c:v>
                </c:pt>
                <c:pt idx="5">
                  <c:v>27719.124</c:v>
                </c:pt>
                <c:pt idx="6">
                  <c:v>55035.268000000004</c:v>
                </c:pt>
                <c:pt idx="7">
                  <c:v>46867.998</c:v>
                </c:pt>
                <c:pt idx="8">
                  <c:v>129620.43000000001</c:v>
                </c:pt>
                <c:pt idx="9">
                  <c:v>138640.20299999998</c:v>
                </c:pt>
                <c:pt idx="10">
                  <c:v>121335.693</c:v>
                </c:pt>
                <c:pt idx="11">
                  <c:v>82404.218999999997</c:v>
                </c:pt>
                <c:pt idx="12">
                  <c:v>81656.889999999985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5-49A9-A8A4-80F64AC50378}"/>
            </c:ext>
          </c:extLst>
        </c:ser>
        <c:ser>
          <c:idx val="1"/>
          <c:order val="1"/>
          <c:tx>
            <c:strRef>
              <c:f>'م صکوک - بخش بازار'!$A$39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rgbClr val="F65A5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صکوک - بخش بازار'!$D$39:$P$39</c:f>
              <c:numCache>
                <c:formatCode>#,##0</c:formatCode>
                <c:ptCount val="13"/>
                <c:pt idx="0">
                  <c:v>7567.076</c:v>
                </c:pt>
                <c:pt idx="1">
                  <c:v>20412.61</c:v>
                </c:pt>
                <c:pt idx="2">
                  <c:v>27629.4</c:v>
                </c:pt>
                <c:pt idx="3">
                  <c:v>20484.949000000001</c:v>
                </c:pt>
                <c:pt idx="4">
                  <c:v>18236.84</c:v>
                </c:pt>
                <c:pt idx="5">
                  <c:v>12239.11</c:v>
                </c:pt>
                <c:pt idx="6">
                  <c:v>43828.221000000005</c:v>
                </c:pt>
                <c:pt idx="7">
                  <c:v>22788.962</c:v>
                </c:pt>
                <c:pt idx="8">
                  <c:v>29369.128000000001</c:v>
                </c:pt>
                <c:pt idx="9">
                  <c:v>11288.725</c:v>
                </c:pt>
                <c:pt idx="10">
                  <c:v>20670.133999999998</c:v>
                </c:pt>
                <c:pt idx="11">
                  <c:v>7745.5559999999996</c:v>
                </c:pt>
                <c:pt idx="12">
                  <c:v>23027.384000000002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5-49A9-A8A4-80F64AC50378}"/>
            </c:ext>
          </c:extLst>
        </c:ser>
        <c:ser>
          <c:idx val="0"/>
          <c:order val="2"/>
          <c:tx>
            <c:strRef>
              <c:f>'م صکوک - بخش بازار'!$A$38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rgbClr val="20405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صکوک - بخش بازار'!$D$38:$P$38</c:f>
              <c:numCache>
                <c:formatCode>#,##0</c:formatCode>
                <c:ptCount val="13"/>
                <c:pt idx="0">
                  <c:v>3224.1</c:v>
                </c:pt>
                <c:pt idx="1">
                  <c:v>36419.754000000001</c:v>
                </c:pt>
                <c:pt idx="2">
                  <c:v>27375.737000000001</c:v>
                </c:pt>
                <c:pt idx="3">
                  <c:v>35445.517999999996</c:v>
                </c:pt>
                <c:pt idx="4">
                  <c:v>33079.071000000004</c:v>
                </c:pt>
                <c:pt idx="5">
                  <c:v>28894</c:v>
                </c:pt>
                <c:pt idx="6">
                  <c:v>26821.633999999998</c:v>
                </c:pt>
                <c:pt idx="7">
                  <c:v>114668.85</c:v>
                </c:pt>
                <c:pt idx="8">
                  <c:v>263918.75699999998</c:v>
                </c:pt>
                <c:pt idx="9">
                  <c:v>53270.94</c:v>
                </c:pt>
                <c:pt idx="10">
                  <c:v>76238.418000000005</c:v>
                </c:pt>
                <c:pt idx="11">
                  <c:v>40046.589</c:v>
                </c:pt>
                <c:pt idx="12">
                  <c:v>522542.17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5-49A9-A8A4-80F64AC50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214355816"/>
        <c:axId val="214356208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[$-3010000]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'م صکوک - بخش بازار'!$D$41:$P$41</c:f>
              <c:numCache>
                <c:formatCode>#,##0</c:formatCode>
                <c:ptCount val="13"/>
                <c:pt idx="0">
                  <c:v>87340.233999999997</c:v>
                </c:pt>
                <c:pt idx="1">
                  <c:v>129196.912</c:v>
                </c:pt>
                <c:pt idx="2">
                  <c:v>140232.09999999998</c:v>
                </c:pt>
                <c:pt idx="3">
                  <c:v>139169.76699999999</c:v>
                </c:pt>
                <c:pt idx="4">
                  <c:v>241893.65499999997</c:v>
                </c:pt>
                <c:pt idx="5">
                  <c:v>68852.233999999997</c:v>
                </c:pt>
                <c:pt idx="6">
                  <c:v>125685.12300000002</c:v>
                </c:pt>
                <c:pt idx="7">
                  <c:v>184325.81</c:v>
                </c:pt>
                <c:pt idx="8">
                  <c:v>422908.315</c:v>
                </c:pt>
                <c:pt idx="9">
                  <c:v>203199.86799999999</c:v>
                </c:pt>
                <c:pt idx="10">
                  <c:v>218244.245</c:v>
                </c:pt>
                <c:pt idx="11">
                  <c:v>130196.364</c:v>
                </c:pt>
                <c:pt idx="12">
                  <c:v>627226.44400000002</c:v>
                </c:pt>
              </c:numCache>
            </c:numRef>
          </c:cat>
          <c:val>
            <c:numRef>
              <c:f>'م صکوک - بخش بازار'!$D$41:$P$41</c:f>
              <c:numCache>
                <c:formatCode>#,##0</c:formatCode>
                <c:ptCount val="13"/>
                <c:pt idx="0">
                  <c:v>87340.233999999997</c:v>
                </c:pt>
                <c:pt idx="1">
                  <c:v>129196.912</c:v>
                </c:pt>
                <c:pt idx="2">
                  <c:v>140232.09999999998</c:v>
                </c:pt>
                <c:pt idx="3">
                  <c:v>139169.76699999999</c:v>
                </c:pt>
                <c:pt idx="4">
                  <c:v>241893.65499999997</c:v>
                </c:pt>
                <c:pt idx="5">
                  <c:v>68852.233999999997</c:v>
                </c:pt>
                <c:pt idx="6">
                  <c:v>125685.12300000002</c:v>
                </c:pt>
                <c:pt idx="7">
                  <c:v>184325.81</c:v>
                </c:pt>
                <c:pt idx="8">
                  <c:v>422908.315</c:v>
                </c:pt>
                <c:pt idx="9">
                  <c:v>203199.86799999999</c:v>
                </c:pt>
                <c:pt idx="10">
                  <c:v>218244.245</c:v>
                </c:pt>
                <c:pt idx="11">
                  <c:v>130196.364</c:v>
                </c:pt>
                <c:pt idx="12">
                  <c:v>627226.44400000002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F5-49A9-A8A4-80F64AC50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4355816"/>
        <c:axId val="214356208"/>
      </c:lineChart>
      <c:catAx>
        <c:axId val="214355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6208"/>
        <c:crosses val="autoZero"/>
        <c:auto val="1"/>
        <c:lblAlgn val="ctr"/>
        <c:lblOffset val="100"/>
        <c:noMultiLvlLbl val="0"/>
      </c:catAx>
      <c:valAx>
        <c:axId val="21435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هـزار سهـم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175289623450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581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7400347885508397"/>
          <c:y val="0.92187351194103828"/>
          <c:w val="0.47038251875320319"/>
          <c:h val="7.8126445693292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00" b="0" i="0" u="none" strike="noStrike" baseline="0">
                <a:effectLst/>
              </a:rPr>
              <a:t>نمودار 52- روند یکساله ارزش مفهومی معاملات پوشش ریسک و حجم </a:t>
            </a:r>
            <a:r>
              <a:rPr lang="fa-IR" sz="10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معاملات اوراق مشتقه</a:t>
            </a:r>
            <a:endParaRPr lang="en-US" sz="10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32847621073530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33636033418089"/>
          <c:y val="0.10539422934282747"/>
          <c:w val="0.78078476210735304"/>
          <c:h val="0.7152749256523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'ارزش مفهومی پوشش ریسک'!$C$28</c:f>
              <c:strCache>
                <c:ptCount val="1"/>
                <c:pt idx="0">
                  <c:v>حجم معامله (هزار قرارداد)</c:v>
                </c:pt>
              </c:strCache>
            </c:strRef>
          </c:tx>
          <c:spPr>
            <a:solidFill>
              <a:srgbClr val="6C7A89"/>
            </a:solidFill>
            <a:ln>
              <a:noFill/>
            </a:ln>
            <a:effectLst/>
          </c:spPr>
          <c:invertIfNegative val="0"/>
          <c:cat>
            <c:strRef>
              <c:f>'ارزش مفهومی پوشش ریسک'!$D$27:$P$27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مفهومی پوشش ریسک'!$D$28:$P$28</c:f>
              <c:numCache>
                <c:formatCode>#,##0</c:formatCode>
                <c:ptCount val="13"/>
                <c:pt idx="0">
                  <c:v>11295.605</c:v>
                </c:pt>
                <c:pt idx="1">
                  <c:v>16543.642</c:v>
                </c:pt>
                <c:pt idx="2">
                  <c:v>11715.603999999998</c:v>
                </c:pt>
                <c:pt idx="3">
                  <c:v>10651.306999999999</c:v>
                </c:pt>
                <c:pt idx="4">
                  <c:v>16387.728999999999</c:v>
                </c:pt>
                <c:pt idx="5">
                  <c:v>9008.6500000000015</c:v>
                </c:pt>
                <c:pt idx="6">
                  <c:v>31752.239999999998</c:v>
                </c:pt>
                <c:pt idx="7">
                  <c:v>8186.0689999999986</c:v>
                </c:pt>
                <c:pt idx="8">
                  <c:v>39173.749999999993</c:v>
                </c:pt>
                <c:pt idx="9">
                  <c:v>15784.418999999998</c:v>
                </c:pt>
                <c:pt idx="10">
                  <c:v>19333.239999999994</c:v>
                </c:pt>
                <c:pt idx="11">
                  <c:v>21198.266999999993</c:v>
                </c:pt>
                <c:pt idx="12">
                  <c:v>18082.348999999998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5-492E-8F04-605E994FC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214357384"/>
        <c:axId val="214356992"/>
      </c:barChart>
      <c:lineChart>
        <c:grouping val="standard"/>
        <c:varyColors val="0"/>
        <c:ser>
          <c:idx val="1"/>
          <c:order val="1"/>
          <c:tx>
            <c:strRef>
              <c:f>'ارزش مفهومی پوشش ریسک'!$C$29</c:f>
              <c:strCache>
                <c:ptCount val="1"/>
                <c:pt idx="0">
                  <c:v>ارزش مفهومی معاملات  پوشش ریسک (میلیارد ریال)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مفهومی پوشش ریسک'!$D$27:$P$27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'ارزش مفهومی پوشش ریسک'!$D$29:$P$29</c:f>
              <c:numCache>
                <c:formatCode>#,##0</c:formatCode>
                <c:ptCount val="13"/>
                <c:pt idx="0">
                  <c:v>35021.831782950001</c:v>
                </c:pt>
                <c:pt idx="1">
                  <c:v>70999.838555869996</c:v>
                </c:pt>
                <c:pt idx="2">
                  <c:v>35013.489877881999</c:v>
                </c:pt>
                <c:pt idx="3">
                  <c:v>29185.620719639999</c:v>
                </c:pt>
                <c:pt idx="4">
                  <c:v>51294.186893684004</c:v>
                </c:pt>
                <c:pt idx="5">
                  <c:v>20932.449905926002</c:v>
                </c:pt>
                <c:pt idx="6">
                  <c:v>37614.556762264001</c:v>
                </c:pt>
                <c:pt idx="7">
                  <c:v>14779.406341066</c:v>
                </c:pt>
                <c:pt idx="8">
                  <c:v>58458.891810040004</c:v>
                </c:pt>
                <c:pt idx="9">
                  <c:v>57960.719216149999</c:v>
                </c:pt>
                <c:pt idx="10">
                  <c:v>59491.206141619987</c:v>
                </c:pt>
                <c:pt idx="11">
                  <c:v>79843.137100170003</c:v>
                </c:pt>
                <c:pt idx="12">
                  <c:v>64117.332690520001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AC5-492E-8F04-605E994FC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58168"/>
        <c:axId val="214357776"/>
      </c:lineChart>
      <c:valAx>
        <c:axId val="2143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 قرارداد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540118470651588E-3"/>
              <c:y val="0.41184841056751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7384"/>
        <c:crosses val="autoZero"/>
        <c:crossBetween val="between"/>
      </c:valAx>
      <c:catAx>
        <c:axId val="214357384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6992"/>
        <c:crosses val="autoZero"/>
        <c:auto val="1"/>
        <c:lblAlgn val="ctr"/>
        <c:lblOffset val="100"/>
        <c:noMultiLvlLbl val="0"/>
      </c:catAx>
      <c:valAx>
        <c:axId val="214357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8168"/>
        <c:crosses val="max"/>
        <c:crossBetween val="between"/>
      </c:valAx>
      <c:catAx>
        <c:axId val="214358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43577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01085293786128"/>
          <c:y val="0.91068145148134072"/>
          <c:w val="0.70111796607007315"/>
          <c:h val="7.1206577815799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50- ارزش صندوق های سرمایه گذاری به تفکیک نوع صندوق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2209152677857713"/>
          <c:y val="4.21918186843560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380155875299758"/>
          <c:y val="0.12748203427307905"/>
          <c:w val="0.82816406874500403"/>
          <c:h val="0.693486387506909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'ارزش انواع صندوق ها'!$A$5:$A$8</c:f>
              <c:strCache>
                <c:ptCount val="4"/>
                <c:pt idx="0">
                  <c:v>مهر ماه 99</c:v>
                </c:pt>
              </c:strCache>
            </c:strRef>
          </c:tx>
          <c:spPr>
            <a:solidFill>
              <a:srgbClr val="3498D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7849720223820947E-4"/>
                  <c:y val="1.01098673300165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12-4147-BE66-9814D88C57C1}"/>
                </c:ext>
              </c:extLst>
            </c:dLbl>
            <c:dLbl>
              <c:idx val="3"/>
              <c:layout>
                <c:manualLayout>
                  <c:x val="-5.4272442475964133E-3"/>
                  <c:y val="-6.7744072273965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C7-4489-9C6F-2E62D1D29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'ارزش انواع صندوق ها'!$B$5:$B$8</c:f>
              <c:strCache>
                <c:ptCount val="4"/>
                <c:pt idx="0">
                  <c:v>اوراق بهادار با درآمد ثابت</c:v>
                </c:pt>
                <c:pt idx="1">
                  <c:v> مختلط</c:v>
                </c:pt>
                <c:pt idx="2">
                  <c:v>سهام</c:v>
                </c:pt>
                <c:pt idx="3">
                  <c:v>اختصاصی بازارگردانی</c:v>
                </c:pt>
              </c:strCache>
            </c:strRef>
          </c:cat>
          <c:val>
            <c:numRef>
              <c:f>'ارزش انواع صندوق ها'!$C$5:$C$8</c:f>
              <c:numCache>
                <c:formatCode>#,##0</c:formatCode>
                <c:ptCount val="4"/>
                <c:pt idx="0">
                  <c:v>2523232</c:v>
                </c:pt>
                <c:pt idx="1">
                  <c:v>35258</c:v>
                </c:pt>
                <c:pt idx="2">
                  <c:v>506174</c:v>
                </c:pt>
                <c:pt idx="3">
                  <c:v>456642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2-4147-BE66-9814D88C57C1}"/>
            </c:ext>
          </c:extLst>
        </c:ser>
        <c:ser>
          <c:idx val="0"/>
          <c:order val="1"/>
          <c:tx>
            <c:strRef>
              <c:f>'ارزش انواع صندوق ها'!$A$1:$A$4</c:f>
              <c:strCache>
                <c:ptCount val="4"/>
                <c:pt idx="0">
                  <c:v>شهریور ماه 99</c:v>
                </c:pt>
              </c:strCache>
            </c:strRef>
          </c:tx>
          <c:spPr>
            <a:solidFill>
              <a:srgbClr val="2ABB9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300959232613913E-3"/>
                  <c:y val="2.5010364842454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12-4147-BE66-9814D88C57C1}"/>
                </c:ext>
              </c:extLst>
            </c:dLbl>
            <c:dLbl>
              <c:idx val="1"/>
              <c:layout>
                <c:manualLayout>
                  <c:x val="8.1410256410256402E-3"/>
                  <c:y val="1.316334991708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12-4147-BE66-9814D88C57C1}"/>
                </c:ext>
              </c:extLst>
            </c:dLbl>
            <c:dLbl>
              <c:idx val="2"/>
              <c:layout>
                <c:manualLayout>
                  <c:x val="8.1410256410256402E-3"/>
                  <c:y val="1.7551133222774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12-4147-BE66-9814D88C57C1}"/>
                </c:ext>
              </c:extLst>
            </c:dLbl>
            <c:dLbl>
              <c:idx val="3"/>
              <c:layout>
                <c:manualLayout>
                  <c:x val="8.1410256410256402E-3"/>
                  <c:y val="1.316334991708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12-4147-BE66-9814D88C5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'ارزش انواع صندوق ها'!$B$5:$B$8</c:f>
              <c:strCache>
                <c:ptCount val="4"/>
                <c:pt idx="0">
                  <c:v>اوراق بهادار با درآمد ثابت</c:v>
                </c:pt>
                <c:pt idx="1">
                  <c:v> مختلط</c:v>
                </c:pt>
                <c:pt idx="2">
                  <c:v>سهام</c:v>
                </c:pt>
                <c:pt idx="3">
                  <c:v>اختصاصی بازارگردانی</c:v>
                </c:pt>
              </c:strCache>
            </c:strRef>
          </c:cat>
          <c:val>
            <c:numRef>
              <c:f>'ارزش انواع صندوق ها'!$C$1:$C$4</c:f>
              <c:numCache>
                <c:formatCode>#,##0</c:formatCode>
                <c:ptCount val="4"/>
                <c:pt idx="0">
                  <c:v>2530094.2999999998</c:v>
                </c:pt>
                <c:pt idx="1">
                  <c:v>40706.800000000003</c:v>
                </c:pt>
                <c:pt idx="2">
                  <c:v>579932.9</c:v>
                </c:pt>
                <c:pt idx="3">
                  <c:v>379426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12-4147-BE66-9814D88C5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214358952"/>
        <c:axId val="214359344"/>
        <c:extLst/>
      </c:barChart>
      <c:catAx>
        <c:axId val="2143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59344"/>
        <c:crosses val="autoZero"/>
        <c:auto val="1"/>
        <c:lblAlgn val="ctr"/>
        <c:lblOffset val="100"/>
        <c:noMultiLvlLbl val="0"/>
      </c:catAx>
      <c:valAx>
        <c:axId val="214359344"/>
        <c:scaling>
          <c:orientation val="minMax"/>
          <c:max val="2829999.9999999995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6.9084628670120895E-3"/>
              <c:y val="0.34824047310541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58952"/>
        <c:crosses val="autoZero"/>
        <c:crossBetween val="between"/>
        <c:majorUnit val="4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48387345364208"/>
          <c:y val="0.91358267716535435"/>
          <c:w val="0.474355602946893"/>
          <c:h val="8.3061157253373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54- روند یکساله</a:t>
            </a:r>
            <a:r>
              <a:rPr lang="fa-IR" sz="105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بازار صندوق های سرمایه</a:t>
            </a:r>
            <a:r>
              <a:rPr lang="fa-IR" sz="105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گذاری قابل معامله 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5097815969350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550498074210493E-2"/>
          <c:y val="9.1537373600985905E-2"/>
          <c:w val="0.89244403516849746"/>
          <c:h val="0.723354500627740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صندوق ها'!$B$13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B7CCB0"/>
            </a:solidFill>
            <a:ln w="381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630036630036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4-4A05-AC8C-D83C1777ECFA}"/>
                </c:ext>
              </c:extLst>
            </c:dLbl>
            <c:dLbl>
              <c:idx val="1"/>
              <c:layout>
                <c:manualLayout>
                  <c:x val="-2.0636623737313837E-17"/>
                  <c:y val="1.550671550671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4-4A05-AC8C-D83C1777ECFA}"/>
                </c:ext>
              </c:extLst>
            </c:dLbl>
            <c:dLbl>
              <c:idx val="2"/>
              <c:layout>
                <c:manualLayout>
                  <c:x val="0"/>
                  <c:y val="1.550671550671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4-4A05-AC8C-D83C1777ECFA}"/>
                </c:ext>
              </c:extLst>
            </c:dLbl>
            <c:dLbl>
              <c:idx val="3"/>
              <c:layout>
                <c:manualLayout>
                  <c:x val="0"/>
                  <c:y val="1.550671550671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14-4A05-AC8C-D83C1777ECFA}"/>
                </c:ext>
              </c:extLst>
            </c:dLbl>
            <c:dLbl>
              <c:idx val="4"/>
              <c:layout>
                <c:manualLayout>
                  <c:x val="-8.2546494949255347E-17"/>
                  <c:y val="1.550671550671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4-4A05-AC8C-D83C1777ECFA}"/>
                </c:ext>
              </c:extLst>
            </c:dLbl>
            <c:dLbl>
              <c:idx val="5"/>
              <c:layout>
                <c:manualLayout>
                  <c:x val="-8.2546494949255347E-17"/>
                  <c:y val="1.5506715506715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14-4A05-AC8C-D83C1777ECFA}"/>
                </c:ext>
              </c:extLst>
            </c:dLbl>
            <c:dLbl>
              <c:idx val="6"/>
              <c:layout>
                <c:manualLayout>
                  <c:x val="0"/>
                  <c:y val="1.5506715506715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14-4A05-AC8C-D83C1777ECFA}"/>
                </c:ext>
              </c:extLst>
            </c:dLbl>
            <c:dLbl>
              <c:idx val="7"/>
              <c:layout>
                <c:manualLayout>
                  <c:x val="0"/>
                  <c:y val="1.550671550671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14-4A05-AC8C-D83C1777ECFA}"/>
                </c:ext>
              </c:extLst>
            </c:dLbl>
            <c:dLbl>
              <c:idx val="8"/>
              <c:layout>
                <c:manualLayout>
                  <c:x val="0"/>
                  <c:y val="1.9383394383394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14-4A05-AC8C-D83C1777ECFA}"/>
                </c:ext>
              </c:extLst>
            </c:dLbl>
            <c:dLbl>
              <c:idx val="9"/>
              <c:layout>
                <c:manualLayout>
                  <c:x val="-8.2546494949255347E-17"/>
                  <c:y val="1.938339438339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14-4A05-AC8C-D83C1777ECFA}"/>
                </c:ext>
              </c:extLst>
            </c:dLbl>
            <c:dLbl>
              <c:idx val="10"/>
              <c:layout>
                <c:manualLayout>
                  <c:x val="0"/>
                  <c:y val="1.5506715506715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14-4A05-AC8C-D83C1777ECFA}"/>
                </c:ext>
              </c:extLst>
            </c:dLbl>
            <c:dLbl>
              <c:idx val="11"/>
              <c:layout>
                <c:manualLayout>
                  <c:x val="0"/>
                  <c:y val="1.9383394383394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14-4A05-AC8C-D83C1777ECFA}"/>
                </c:ext>
              </c:extLst>
            </c:dLbl>
            <c:dLbl>
              <c:idx val="12"/>
              <c:layout>
                <c:manualLayout>
                  <c:x val="-1.6509298989851069E-16"/>
                  <c:y val="1.55067155067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14-4A05-AC8C-D83C1777EC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'ارزش بازار صندوق ها'!$C$13:$O$13</c:f>
              <c:numCache>
                <c:formatCode>#,##0</c:formatCode>
                <c:ptCount val="13"/>
                <c:pt idx="0">
                  <c:v>155617.39739575499</c:v>
                </c:pt>
                <c:pt idx="1">
                  <c:v>173137.67214591702</c:v>
                </c:pt>
                <c:pt idx="2">
                  <c:v>181590.56912327599</c:v>
                </c:pt>
                <c:pt idx="3">
                  <c:v>185067.01666027898</c:v>
                </c:pt>
                <c:pt idx="4">
                  <c:v>215805.20001582897</c:v>
                </c:pt>
                <c:pt idx="5">
                  <c:v>233385.60530707499</c:v>
                </c:pt>
                <c:pt idx="6">
                  <c:v>290382.90265046596</c:v>
                </c:pt>
                <c:pt idx="7">
                  <c:v>531179.51234967296</c:v>
                </c:pt>
                <c:pt idx="8">
                  <c:v>399447.61000619206</c:v>
                </c:pt>
                <c:pt idx="9">
                  <c:v>447393.40411526995</c:v>
                </c:pt>
                <c:pt idx="10">
                  <c:v>619638.66499970504</c:v>
                </c:pt>
                <c:pt idx="11">
                  <c:v>627119.17470319907</c:v>
                </c:pt>
                <c:pt idx="12">
                  <c:v>609462.58906165196</c:v>
                </c:pt>
              </c:numCache>
            </c:numRef>
          </c:cat>
          <c:val>
            <c:numRef>
              <c:f>'ارزش بازار صندوق ها'!$C$13:$O$13</c:f>
              <c:numCache>
                <c:formatCode>#,##0</c:formatCode>
                <c:ptCount val="13"/>
                <c:pt idx="0">
                  <c:v>155617.39739575499</c:v>
                </c:pt>
                <c:pt idx="1">
                  <c:v>173137.67214591702</c:v>
                </c:pt>
                <c:pt idx="2">
                  <c:v>181590.56912327599</c:v>
                </c:pt>
                <c:pt idx="3">
                  <c:v>185067.01666027898</c:v>
                </c:pt>
                <c:pt idx="4">
                  <c:v>215805.20001582897</c:v>
                </c:pt>
                <c:pt idx="5">
                  <c:v>233385.60530707499</c:v>
                </c:pt>
                <c:pt idx="6">
                  <c:v>290382.90265046596</c:v>
                </c:pt>
                <c:pt idx="7">
                  <c:v>531179.51234967296</c:v>
                </c:pt>
                <c:pt idx="8">
                  <c:v>399447.61000619206</c:v>
                </c:pt>
                <c:pt idx="9">
                  <c:v>447393.40411526995</c:v>
                </c:pt>
                <c:pt idx="10">
                  <c:v>619638.66499970504</c:v>
                </c:pt>
                <c:pt idx="11">
                  <c:v>627119.17470319907</c:v>
                </c:pt>
                <c:pt idx="12">
                  <c:v>609462.58906165196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B-4E76-82C5-2DB49950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214360128"/>
        <c:axId val="214360520"/>
      </c:barChart>
      <c:lineChart>
        <c:grouping val="standard"/>
        <c:varyColors val="0"/>
        <c:ser>
          <c:idx val="0"/>
          <c:order val="0"/>
          <c:tx>
            <c:strRef>
              <c:f>'ارزش بازار صندوق ها'!$B$9</c:f>
              <c:strCache>
                <c:ptCount val="1"/>
                <c:pt idx="0">
                  <c:v>بازار صندوق هاي قابل معامله در بورس</c:v>
                </c:pt>
              </c:strCache>
            </c:strRef>
          </c:tx>
          <c:spPr>
            <a:ln w="38100" cap="rnd">
              <a:solidFill>
                <a:srgbClr val="4DAF7C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صندوق ها'!$C$9:$O$9</c:f>
              <c:numCache>
                <c:formatCode>#,##0</c:formatCode>
                <c:ptCount val="13"/>
                <c:pt idx="0">
                  <c:v>67222.291572639995</c:v>
                </c:pt>
                <c:pt idx="1">
                  <c:v>82767.101478099998</c:v>
                </c:pt>
                <c:pt idx="2">
                  <c:v>87196.053360125996</c:v>
                </c:pt>
                <c:pt idx="3">
                  <c:v>87764.871077025993</c:v>
                </c:pt>
                <c:pt idx="4">
                  <c:v>109228.490464628</c:v>
                </c:pt>
                <c:pt idx="5">
                  <c:v>111972.00251975701</c:v>
                </c:pt>
                <c:pt idx="6">
                  <c:v>131318.46206197</c:v>
                </c:pt>
                <c:pt idx="7">
                  <c:v>159019.96465946999</c:v>
                </c:pt>
                <c:pt idx="8">
                  <c:v>186800.96604987999</c:v>
                </c:pt>
                <c:pt idx="9">
                  <c:v>215833.56723618999</c:v>
                </c:pt>
                <c:pt idx="10">
                  <c:v>365861.01728465001</c:v>
                </c:pt>
                <c:pt idx="11">
                  <c:v>377834.4958418</c:v>
                </c:pt>
                <c:pt idx="12">
                  <c:v>364198.42339321802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E9B-4E76-82C5-2DB499508FDA}"/>
            </c:ext>
          </c:extLst>
        </c:ser>
        <c:ser>
          <c:idx val="1"/>
          <c:order val="1"/>
          <c:tx>
            <c:strRef>
              <c:f>'ارزش بازار صندوق ها'!$B$10</c:f>
              <c:strCache>
                <c:ptCount val="1"/>
                <c:pt idx="0">
                  <c:v>بازار ابزارهاي نوين مالي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صندوق ها'!$C$10:$O$10</c:f>
              <c:numCache>
                <c:formatCode>#,##0</c:formatCode>
                <c:ptCount val="13"/>
                <c:pt idx="0">
                  <c:v>34418.818034515003</c:v>
                </c:pt>
                <c:pt idx="1">
                  <c:v>35720.263879216996</c:v>
                </c:pt>
                <c:pt idx="2">
                  <c:v>37471.842829950001</c:v>
                </c:pt>
                <c:pt idx="3">
                  <c:v>39314.969650052997</c:v>
                </c:pt>
                <c:pt idx="4">
                  <c:v>46509.306618000999</c:v>
                </c:pt>
                <c:pt idx="5">
                  <c:v>59918.980918018002</c:v>
                </c:pt>
                <c:pt idx="6">
                  <c:v>91789.077654695997</c:v>
                </c:pt>
                <c:pt idx="7">
                  <c:v>304655.79975640302</c:v>
                </c:pt>
                <c:pt idx="8">
                  <c:v>138814.378452637</c:v>
                </c:pt>
                <c:pt idx="9">
                  <c:v>155653.59134442499</c:v>
                </c:pt>
                <c:pt idx="10">
                  <c:v>171187.32056896001</c:v>
                </c:pt>
                <c:pt idx="11">
                  <c:v>172080.061247253</c:v>
                </c:pt>
                <c:pt idx="12">
                  <c:v>169202.00955666401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E9B-4E76-82C5-2DB499508FDA}"/>
            </c:ext>
          </c:extLst>
        </c:ser>
        <c:ser>
          <c:idx val="3"/>
          <c:order val="3"/>
          <c:tx>
            <c:strRef>
              <c:f>'ارزش بازار صندوق ها'!$B$11</c:f>
              <c:strCache>
                <c:ptCount val="1"/>
                <c:pt idx="0">
                  <c:v>بازار صندوق های کالایی</c:v>
                </c:pt>
              </c:strCache>
            </c:strRef>
          </c:tx>
          <c:spPr>
            <a:ln w="38100" cap="rnd">
              <a:solidFill>
                <a:srgbClr val="F4B350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صندوق ها'!$C$11:$O$11</c:f>
              <c:numCache>
                <c:formatCode>#,##0</c:formatCode>
                <c:ptCount val="13"/>
                <c:pt idx="0">
                  <c:v>8602.3649999999998</c:v>
                </c:pt>
                <c:pt idx="1">
                  <c:v>9276.384</c:v>
                </c:pt>
                <c:pt idx="2">
                  <c:v>10306.391</c:v>
                </c:pt>
                <c:pt idx="3">
                  <c:v>11370.894</c:v>
                </c:pt>
                <c:pt idx="4">
                  <c:v>13451.120999999999</c:v>
                </c:pt>
                <c:pt idx="5">
                  <c:v>13311.484</c:v>
                </c:pt>
                <c:pt idx="6">
                  <c:v>17191.600999999999</c:v>
                </c:pt>
                <c:pt idx="7">
                  <c:v>17419.986000000001</c:v>
                </c:pt>
                <c:pt idx="8">
                  <c:v>22218.732981375</c:v>
                </c:pt>
                <c:pt idx="9">
                  <c:v>23615.905418654998</c:v>
                </c:pt>
                <c:pt idx="10">
                  <c:v>26962.305746095</c:v>
                </c:pt>
                <c:pt idx="11">
                  <c:v>23254.708193046001</c:v>
                </c:pt>
                <c:pt idx="12">
                  <c:v>20712.274818770002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E9B-4E76-82C5-2DB499508FDA}"/>
            </c:ext>
          </c:extLst>
        </c:ser>
        <c:ser>
          <c:idx val="4"/>
          <c:order val="4"/>
          <c:tx>
            <c:strRef>
              <c:f>'ارزش بازار صندوق ها'!$B$12</c:f>
              <c:strCache>
                <c:ptCount val="1"/>
                <c:pt idx="0">
                  <c:v>بازار صندوق های انرژی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'ارزش بازار صندوق ها'!$C$12:$O$12</c:f>
              <c:numCache>
                <c:formatCode>#,##0</c:formatCode>
                <c:ptCount val="13"/>
                <c:pt idx="0">
                  <c:v>45373.922788600001</c:v>
                </c:pt>
                <c:pt idx="1">
                  <c:v>45373.922788600001</c:v>
                </c:pt>
                <c:pt idx="2">
                  <c:v>46616.2819332</c:v>
                </c:pt>
                <c:pt idx="3">
                  <c:v>46616.2819332</c:v>
                </c:pt>
                <c:pt idx="4">
                  <c:v>46616.2819332</c:v>
                </c:pt>
                <c:pt idx="5">
                  <c:v>48183.137869300001</c:v>
                </c:pt>
                <c:pt idx="6">
                  <c:v>50083.7619338</c:v>
                </c:pt>
                <c:pt idx="7">
                  <c:v>50083.7619338</c:v>
                </c:pt>
                <c:pt idx="8">
                  <c:v>51613.532522300004</c:v>
                </c:pt>
                <c:pt idx="9">
                  <c:v>52290.340115999999</c:v>
                </c:pt>
                <c:pt idx="10">
                  <c:v>55628.021399999998</c:v>
                </c:pt>
                <c:pt idx="11">
                  <c:v>53949.909421099997</c:v>
                </c:pt>
                <c:pt idx="12">
                  <c:v>55349.881292999999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E9B-4E76-82C5-2DB49950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60128"/>
        <c:axId val="214360520"/>
      </c:lineChart>
      <c:catAx>
        <c:axId val="214360128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60520"/>
        <c:crosses val="autoZero"/>
        <c:auto val="1"/>
        <c:lblAlgn val="ctr"/>
        <c:lblOffset val="100"/>
        <c:noMultiLvlLbl val="0"/>
      </c:catAx>
      <c:valAx>
        <c:axId val="21436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601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205870955628262E-2"/>
          <c:y val="0.9084503608888258"/>
          <c:w val="0.86869625315100452"/>
          <c:h val="8.803161018244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55- حجم معاملات صندوق های سرمایه گذاری قابل معامله </a:t>
            </a:r>
            <a:r>
              <a:rPr lang="fa-IR" sz="105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به تفکیک نوع معاملات</a:t>
            </a:r>
            <a:endParaRPr lang="en-US" sz="105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50915939870949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919156414762743"/>
          <c:y val="0.11017931579703895"/>
          <c:w val="0.84164427912103057"/>
          <c:h val="0.7367143505903724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 صندوق - بخش بازار'!$A$59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صندوق - بخش بازار'!$D$59:$P$59</c:f>
              <c:numCache>
                <c:formatCode>#,##0</c:formatCode>
                <c:ptCount val="13"/>
                <c:pt idx="0">
                  <c:v>2682805.6420000005</c:v>
                </c:pt>
                <c:pt idx="1">
                  <c:v>4416371.6159999995</c:v>
                </c:pt>
                <c:pt idx="2">
                  <c:v>5874772.057</c:v>
                </c:pt>
                <c:pt idx="3">
                  <c:v>6067957.1320000002</c:v>
                </c:pt>
                <c:pt idx="4">
                  <c:v>6966320.1979999999</c:v>
                </c:pt>
                <c:pt idx="5">
                  <c:v>3535363.5820000004</c:v>
                </c:pt>
                <c:pt idx="6">
                  <c:v>7342205.9709999999</c:v>
                </c:pt>
                <c:pt idx="7">
                  <c:v>6044985.4129999997</c:v>
                </c:pt>
                <c:pt idx="8">
                  <c:v>7452548.2459999993</c:v>
                </c:pt>
                <c:pt idx="9">
                  <c:v>8501358.0860000011</c:v>
                </c:pt>
                <c:pt idx="10">
                  <c:v>14111683.615</c:v>
                </c:pt>
                <c:pt idx="11">
                  <c:v>11299661.092</c:v>
                </c:pt>
                <c:pt idx="12">
                  <c:v>9331165.0190000013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1-4221-958B-4495D0C0B333}"/>
            </c:ext>
          </c:extLst>
        </c:ser>
        <c:ser>
          <c:idx val="1"/>
          <c:order val="1"/>
          <c:tx>
            <c:strRef>
              <c:f>'م صندوق - بخش بازار'!$A$58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rgbClr val="F65A5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صندوق - بخش بازار'!$D$58:$P$58</c:f>
              <c:numCache>
                <c:formatCode>#,##0</c:formatCode>
                <c:ptCount val="13"/>
                <c:pt idx="0">
                  <c:v>1201298.902</c:v>
                </c:pt>
                <c:pt idx="1">
                  <c:v>1982137.0689999999</c:v>
                </c:pt>
                <c:pt idx="2">
                  <c:v>696817.52099999995</c:v>
                </c:pt>
                <c:pt idx="3">
                  <c:v>649597.76799999992</c:v>
                </c:pt>
                <c:pt idx="4">
                  <c:v>1841484.628</c:v>
                </c:pt>
                <c:pt idx="5">
                  <c:v>489917.80499999999</c:v>
                </c:pt>
                <c:pt idx="6">
                  <c:v>2652303.8540000003</c:v>
                </c:pt>
                <c:pt idx="7">
                  <c:v>2247644.2570000002</c:v>
                </c:pt>
                <c:pt idx="8">
                  <c:v>3354703.63</c:v>
                </c:pt>
                <c:pt idx="9">
                  <c:v>4229510.591</c:v>
                </c:pt>
                <c:pt idx="10">
                  <c:v>5177155</c:v>
                </c:pt>
                <c:pt idx="11">
                  <c:v>2573288.6669999999</c:v>
                </c:pt>
                <c:pt idx="12">
                  <c:v>3370810.4109999998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1-4221-958B-4495D0C0B333}"/>
            </c:ext>
          </c:extLst>
        </c:ser>
        <c:ser>
          <c:idx val="0"/>
          <c:order val="2"/>
          <c:tx>
            <c:strRef>
              <c:f>'م صندوق - بخش بازار'!$A$57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rgbClr val="20405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1398-08</c:v>
                </c:pt>
                <c:pt idx="1">
                  <c:v>1398-09</c:v>
                </c:pt>
                <c:pt idx="2">
                  <c:v>1398-10</c:v>
                </c:pt>
                <c:pt idx="3">
                  <c:v>1398-11</c:v>
                </c:pt>
                <c:pt idx="4">
                  <c:v>1398-12</c:v>
                </c:pt>
                <c:pt idx="5">
                  <c:v>1399-01</c:v>
                </c:pt>
                <c:pt idx="6">
                  <c:v>1399-02</c:v>
                </c:pt>
                <c:pt idx="7">
                  <c:v>1399-03</c:v>
                </c:pt>
                <c:pt idx="8">
                  <c:v>1399-04</c:v>
                </c:pt>
                <c:pt idx="9">
                  <c:v>1399-05</c:v>
                </c:pt>
                <c:pt idx="10">
                  <c:v>1399-06</c:v>
                </c:pt>
                <c:pt idx="11">
                  <c:v>1399-07</c:v>
                </c:pt>
                <c:pt idx="12">
                  <c:v>1399-08</c:v>
                </c:pt>
              </c:strCache>
            </c:strRef>
          </c:cat>
          <c:val>
            <c:numRef>
              <c:f>'م صندوق - بخش بازار'!$D$57:$P$57</c:f>
              <c:numCache>
                <c:formatCode>#,##0</c:formatCode>
                <c:ptCount val="13"/>
                <c:pt idx="0">
                  <c:v>20020.5</c:v>
                </c:pt>
                <c:pt idx="1">
                  <c:v>8959385.6030000001</c:v>
                </c:pt>
                <c:pt idx="2">
                  <c:v>230162.29300000001</c:v>
                </c:pt>
                <c:pt idx="3">
                  <c:v>174712.15100000001</c:v>
                </c:pt>
                <c:pt idx="4">
                  <c:v>271025.8</c:v>
                </c:pt>
                <c:pt idx="5">
                  <c:v>359811.97100000002</c:v>
                </c:pt>
                <c:pt idx="6">
                  <c:v>414141.94799999997</c:v>
                </c:pt>
                <c:pt idx="7">
                  <c:v>353163.989</c:v>
                </c:pt>
                <c:pt idx="8">
                  <c:v>753738.59699999995</c:v>
                </c:pt>
                <c:pt idx="9">
                  <c:v>932616.06099999999</c:v>
                </c:pt>
                <c:pt idx="10">
                  <c:v>536786.049</c:v>
                </c:pt>
                <c:pt idx="11">
                  <c:v>470823.34</c:v>
                </c:pt>
                <c:pt idx="12">
                  <c:v>771548.14300000004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1-4221-958B-4495D0C0B3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214361304"/>
        <c:axId val="214361696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 صندوق - بخش بازار'!$D$60:$P$60</c:f>
              <c:numCache>
                <c:formatCode>#,##0</c:formatCode>
                <c:ptCount val="13"/>
                <c:pt idx="0">
                  <c:v>3904125.0440000007</c:v>
                </c:pt>
                <c:pt idx="1">
                  <c:v>15357894.287999999</c:v>
                </c:pt>
                <c:pt idx="2">
                  <c:v>6801751.8710000003</c:v>
                </c:pt>
                <c:pt idx="3">
                  <c:v>6892267.051</c:v>
                </c:pt>
                <c:pt idx="4">
                  <c:v>9078830.6260000002</c:v>
                </c:pt>
                <c:pt idx="5">
                  <c:v>4385093.3580000009</c:v>
                </c:pt>
                <c:pt idx="6">
                  <c:v>10408651.773</c:v>
                </c:pt>
                <c:pt idx="7">
                  <c:v>8645793.659</c:v>
                </c:pt>
                <c:pt idx="8">
                  <c:v>11560990.472999999</c:v>
                </c:pt>
                <c:pt idx="9">
                  <c:v>13663484.738000002</c:v>
                </c:pt>
                <c:pt idx="10">
                  <c:v>19825624.664000001</c:v>
                </c:pt>
                <c:pt idx="11">
                  <c:v>14343773.098999999</c:v>
                </c:pt>
                <c:pt idx="12">
                  <c:v>13473523.573000001</c:v>
                </c:pt>
              </c:numCache>
            </c:numRef>
          </c:cat>
          <c:val>
            <c:numRef>
              <c:f>'م صندوق - بخش بازار'!$D$60:$P$60</c:f>
              <c:numCache>
                <c:formatCode>#,##0</c:formatCode>
                <c:ptCount val="13"/>
                <c:pt idx="0">
                  <c:v>3904125.0440000007</c:v>
                </c:pt>
                <c:pt idx="1">
                  <c:v>15357894.287999999</c:v>
                </c:pt>
                <c:pt idx="2">
                  <c:v>6801751.8710000003</c:v>
                </c:pt>
                <c:pt idx="3">
                  <c:v>6892267.051</c:v>
                </c:pt>
                <c:pt idx="4">
                  <c:v>9078830.6260000002</c:v>
                </c:pt>
                <c:pt idx="5">
                  <c:v>4385093.3580000009</c:v>
                </c:pt>
                <c:pt idx="6">
                  <c:v>10408651.773</c:v>
                </c:pt>
                <c:pt idx="7">
                  <c:v>8645793.659</c:v>
                </c:pt>
                <c:pt idx="8">
                  <c:v>11560990.472999999</c:v>
                </c:pt>
                <c:pt idx="9">
                  <c:v>13663484.738000002</c:v>
                </c:pt>
                <c:pt idx="10">
                  <c:v>19825624.664000001</c:v>
                </c:pt>
                <c:pt idx="11">
                  <c:v>14343773.098999999</c:v>
                </c:pt>
                <c:pt idx="12">
                  <c:v>13473523.573000001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0A1-4221-958B-4495D0C0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61304"/>
        <c:axId val="214361696"/>
      </c:lineChart>
      <c:catAx>
        <c:axId val="214361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61696"/>
        <c:crosses val="autoZero"/>
        <c:auto val="1"/>
        <c:lblAlgn val="ctr"/>
        <c:lblOffset val="100"/>
        <c:noMultiLvlLbl val="0"/>
      </c:catAx>
      <c:valAx>
        <c:axId val="214361696"/>
        <c:scaling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هـزار واحـد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"/>
              <c:y val="0.159786936118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613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3388569807842302"/>
          <c:y val="0.92643740117866902"/>
          <c:w val="0.53316462609803827"/>
          <c:h val="6.9911825313298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53- روند یکساله تعداد انواع صندوق های سرمایه گذاری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3347744631791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61157872507313E-2"/>
          <c:y val="9.9563492063492076E-2"/>
          <c:w val="0.91345564563050308"/>
          <c:h val="0.692307524059492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'تعداد صندوق ها'!$A$2</c:f>
              <c:strCache>
                <c:ptCount val="1"/>
                <c:pt idx="0">
                  <c:v> صندوق سرمایه گذاری در سهام</c:v>
                </c:pt>
              </c:strCache>
            </c:strRef>
          </c:tx>
          <c:spPr>
            <a:solidFill>
              <a:srgbClr val="ECBE6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ها'!$U$1:$AG$1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'تعداد صندوق ها'!$U$2:$AG$2</c:f>
              <c:numCache>
                <c:formatCode>#,##0</c:formatCode>
                <c:ptCount val="13"/>
                <c:pt idx="0">
                  <c:v>65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67</c:v>
                </c:pt>
                <c:pt idx="8">
                  <c:v>67</c:v>
                </c:pt>
                <c:pt idx="9">
                  <c:v>68</c:v>
                </c:pt>
                <c:pt idx="10">
                  <c:v>70</c:v>
                </c:pt>
                <c:pt idx="11">
                  <c:v>71</c:v>
                </c:pt>
                <c:pt idx="1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D-43E3-9E8A-14B468A24CDE}"/>
            </c:ext>
          </c:extLst>
        </c:ser>
        <c:ser>
          <c:idx val="1"/>
          <c:order val="1"/>
          <c:tx>
            <c:strRef>
              <c:f>'تعداد صندوق ها'!$A$3</c:f>
              <c:strCache>
                <c:ptCount val="1"/>
                <c:pt idx="0">
                  <c:v>صندوق سرمایه گذاری در اوراق بهادار با درآمد ثابت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ها'!$U$1:$AG$1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'تعداد صندوق ها'!$U$3:$AG$3</c:f>
              <c:numCache>
                <c:formatCode>#,##0</c:formatCode>
                <c:ptCount val="13"/>
                <c:pt idx="0">
                  <c:v>78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81</c:v>
                </c:pt>
                <c:pt idx="10">
                  <c:v>82</c:v>
                </c:pt>
                <c:pt idx="11">
                  <c:v>84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D-43E3-9E8A-14B468A24CDE}"/>
            </c:ext>
          </c:extLst>
        </c:ser>
        <c:ser>
          <c:idx val="2"/>
          <c:order val="2"/>
          <c:tx>
            <c:strRef>
              <c:f>'تعداد صندوق ها'!$A$4</c:f>
              <c:strCache>
                <c:ptCount val="1"/>
                <c:pt idx="0">
                  <c:v>صندوق مختلط</c:v>
                </c:pt>
              </c:strCache>
            </c:strRef>
          </c:tx>
          <c:spPr>
            <a:solidFill>
              <a:srgbClr val="C6E0B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ها'!$U$1:$AG$1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'تعداد صندوق ها'!$U$4:$AG$4</c:f>
              <c:numCache>
                <c:formatCode>#,##0</c:formatCode>
                <c:ptCount val="13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D-43E3-9E8A-14B468A24CDE}"/>
            </c:ext>
          </c:extLst>
        </c:ser>
        <c:ser>
          <c:idx val="3"/>
          <c:order val="3"/>
          <c:tx>
            <c:strRef>
              <c:f>'تعداد صندوق ها'!$A$5</c:f>
              <c:strCache>
                <c:ptCount val="1"/>
                <c:pt idx="0">
                  <c:v>صندوق اختصاصی بازارگردانی</c:v>
                </c:pt>
              </c:strCache>
            </c:strRef>
          </c:tx>
          <c:spPr>
            <a:solidFill>
              <a:srgbClr val="5F9E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ها'!$U$1:$AG$1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'تعداد صندوق ها'!$U$5:$AG$5</c:f>
              <c:numCache>
                <c:formatCode>#,##0</c:formatCode>
                <c:ptCount val="13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45</c:v>
                </c:pt>
                <c:pt idx="6">
                  <c:v>46</c:v>
                </c:pt>
                <c:pt idx="7">
                  <c:v>46</c:v>
                </c:pt>
                <c:pt idx="8">
                  <c:v>49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D-43E3-9E8A-14B468A2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4362480"/>
        <c:axId val="214362872"/>
      </c:barChart>
      <c:catAx>
        <c:axId val="21436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4362872"/>
        <c:crosses val="autoZero"/>
        <c:auto val="1"/>
        <c:lblAlgn val="ctr"/>
        <c:lblOffset val="100"/>
        <c:noMultiLvlLbl val="0"/>
      </c:catAx>
      <c:valAx>
        <c:axId val="214362872"/>
        <c:scaling>
          <c:orientation val="minMax"/>
          <c:max val="2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4362480"/>
        <c:crosses val="autoZero"/>
        <c:crossBetween val="between"/>
        <c:majorUnit val="6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184716817985297E-2"/>
          <c:y val="0.92725140510159965"/>
          <c:w val="0.90259791663470534"/>
          <c:h val="5.610084306095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54- روند یکساله ارزش صندوق های سرمایه گذاری در اوراق با درآمد ثابت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42124523483038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3549762742852"/>
          <c:y val="0.10856566381970983"/>
          <c:w val="0.83323296437137462"/>
          <c:h val="0.71339232433079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صندوق ها'!$A$3</c:f>
              <c:strCache>
                <c:ptCount val="1"/>
                <c:pt idx="0">
                  <c:v>صندوقهای سرمایه گذاری در اوراق بهادار با درآمد ثابت</c:v>
                </c:pt>
              </c:strCache>
            </c:strRef>
          </c:tx>
          <c:spPr>
            <a:gradFill flip="none" rotWithShape="1">
              <a:gsLst>
                <a:gs pos="15000">
                  <a:schemeClr val="accent1">
                    <a:lumMod val="60000"/>
                    <a:lumOff val="40000"/>
                  </a:schemeClr>
                </a:gs>
                <a:gs pos="55000">
                  <a:schemeClr val="accent1">
                    <a:lumMod val="20000"/>
                    <a:lumOff val="80000"/>
                  </a:schemeClr>
                </a:gs>
                <a:gs pos="92000">
                  <a:schemeClr val="accent1">
                    <a:lumMod val="60000"/>
                    <a:lumOff val="4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1"/>
          <c:dLbls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1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صندوق ها'!$AF$1:$AR$1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'روند ارزش صندوق ها'!$AF$3:$AR$3</c:f>
              <c:numCache>
                <c:formatCode>#,##0</c:formatCode>
                <c:ptCount val="13"/>
                <c:pt idx="0">
                  <c:v>1677189</c:v>
                </c:pt>
                <c:pt idx="1">
                  <c:v>1699148</c:v>
                </c:pt>
                <c:pt idx="2">
                  <c:v>1736912</c:v>
                </c:pt>
                <c:pt idx="3">
                  <c:v>1760412</c:v>
                </c:pt>
                <c:pt idx="4">
                  <c:v>1765334</c:v>
                </c:pt>
                <c:pt idx="5">
                  <c:v>1832835</c:v>
                </c:pt>
                <c:pt idx="6">
                  <c:v>1925934</c:v>
                </c:pt>
                <c:pt idx="7">
                  <c:v>2020779</c:v>
                </c:pt>
                <c:pt idx="8">
                  <c:v>2144895</c:v>
                </c:pt>
                <c:pt idx="9">
                  <c:v>2259515</c:v>
                </c:pt>
                <c:pt idx="10">
                  <c:v>2377327</c:v>
                </c:pt>
                <c:pt idx="11">
                  <c:v>2530094.2999999998</c:v>
                </c:pt>
                <c:pt idx="12">
                  <c:v>2523232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A-40DC-99B3-63622B51ACF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7"/>
        <c:axId val="215036544"/>
        <c:axId val="215036936"/>
      </c:barChart>
      <c:catAx>
        <c:axId val="2150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5036936"/>
        <c:crosses val="autoZero"/>
        <c:auto val="1"/>
        <c:lblAlgn val="ctr"/>
        <c:lblOffset val="100"/>
        <c:noMultiLvlLbl val="0"/>
      </c:catAx>
      <c:valAx>
        <c:axId val="215036936"/>
        <c:scaling>
          <c:orientation val="minMax"/>
          <c:max val="2600000"/>
          <c:min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10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sz="11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 sz="110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8.3333333333333332E-3"/>
              <c:y val="0.39662802566345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5036544"/>
        <c:crosses val="autoZero"/>
        <c:crossBetween val="between"/>
        <c:majorUnit val="200000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55- روند یکساله ارزش صندوق های سرمایه گذاری در سهام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700745082177034"/>
          <c:y val="4.3290043290043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1560675435806"/>
          <c:y val="0.11668848212155299"/>
          <c:w val="0.85757234882894795"/>
          <c:h val="0.71023110747520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صندوق ها'!$A$2</c:f>
              <c:strCache>
                <c:ptCount val="1"/>
                <c:pt idx="0">
                  <c:v> صندوقهای سرمایه گذاری در سهام</c:v>
                </c:pt>
              </c:strCache>
            </c:strRef>
          </c:tx>
          <c:spPr>
            <a:gradFill>
              <a:gsLst>
                <a:gs pos="15000">
                  <a:schemeClr val="accent1">
                    <a:lumMod val="60000"/>
                    <a:lumOff val="40000"/>
                  </a:schemeClr>
                </a:gs>
                <a:gs pos="55000">
                  <a:schemeClr val="accent1">
                    <a:lumMod val="20000"/>
                    <a:lumOff val="80000"/>
                  </a:schemeClr>
                </a:gs>
                <a:gs pos="92000">
                  <a:schemeClr val="accent1">
                    <a:lumMod val="60000"/>
                    <a:lumOff val="40000"/>
                  </a:schemeClr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E3-45A3-8173-98789C149FD9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E3-45A3-8173-98789C149FD9}"/>
                </c:ext>
              </c:extLst>
            </c:dLbl>
            <c:dLbl>
              <c:idx val="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E3-45A3-8173-98789C149FD9}"/>
                </c:ext>
              </c:extLst>
            </c:dLbl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spc="1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صندوق ها'!$AF$1:$AR$1</c:f>
              <c:strCache>
                <c:ptCount val="13"/>
                <c:pt idx="0">
                  <c:v>98/07/30</c:v>
                </c:pt>
                <c:pt idx="1">
                  <c:v>98/08/30</c:v>
                </c:pt>
                <c:pt idx="2">
                  <c:v>98/09/30</c:v>
                </c:pt>
                <c:pt idx="3">
                  <c:v>98/10/30</c:v>
                </c:pt>
                <c:pt idx="4">
                  <c:v>98/11/30</c:v>
                </c:pt>
                <c:pt idx="5">
                  <c:v>98/12/29</c:v>
                </c:pt>
                <c:pt idx="6">
                  <c:v>99/01/31</c:v>
                </c:pt>
                <c:pt idx="7">
                  <c:v>99/02/31</c:v>
                </c:pt>
                <c:pt idx="8">
                  <c:v>99/03/31</c:v>
                </c:pt>
                <c:pt idx="9">
                  <c:v>99/04/31</c:v>
                </c:pt>
                <c:pt idx="10">
                  <c:v>99/05/31</c:v>
                </c:pt>
                <c:pt idx="11">
                  <c:v>99/06/31</c:v>
                </c:pt>
                <c:pt idx="12">
                  <c:v>99/07/30</c:v>
                </c:pt>
              </c:strCache>
            </c:strRef>
          </c:cat>
          <c:val>
            <c:numRef>
              <c:f>'روند ارزش صندوق ها'!$AF$2:$AR$2</c:f>
              <c:numCache>
                <c:formatCode>#,##0</c:formatCode>
                <c:ptCount val="13"/>
                <c:pt idx="0">
                  <c:v>40067</c:v>
                </c:pt>
                <c:pt idx="1">
                  <c:v>40301</c:v>
                </c:pt>
                <c:pt idx="2">
                  <c:v>49725</c:v>
                </c:pt>
                <c:pt idx="3">
                  <c:v>60677</c:v>
                </c:pt>
                <c:pt idx="4">
                  <c:v>79684</c:v>
                </c:pt>
                <c:pt idx="5">
                  <c:v>102771</c:v>
                </c:pt>
                <c:pt idx="6">
                  <c:v>149237</c:v>
                </c:pt>
                <c:pt idx="7">
                  <c:v>250883</c:v>
                </c:pt>
                <c:pt idx="8">
                  <c:v>355310</c:v>
                </c:pt>
                <c:pt idx="9">
                  <c:v>557182</c:v>
                </c:pt>
                <c:pt idx="10">
                  <c:v>673124</c:v>
                </c:pt>
                <c:pt idx="11">
                  <c:v>579932.9</c:v>
                </c:pt>
                <c:pt idx="12">
                  <c:v>506174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95E-8340-EDE7A1C6BD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7"/>
        <c:axId val="215037720"/>
        <c:axId val="215038112"/>
      </c:barChart>
      <c:catAx>
        <c:axId val="2150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15038112"/>
        <c:crosses val="autoZero"/>
        <c:auto val="1"/>
        <c:lblAlgn val="ctr"/>
        <c:lblOffset val="100"/>
        <c:noMultiLvlLbl val="0"/>
      </c:catAx>
      <c:valAx>
        <c:axId val="215038112"/>
        <c:scaling>
          <c:orientation val="minMax"/>
          <c:max val="7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  <a:alpha val="3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4.9658597144630664E-3"/>
              <c:y val="0.38643590005794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15037720"/>
        <c:crosses val="autoZero"/>
        <c:crossBetween val="between"/>
        <c:majorUnit val="100000"/>
      </c:valAx>
      <c:spPr>
        <a:solidFill>
          <a:srgbClr val="E8F3E1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8- ارزش معاملات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به تفکیک نوع بازار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4924356848032034"/>
          <c:y val="1.6309901176269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501605663879117"/>
          <c:y val="0.13676391607118474"/>
          <c:w val="0.61261409808436518"/>
          <c:h val="0.7925084940747700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8-4E12-917C-0F73843BF966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8-4E12-917C-0F73843BF966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78-4E12-917C-0F73843BF966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78-4E12-917C-0F73843BF96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78-4E12-917C-0F73843BF966}"/>
                </c:ext>
              </c:extLst>
            </c:dLbl>
            <c:dLbl>
              <c:idx val="1"/>
              <c:layout>
                <c:manualLayout>
                  <c:x val="-8.9305193120603116E-2"/>
                  <c:y val="1.60339467652998E-2"/>
                </c:manualLayout>
              </c:layout>
              <c:tx>
                <c:rich>
                  <a:bodyPr/>
                  <a:lstStyle/>
                  <a:p>
                    <a:r>
                      <a:rPr lang="fa-IR"/>
                      <a:t>  </a:t>
                    </a:r>
                    <a:fld id="{CA420918-F0DD-43F6-A871-3E8257652E60}" type="CATEGORYNAME">
                      <a:rPr lang="fa-IR"/>
                      <a:pPr/>
                      <a:t>[CATEGORY NAME]</a:t>
                    </a:fld>
                    <a:r>
                      <a:rPr lang="fa-IR" baseline="0"/>
                      <a:t>
</a:t>
                    </a:r>
                    <a:fld id="{D3F176C3-4D5A-4ADE-9A29-04A9D7116E18}" type="PERCENTAGE">
                      <a:rPr lang="fa-IR" baseline="0"/>
                      <a:pPr/>
                      <a:t>[PERCENTAGE]</a:t>
                    </a:fld>
                    <a:endParaRPr lang="fa-IR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78-4E12-917C-0F73843BF966}"/>
                </c:ext>
              </c:extLst>
            </c:dLbl>
            <c:dLbl>
              <c:idx val="2"/>
              <c:layout>
                <c:manualLayout>
                  <c:x val="-5.2093169945113385E-2"/>
                  <c:y val="7.15317645812998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 rtl="1">
                      <a:defRPr sz="1200" b="0" i="0" u="none" strike="noStrike" kern="1200" baseline="0">
                        <a:solidFill>
                          <a:schemeClr val="tx1">
                            <a:lumMod val="85000"/>
                            <a:lumOff val="15000"/>
                          </a:schemeClr>
                        </a:solidFill>
                        <a:latin typeface="+mn-lt"/>
                        <a:ea typeface="+mn-ea"/>
                        <a:cs typeface="B Mitra" panose="00000400000000000000" pitchFamily="2" charset="-78"/>
                      </a:defRPr>
                    </a:pPr>
                    <a:fld id="{60128F1D-2416-42DD-9EDB-12ECD2FE15F8}" type="CATEGORYNAME">
                      <a:rPr lang="en-US" sz="1200"/>
                      <a:pPr algn="l" rtl="1">
                        <a:defRPr sz="120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cs typeface="B Mitra" panose="00000400000000000000" pitchFamily="2" charset="-78"/>
                        </a:defRPr>
                      </a:pPr>
                      <a:t>[CATEGORY NAME]</a:t>
                    </a:fld>
                    <a:r>
                      <a:rPr lang="en-US" sz="1200" baseline="0"/>
                      <a:t>
</a:t>
                    </a:r>
                    <a:fld id="{E562FCE4-4A4E-404E-A305-D68BC6A438B1}" type="PERCENTAGE">
                      <a:rPr lang="en-US" sz="1200" baseline="0">
                        <a:latin typeface="IPT.Mitra" panose="00000400000000000000" pitchFamily="2" charset="2"/>
                        <a:cs typeface="B Mitra" panose="00000400000000000000" pitchFamily="2" charset="-78"/>
                      </a:rPr>
                      <a:pPr algn="l" rtl="1">
                        <a:defRPr sz="120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cs typeface="B Mitra" panose="00000400000000000000" pitchFamily="2" charset="-78"/>
                        </a:defRPr>
                      </a:pPr>
                      <a:t>[PERCENTAGE]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 rtl="1">
                    <a:defRPr sz="1200" b="0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4137931034483"/>
                      <c:h val="0.171253822629969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78-4E12-917C-0F73843BF966}"/>
                </c:ext>
              </c:extLst>
            </c:dLbl>
            <c:dLbl>
              <c:idx val="3"/>
              <c:layout>
                <c:manualLayout>
                  <c:x val="-5.602628861521871E-2"/>
                  <c:y val="-2.5794398178613877E-2"/>
                </c:manualLayout>
              </c:layout>
              <c:tx>
                <c:rich>
                  <a:bodyPr/>
                  <a:lstStyle/>
                  <a:p>
                    <a:r>
                      <a:rPr lang="fa-IR"/>
                      <a:t>  </a:t>
                    </a:r>
                    <a:fld id="{136883F5-D4F2-47AB-B995-5BD2A0358E18}" type="CATEGORYNAME">
                      <a:rPr lang="fa-IR"/>
                      <a:pPr/>
                      <a:t>[CATEGORY NAME]</a:t>
                    </a:fld>
                    <a:r>
                      <a:rPr lang="fa-IR" baseline="0"/>
                      <a:t> </a:t>
                    </a:r>
                    <a:fld id="{7CE72F04-93BA-468A-9E39-7326C4446246}" type="PERCENTAGE">
                      <a:rPr lang="fa-IR" baseline="0"/>
                      <a:pPr/>
                      <a:t>[PERCENTAGE]</a:t>
                    </a:fld>
                    <a:endParaRPr lang="fa-IR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178-4E12-917C-0F73843BF9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  <a:alpha val="50000"/>
                    </a:schemeClr>
                  </a:solidFill>
                  <a:prstDash val="sysDash"/>
                  <a:round/>
                  <a:tailEnd type="oval" w="sm" len="sm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'ارزش معاملات بورس ها'!$A$43:$A$46</c:f>
              <c:strCache>
                <c:ptCount val="4"/>
                <c:pt idx="0">
                  <c:v>سهام</c:v>
                </c:pt>
                <c:pt idx="1">
                  <c:v>اوراق بدهی</c:v>
                </c:pt>
                <c:pt idx="2">
                  <c:v>ETFs</c:v>
                </c:pt>
                <c:pt idx="3">
                  <c:v>بازار فیزیکی بورس کالا و انرژی</c:v>
                </c:pt>
              </c:strCache>
            </c:strRef>
          </c:cat>
          <c:val>
            <c:numRef>
              <c:f>'ارزش معاملات بورس ها'!$B$43:$B$46</c:f>
              <c:numCache>
                <c:formatCode>#,##0</c:formatCode>
                <c:ptCount val="4"/>
                <c:pt idx="0">
                  <c:v>1360353.5202073259</c:v>
                </c:pt>
                <c:pt idx="1">
                  <c:v>576039.49357395503</c:v>
                </c:pt>
                <c:pt idx="2">
                  <c:v>265960.89570998703</c:v>
                </c:pt>
                <c:pt idx="3">
                  <c:v>221994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78-4E12-917C-0F73843BF9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0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28-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سهام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97034209107699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655321562788"/>
          <c:y val="9.9216858762219917E-2"/>
          <c:w val="0.84827908955541376"/>
          <c:h val="0.75751918847981836"/>
        </c:manualLayout>
      </c:layout>
      <c:barChart>
        <c:barDir val="col"/>
        <c:grouping val="clustered"/>
        <c:varyColors val="0"/>
        <c:ser>
          <c:idx val="2"/>
          <c:order val="2"/>
          <c:tx>
            <c:v>مجموع</c:v>
          </c:tx>
          <c:spPr>
            <a:solidFill>
              <a:srgbClr val="95A5A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0636623737313837E-17"/>
                  <c:y val="1.0690235690235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04-4391-AED6-B4090F816802}"/>
                </c:ext>
              </c:extLst>
            </c:dLbl>
            <c:dLbl>
              <c:idx val="2"/>
              <c:layout>
                <c:manualLayout>
                  <c:x val="-4.1273247474627673E-17"/>
                  <c:y val="1.781705948372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04-4391-AED6-B4090F816802}"/>
                </c:ext>
              </c:extLst>
            </c:dLbl>
            <c:dLbl>
              <c:idx val="3"/>
              <c:layout>
                <c:manualLayout>
                  <c:x val="-4.1273247474627673E-17"/>
                  <c:y val="1.7817059483726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04-4391-AED6-B4090F816802}"/>
                </c:ext>
              </c:extLst>
            </c:dLbl>
            <c:dLbl>
              <c:idx val="4"/>
              <c:layout>
                <c:manualLayout>
                  <c:x val="0"/>
                  <c:y val="1.781705948372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04-4391-AED6-B4090F816802}"/>
                </c:ext>
              </c:extLst>
            </c:dLbl>
            <c:dLbl>
              <c:idx val="5"/>
              <c:layout>
                <c:manualLayout>
                  <c:x val="0"/>
                  <c:y val="1.781705948372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04-4391-AED6-B4090F816802}"/>
                </c:ext>
              </c:extLst>
            </c:dLbl>
            <c:dLbl>
              <c:idx val="6"/>
              <c:layout>
                <c:manualLayout>
                  <c:x val="0"/>
                  <c:y val="1.781705948372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04-4391-AED6-B4090F816802}"/>
                </c:ext>
              </c:extLst>
            </c:dLbl>
            <c:dLbl>
              <c:idx val="7"/>
              <c:layout>
                <c:manualLayout>
                  <c:x val="0"/>
                  <c:y val="1.0690235690235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204-4391-AED6-B4090F816802}"/>
                </c:ext>
              </c:extLst>
            </c:dLbl>
            <c:dLbl>
              <c:idx val="8"/>
              <c:layout>
                <c:manualLayout>
                  <c:x val="-8.2546494949255347E-17"/>
                  <c:y val="1.4253647586980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04-4391-AED6-B4090F816802}"/>
                </c:ext>
              </c:extLst>
            </c:dLbl>
            <c:dLbl>
              <c:idx val="9"/>
              <c:layout>
                <c:manualLayout>
                  <c:x val="0"/>
                  <c:y val="1.425364758698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204-4391-AED6-B4090F816802}"/>
                </c:ext>
              </c:extLst>
            </c:dLbl>
            <c:dLbl>
              <c:idx val="10"/>
              <c:layout>
                <c:manualLayout>
                  <c:x val="0"/>
                  <c:y val="1.7817059483726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04-4391-AED6-B4090F816802}"/>
                </c:ext>
              </c:extLst>
            </c:dLbl>
            <c:dLbl>
              <c:idx val="11"/>
              <c:layout>
                <c:manualLayout>
                  <c:x val="-1.6509298989851069E-16"/>
                  <c:y val="2.1380471380471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204-4391-AED6-B4090F816802}"/>
                </c:ext>
              </c:extLst>
            </c:dLbl>
            <c:dLbl>
              <c:idx val="12"/>
              <c:layout>
                <c:manualLayout>
                  <c:x val="0"/>
                  <c:y val="1.7817059483726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204-4391-AED6-B4090F8168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'آمار معاملات حقیقی و حقوقی'!$F$3:$F$15</c:f>
              <c:numCache>
                <c:formatCode>#,##0</c:formatCode>
                <c:ptCount val="13"/>
                <c:pt idx="0">
                  <c:v>303330.41098639846</c:v>
                </c:pt>
                <c:pt idx="1">
                  <c:v>592697.93775368354</c:v>
                </c:pt>
                <c:pt idx="2">
                  <c:v>823111.45823050756</c:v>
                </c:pt>
                <c:pt idx="3">
                  <c:v>1120701.2494541663</c:v>
                </c:pt>
                <c:pt idx="4">
                  <c:v>1302935.8421216379</c:v>
                </c:pt>
                <c:pt idx="5">
                  <c:v>1490564.0339993939</c:v>
                </c:pt>
                <c:pt idx="6">
                  <c:v>3363801.4668188058</c:v>
                </c:pt>
                <c:pt idx="7">
                  <c:v>2388841.3812603895</c:v>
                </c:pt>
                <c:pt idx="8">
                  <c:v>5113861.8265955355</c:v>
                </c:pt>
                <c:pt idx="9">
                  <c:v>4450006.3498470262</c:v>
                </c:pt>
                <c:pt idx="10">
                  <c:v>2735875.8230702123</c:v>
                </c:pt>
                <c:pt idx="11">
                  <c:v>2317825.600773884</c:v>
                </c:pt>
                <c:pt idx="12">
                  <c:v>1360353.5202073255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C93-81E1-CAE1FC6A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204634152"/>
        <c:axId val="204634544"/>
      </c:barChart>
      <c:lineChart>
        <c:grouping val="standard"/>
        <c:varyColors val="0"/>
        <c:ser>
          <c:idx val="0"/>
          <c:order val="0"/>
          <c:tx>
            <c:v>حقوقی</c:v>
          </c:tx>
          <c:spPr>
            <a:ln w="57150" cap="rnd">
              <a:solidFill>
                <a:srgbClr val="227EBC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1398/08</c:v>
                </c:pt>
                <c:pt idx="1">
                  <c:v>1398/09</c:v>
                </c:pt>
                <c:pt idx="2">
                  <c:v>1398/10</c:v>
                </c:pt>
                <c:pt idx="3">
                  <c:v>1398/11</c:v>
                </c:pt>
                <c:pt idx="4">
                  <c:v>1398/12</c:v>
                </c:pt>
                <c:pt idx="5">
                  <c:v>1399/01</c:v>
                </c:pt>
                <c:pt idx="6">
                  <c:v>1399/02</c:v>
                </c:pt>
                <c:pt idx="7">
                  <c:v>1399/03</c:v>
                </c:pt>
                <c:pt idx="8">
                  <c:v>1399/04</c:v>
                </c:pt>
                <c:pt idx="9">
                  <c:v>1399/05</c:v>
                </c:pt>
                <c:pt idx="10">
                  <c:v>1399/06</c:v>
                </c:pt>
                <c:pt idx="11">
                  <c:v>1399/07</c:v>
                </c:pt>
                <c:pt idx="12">
                  <c:v>1399/08</c:v>
                </c:pt>
              </c:strCache>
            </c:strRef>
          </c:cat>
          <c:val>
            <c:numRef>
              <c:f>'آمار معاملات حقیقی و حقوقی'!$B$3:$B$15</c:f>
              <c:numCache>
                <c:formatCode>#,##0</c:formatCode>
                <c:ptCount val="13"/>
                <c:pt idx="0">
                  <c:v>86577.885555492496</c:v>
                </c:pt>
                <c:pt idx="1">
                  <c:v>115044.28478775649</c:v>
                </c:pt>
                <c:pt idx="2">
                  <c:v>190228.9221715325</c:v>
                </c:pt>
                <c:pt idx="3">
                  <c:v>232302.68591564649</c:v>
                </c:pt>
                <c:pt idx="4">
                  <c:v>389609.391961043</c:v>
                </c:pt>
                <c:pt idx="5">
                  <c:v>357155.39471474197</c:v>
                </c:pt>
                <c:pt idx="6">
                  <c:v>702766.79997489799</c:v>
                </c:pt>
                <c:pt idx="7">
                  <c:v>463515.82612621901</c:v>
                </c:pt>
                <c:pt idx="8">
                  <c:v>1015760.0308743049</c:v>
                </c:pt>
                <c:pt idx="9">
                  <c:v>964253.60114222707</c:v>
                </c:pt>
                <c:pt idx="10">
                  <c:v>699803.04407837905</c:v>
                </c:pt>
                <c:pt idx="11">
                  <c:v>595849.75165688596</c:v>
                </c:pt>
                <c:pt idx="12">
                  <c:v>317121.18983078853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05-4C93-81E1-CAE1FC6A5D65}"/>
            </c:ext>
          </c:extLst>
        </c:ser>
        <c:ser>
          <c:idx val="1"/>
          <c:order val="1"/>
          <c:tx>
            <c:v>حقیقی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1398/08</c:v>
                </c:pt>
                <c:pt idx="1">
                  <c:v>1398/09</c:v>
                </c:pt>
                <c:pt idx="2">
                  <c:v>1398/10</c:v>
                </c:pt>
                <c:pt idx="3">
                  <c:v>1398/11</c:v>
                </c:pt>
                <c:pt idx="4">
                  <c:v>1398/12</c:v>
                </c:pt>
                <c:pt idx="5">
                  <c:v>1399/01</c:v>
                </c:pt>
                <c:pt idx="6">
                  <c:v>1399/02</c:v>
                </c:pt>
                <c:pt idx="7">
                  <c:v>1399/03</c:v>
                </c:pt>
                <c:pt idx="8">
                  <c:v>1399/04</c:v>
                </c:pt>
                <c:pt idx="9">
                  <c:v>1399/05</c:v>
                </c:pt>
                <c:pt idx="10">
                  <c:v>1399/06</c:v>
                </c:pt>
                <c:pt idx="11">
                  <c:v>1399/07</c:v>
                </c:pt>
                <c:pt idx="12">
                  <c:v>1399/08</c:v>
                </c:pt>
              </c:strCache>
            </c:strRef>
          </c:cat>
          <c:val>
            <c:numRef>
              <c:f>'آمار معاملات حقیقی و حقوقی'!$D$3:$D$15</c:f>
              <c:numCache>
                <c:formatCode>#,##0</c:formatCode>
                <c:ptCount val="13"/>
                <c:pt idx="0">
                  <c:v>216752.52543090598</c:v>
                </c:pt>
                <c:pt idx="1">
                  <c:v>477653.65296592703</c:v>
                </c:pt>
                <c:pt idx="2">
                  <c:v>632882.53605897503</c:v>
                </c:pt>
                <c:pt idx="3">
                  <c:v>888398.5635385199</c:v>
                </c:pt>
                <c:pt idx="4">
                  <c:v>913326.45016059501</c:v>
                </c:pt>
                <c:pt idx="5">
                  <c:v>1133408.639284652</c:v>
                </c:pt>
                <c:pt idx="6">
                  <c:v>2661034.6668439079</c:v>
                </c:pt>
                <c:pt idx="7">
                  <c:v>1925325.5551341702</c:v>
                </c:pt>
                <c:pt idx="8">
                  <c:v>4098101.7957212301</c:v>
                </c:pt>
                <c:pt idx="9">
                  <c:v>3485752.748704799</c:v>
                </c:pt>
                <c:pt idx="10">
                  <c:v>2036072.7789918331</c:v>
                </c:pt>
                <c:pt idx="11">
                  <c:v>1721975.849116998</c:v>
                </c:pt>
                <c:pt idx="12">
                  <c:v>1043232.3303765371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05-4C93-81E1-CAE1FC6A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4152"/>
        <c:axId val="204634544"/>
      </c:lineChart>
      <c:catAx>
        <c:axId val="204634152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4544"/>
        <c:crosses val="autoZero"/>
        <c:auto val="1"/>
        <c:lblAlgn val="ctr"/>
        <c:lblOffset val="100"/>
        <c:noMultiLvlLbl val="0"/>
      </c:catAx>
      <c:valAx>
        <c:axId val="204634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46341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822494410421"/>
          <c:y val="0.92110951348472747"/>
          <c:w val="0.6972217361718674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51-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اوراق بدهی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97034209107699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1655321562788"/>
          <c:y val="9.9216858762219917E-2"/>
          <c:w val="0.84827908955541376"/>
          <c:h val="0.7575191884798183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'آمار معاملات حقیقی و حقوقی'!$F$18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95A5A6"/>
            </a:solidFill>
            <a:ln>
              <a:noFill/>
            </a:ln>
            <a:effectLst/>
          </c:spPr>
          <c:invertIfNegative val="0"/>
          <c:dLbls>
            <c:numFmt formatCode="[$-3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'آمار معاملات حقیقی و حقوقی'!$A$19:$A$31</c:f>
              <c:strCache>
                <c:ptCount val="13"/>
                <c:pt idx="0">
                  <c:v>1398/08</c:v>
                </c:pt>
                <c:pt idx="1">
                  <c:v>1398/09</c:v>
                </c:pt>
                <c:pt idx="2">
                  <c:v>1398/10</c:v>
                </c:pt>
                <c:pt idx="3">
                  <c:v>1398/11</c:v>
                </c:pt>
                <c:pt idx="4">
                  <c:v>1398/12</c:v>
                </c:pt>
                <c:pt idx="5">
                  <c:v>1399/01</c:v>
                </c:pt>
                <c:pt idx="6">
                  <c:v>1399/02</c:v>
                </c:pt>
                <c:pt idx="7">
                  <c:v>1399/03</c:v>
                </c:pt>
                <c:pt idx="8">
                  <c:v>1399/04</c:v>
                </c:pt>
                <c:pt idx="9">
                  <c:v>1399/05</c:v>
                </c:pt>
                <c:pt idx="10">
                  <c:v>1399/06</c:v>
                </c:pt>
                <c:pt idx="11">
                  <c:v>1399/07</c:v>
                </c:pt>
                <c:pt idx="12">
                  <c:v>1399/08</c:v>
                </c:pt>
              </c:strCache>
            </c:strRef>
          </c:cat>
          <c:val>
            <c:numRef>
              <c:f>'آمار معاملات حقیقی و حقوقی'!$F$19:$F$31</c:f>
              <c:numCache>
                <c:formatCode>#,##0</c:formatCode>
                <c:ptCount val="13"/>
                <c:pt idx="0">
                  <c:v>81627.029781014993</c:v>
                </c:pt>
                <c:pt idx="1">
                  <c:v>118740.0594542195</c:v>
                </c:pt>
                <c:pt idx="2">
                  <c:v>128776.44645794798</c:v>
                </c:pt>
                <c:pt idx="3">
                  <c:v>128541.77645611251</c:v>
                </c:pt>
                <c:pt idx="4">
                  <c:v>219304.93601159201</c:v>
                </c:pt>
                <c:pt idx="5">
                  <c:v>54381.822952362003</c:v>
                </c:pt>
                <c:pt idx="6">
                  <c:v>100132.791271479</c:v>
                </c:pt>
                <c:pt idx="7">
                  <c:v>170683.43032748302</c:v>
                </c:pt>
                <c:pt idx="8">
                  <c:v>399852.03677028854</c:v>
                </c:pt>
                <c:pt idx="9">
                  <c:v>187384.26801511351</c:v>
                </c:pt>
                <c:pt idx="10">
                  <c:v>200924.49597394047</c:v>
                </c:pt>
                <c:pt idx="11">
                  <c:v>112403.44617043401</c:v>
                </c:pt>
                <c:pt idx="12">
                  <c:v>576039.49357395549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77-48F5-861C-5453BC83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204635328"/>
        <c:axId val="204635720"/>
      </c:barChart>
      <c:lineChart>
        <c:grouping val="standard"/>
        <c:varyColors val="0"/>
        <c:ser>
          <c:idx val="0"/>
          <c:order val="0"/>
          <c:tx>
            <c:strRef>
              <c:f>'آمار معاملات حقیقی و حقوقی'!$B$18</c:f>
              <c:strCache>
                <c:ptCount val="1"/>
                <c:pt idx="0">
                  <c:v>حقوقی</c:v>
                </c:pt>
              </c:strCache>
            </c:strRef>
          </c:tx>
          <c:spPr>
            <a:ln w="571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1398/08</c:v>
                </c:pt>
                <c:pt idx="1">
                  <c:v>1398/09</c:v>
                </c:pt>
                <c:pt idx="2">
                  <c:v>1398/10</c:v>
                </c:pt>
                <c:pt idx="3">
                  <c:v>1398/11</c:v>
                </c:pt>
                <c:pt idx="4">
                  <c:v>1398/12</c:v>
                </c:pt>
                <c:pt idx="5">
                  <c:v>1399/01</c:v>
                </c:pt>
                <c:pt idx="6">
                  <c:v>1399/02</c:v>
                </c:pt>
                <c:pt idx="7">
                  <c:v>1399/03</c:v>
                </c:pt>
                <c:pt idx="8">
                  <c:v>1399/04</c:v>
                </c:pt>
                <c:pt idx="9">
                  <c:v>1399/05</c:v>
                </c:pt>
                <c:pt idx="10">
                  <c:v>1399/06</c:v>
                </c:pt>
                <c:pt idx="11">
                  <c:v>1399/07</c:v>
                </c:pt>
                <c:pt idx="12">
                  <c:v>1399/08</c:v>
                </c:pt>
              </c:strCache>
            </c:strRef>
          </c:cat>
          <c:val>
            <c:numRef>
              <c:f>'آمار معاملات حقیقی و حقوقی'!$B$19:$B$31</c:f>
              <c:numCache>
                <c:formatCode>#,##0</c:formatCode>
                <c:ptCount val="13"/>
                <c:pt idx="0">
                  <c:v>79826.193898761499</c:v>
                </c:pt>
                <c:pt idx="1">
                  <c:v>116122.0024184495</c:v>
                </c:pt>
                <c:pt idx="2">
                  <c:v>125911.04189077599</c:v>
                </c:pt>
                <c:pt idx="3">
                  <c:v>125607.66547859</c:v>
                </c:pt>
                <c:pt idx="4">
                  <c:v>215388.4347811765</c:v>
                </c:pt>
                <c:pt idx="5">
                  <c:v>49423.801362239501</c:v>
                </c:pt>
                <c:pt idx="6">
                  <c:v>92277.875636113502</c:v>
                </c:pt>
                <c:pt idx="7">
                  <c:v>164772.38073494402</c:v>
                </c:pt>
                <c:pt idx="8">
                  <c:v>391129.78626668005</c:v>
                </c:pt>
                <c:pt idx="9">
                  <c:v>182506.70859041001</c:v>
                </c:pt>
                <c:pt idx="10">
                  <c:v>194805.62012871698</c:v>
                </c:pt>
                <c:pt idx="11">
                  <c:v>108174.5443009705</c:v>
                </c:pt>
                <c:pt idx="12">
                  <c:v>570873.65587776445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4A77-48F5-861C-5453BC839C64}"/>
            </c:ext>
          </c:extLst>
        </c:ser>
        <c:ser>
          <c:idx val="1"/>
          <c:order val="1"/>
          <c:tx>
            <c:strRef>
              <c:f>'آمار معاملات حقیقی و حقوقی'!$D$18</c:f>
              <c:strCache>
                <c:ptCount val="1"/>
                <c:pt idx="0">
                  <c:v>حقیقی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1398/08</c:v>
                </c:pt>
                <c:pt idx="1">
                  <c:v>1398/09</c:v>
                </c:pt>
                <c:pt idx="2">
                  <c:v>1398/10</c:v>
                </c:pt>
                <c:pt idx="3">
                  <c:v>1398/11</c:v>
                </c:pt>
                <c:pt idx="4">
                  <c:v>1398/12</c:v>
                </c:pt>
                <c:pt idx="5">
                  <c:v>1399/01</c:v>
                </c:pt>
                <c:pt idx="6">
                  <c:v>1399/02</c:v>
                </c:pt>
                <c:pt idx="7">
                  <c:v>1399/03</c:v>
                </c:pt>
                <c:pt idx="8">
                  <c:v>1399/04</c:v>
                </c:pt>
                <c:pt idx="9">
                  <c:v>1399/05</c:v>
                </c:pt>
                <c:pt idx="10">
                  <c:v>1399/06</c:v>
                </c:pt>
                <c:pt idx="11">
                  <c:v>1399/07</c:v>
                </c:pt>
                <c:pt idx="12">
                  <c:v>1399/08</c:v>
                </c:pt>
              </c:strCache>
            </c:strRef>
          </c:cat>
          <c:val>
            <c:numRef>
              <c:f>'آمار معاملات حقیقی و حقوقی'!$D$19:$D$31</c:f>
              <c:numCache>
                <c:formatCode>#,##0</c:formatCode>
                <c:ptCount val="13"/>
                <c:pt idx="0">
                  <c:v>1800.8358822534999</c:v>
                </c:pt>
                <c:pt idx="1">
                  <c:v>2618.0570357699999</c:v>
                </c:pt>
                <c:pt idx="2">
                  <c:v>2865.404567172</c:v>
                </c:pt>
                <c:pt idx="3">
                  <c:v>2934.1109775225</c:v>
                </c:pt>
                <c:pt idx="4">
                  <c:v>3916.5012304155002</c:v>
                </c:pt>
                <c:pt idx="5">
                  <c:v>4958.0215901225001</c:v>
                </c:pt>
                <c:pt idx="6">
                  <c:v>7854.9156353654998</c:v>
                </c:pt>
                <c:pt idx="7">
                  <c:v>5911.0495925389996</c:v>
                </c:pt>
                <c:pt idx="8">
                  <c:v>8722.2505036085004</c:v>
                </c:pt>
                <c:pt idx="9">
                  <c:v>4877.5594247035006</c:v>
                </c:pt>
                <c:pt idx="10">
                  <c:v>6118.8758452234997</c:v>
                </c:pt>
                <c:pt idx="11">
                  <c:v>4228.9018694635006</c:v>
                </c:pt>
                <c:pt idx="12">
                  <c:v>5165.8376961909998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A77-48F5-861C-5453BC83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5328"/>
        <c:axId val="204635720"/>
      </c:lineChart>
      <c:catAx>
        <c:axId val="204635328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5720"/>
        <c:crosses val="autoZero"/>
        <c:auto val="1"/>
        <c:lblAlgn val="ctr"/>
        <c:lblOffset val="100"/>
        <c:noMultiLvlLbl val="0"/>
      </c:catAx>
      <c:valAx>
        <c:axId val="204635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4B7C7D">
                  <a:alpha val="20000"/>
                </a:srgb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46353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822494410421"/>
          <c:y val="0.92110951348472747"/>
          <c:w val="0.6972217361718674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نمودار</a:t>
            </a:r>
            <a:r>
              <a:rPr lang="en-US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 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 10</a:t>
            </a: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- نسبت حجم معاملات برخط و غیربرخط</a:t>
            </a:r>
          </a:p>
        </c:rich>
      </c:tx>
      <c:layout>
        <c:manualLayout>
          <c:xMode val="edge"/>
          <c:yMode val="edge"/>
          <c:x val="0.25237851705642927"/>
          <c:y val="8.573303474458376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95825945618147"/>
          <c:y val="0.10047030661053485"/>
          <c:w val="0.66349722883187123"/>
          <c:h val="0.79317861713484539"/>
        </c:manualLayout>
      </c:layout>
      <c:doughnutChart>
        <c:varyColors val="1"/>
        <c:ser>
          <c:idx val="0"/>
          <c:order val="0"/>
          <c:tx>
            <c:strRef>
              <c:f>'نسبت معاملات برخط و غیربرخط'!$C$27</c:f>
              <c:strCache>
                <c:ptCount val="1"/>
                <c:pt idx="0">
                  <c:v>مهر ماه</c:v>
                </c:pt>
              </c:strCache>
            </c:strRef>
          </c:tx>
          <c:dPt>
            <c:idx val="0"/>
            <c:bubble3D val="0"/>
            <c:spPr>
              <a:solidFill>
                <a:srgbClr val="3498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9-4841-AA82-455C7BC1FF18}"/>
              </c:ext>
            </c:extLst>
          </c:dPt>
          <c:dPt>
            <c:idx val="1"/>
            <c:bubble3D val="0"/>
            <c:spPr>
              <a:solidFill>
                <a:srgbClr val="2ABB9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9-4841-AA82-455C7BC1FF18}"/>
              </c:ext>
            </c:extLst>
          </c:dPt>
          <c:dLbls>
            <c:dLbl>
              <c:idx val="0"/>
              <c:layout>
                <c:manualLayout>
                  <c:x val="-8.7171098823942431E-2"/>
                  <c:y val="5.9178745941019593E-2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9-4841-AA82-455C7BC1FF18}"/>
                </c:ext>
              </c:extLst>
            </c:dLbl>
            <c:dLbl>
              <c:idx val="1"/>
              <c:layout>
                <c:manualLayout>
                  <c:x val="8.8393452694400562E-2"/>
                  <c:y val="-8.1019516435626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9-4841-AA82-455C7BC1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bg2">
                      <a:lumMod val="50000"/>
                    </a:schemeClr>
                  </a:solidFill>
                  <a:prstDash val="sysDash"/>
                  <a:round/>
                  <a:headEnd type="oval" w="sm" len="sm"/>
                  <a:tailEnd type="oval" w="sm" len="sm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برخط و غیربرخط'!$A$28:$B$29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'نسبت معاملات برخط و غیربرخط'!$C$28:$C$29</c:f>
              <c:numCache>
                <c:formatCode>#,##0</c:formatCode>
                <c:ptCount val="2"/>
                <c:pt idx="0">
                  <c:v>62049432590.5</c:v>
                </c:pt>
                <c:pt idx="1">
                  <c:v>166338145686.5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C9-4841-AA82-455C7BC1FF18}"/>
            </c:ext>
          </c:extLst>
        </c:ser>
        <c:ser>
          <c:idx val="1"/>
          <c:order val="1"/>
          <c:tx>
            <c:strRef>
              <c:f>'نسبت معاملات برخط و غیربرخط'!$D$27</c:f>
              <c:strCache>
                <c:ptCount val="1"/>
                <c:pt idx="0">
                  <c:v>آبان ماه</c:v>
                </c:pt>
              </c:strCache>
            </c:strRef>
          </c:tx>
          <c:dPt>
            <c:idx val="0"/>
            <c:bubble3D val="0"/>
            <c:spPr>
              <a:solidFill>
                <a:srgbClr val="3498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8C9-4841-AA82-455C7BC1FF18}"/>
              </c:ext>
            </c:extLst>
          </c:dPt>
          <c:dPt>
            <c:idx val="1"/>
            <c:bubble3D val="0"/>
            <c:spPr>
              <a:solidFill>
                <a:srgbClr val="2ABB9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8C9-4841-AA82-455C7BC1FF18}"/>
              </c:ext>
            </c:extLst>
          </c:dPt>
          <c:dLbls>
            <c:dLbl>
              <c:idx val="0"/>
              <c:layout>
                <c:manualLayout>
                  <c:x val="9.6046822889239852E-2"/>
                  <c:y val="-5.6482867182347733E-2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C9-4841-AA82-455C7BC1FF18}"/>
                </c:ext>
              </c:extLst>
            </c:dLbl>
            <c:dLbl>
              <c:idx val="1"/>
              <c:layout>
                <c:manualLayout>
                  <c:x val="-9.9979037733811574E-2"/>
                  <c:y val="7.31993371219882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8C9-4841-AA82-455C7BC1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bg2">
                      <a:lumMod val="50000"/>
                    </a:schemeClr>
                  </a:solidFill>
                  <a:prstDash val="sysDash"/>
                  <a:round/>
                  <a:headEnd type="oval" w="sm" len="sm"/>
                  <a:tailEnd type="oval" w="sm" len="sm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برخط و غیربرخط'!$A$28:$B$29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'نسبت معاملات برخط و غیربرخط'!$D$28:$D$29</c:f>
              <c:numCache>
                <c:formatCode>#,##0</c:formatCode>
                <c:ptCount val="2"/>
                <c:pt idx="0">
                  <c:v>40568432694.000015</c:v>
                </c:pt>
                <c:pt idx="1">
                  <c:v>123637145914.99998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C9-4841-AA82-455C7BC1F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29432101874096E-2"/>
          <c:y val="0.90672734715500014"/>
          <c:w val="0.8699212867785312"/>
          <c:h val="6.88078210407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u="none" strike="noStrike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11- روند یکساله </a:t>
            </a:r>
            <a:r>
              <a:rPr lang="ar-SA" sz="1100" b="0" i="0" u="none" strike="noStrike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حجم معاملات به تفکیک معاملات برخط و غیربرخط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5725472967780949"/>
          <c:y val="3.7229743423507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94074381752393"/>
          <c:y val="9.8563297868291308E-2"/>
          <c:w val="0.84102495922853293"/>
          <c:h val="0.720033270558694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'روند معاملات برخط و غیربرخط'!$A$9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rgbClr val="6C7A8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معاملات برخط و غیربرخط'!$B$6:$N$6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معاملات برخط و غیربرخط'!$B$9:$N$9</c:f>
              <c:numCache>
                <c:formatCode>#,##0</c:formatCode>
                <c:ptCount val="13"/>
                <c:pt idx="0">
                  <c:v>80536039.783000007</c:v>
                </c:pt>
                <c:pt idx="1">
                  <c:v>121681937.08400001</c:v>
                </c:pt>
                <c:pt idx="2">
                  <c:v>161529670.58800003</c:v>
                </c:pt>
                <c:pt idx="3">
                  <c:v>196223139.85499999</c:v>
                </c:pt>
                <c:pt idx="4">
                  <c:v>178747473.76800001</c:v>
                </c:pt>
                <c:pt idx="5">
                  <c:v>188737664.20500004</c:v>
                </c:pt>
                <c:pt idx="6">
                  <c:v>271707022.19950002</c:v>
                </c:pt>
                <c:pt idx="7">
                  <c:v>213531225.98999998</c:v>
                </c:pt>
                <c:pt idx="8">
                  <c:v>309094765.59799999</c:v>
                </c:pt>
                <c:pt idx="9">
                  <c:v>265447958.52699995</c:v>
                </c:pt>
                <c:pt idx="10">
                  <c:v>230658813.87900007</c:v>
                </c:pt>
                <c:pt idx="11">
                  <c:v>228387578.27700001</c:v>
                </c:pt>
                <c:pt idx="12">
                  <c:v>164205578.609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7-4D21-8FAD-FDDAC8C9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11"/>
        <c:axId val="204633368"/>
        <c:axId val="204632976"/>
      </c:barChart>
      <c:lineChart>
        <c:grouping val="standard"/>
        <c:varyColors val="0"/>
        <c:ser>
          <c:idx val="0"/>
          <c:order val="0"/>
          <c:tx>
            <c:strRef>
              <c:f>'روند معاملات برخط و غیربرخط'!$A$7</c:f>
              <c:strCache>
                <c:ptCount val="1"/>
                <c:pt idx="0">
                  <c:v>معاملات برخط</c:v>
                </c:pt>
              </c:strCache>
            </c:strRef>
          </c:tx>
          <c:spPr>
            <a:ln w="57150" cap="rnd">
              <a:solidFill>
                <a:srgbClr val="2ABB9B"/>
              </a:solidFill>
              <a:round/>
            </a:ln>
            <a:effectLst/>
          </c:spPr>
          <c:marker>
            <c:symbol val="none"/>
          </c:marker>
          <c:cat>
            <c:strRef>
              <c:f>'روند معاملات برخط و غیربرخط'!$B$6:$N$6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معاملات برخط و غیربرخط'!$B$7:$N$7</c:f>
              <c:numCache>
                <c:formatCode>#,##0</c:formatCode>
                <c:ptCount val="13"/>
                <c:pt idx="0">
                  <c:v>43759143.671499997</c:v>
                </c:pt>
                <c:pt idx="1">
                  <c:v>83899534.355499998</c:v>
                </c:pt>
                <c:pt idx="2">
                  <c:v>109434760.51200001</c:v>
                </c:pt>
                <c:pt idx="3">
                  <c:v>138645227.48900002</c:v>
                </c:pt>
                <c:pt idx="4">
                  <c:v>107711652.08149999</c:v>
                </c:pt>
                <c:pt idx="5">
                  <c:v>120471970.1895</c:v>
                </c:pt>
                <c:pt idx="6">
                  <c:v>199679523.37600002</c:v>
                </c:pt>
                <c:pt idx="7">
                  <c:v>161913987.28749999</c:v>
                </c:pt>
                <c:pt idx="8">
                  <c:v>243643017.11250001</c:v>
                </c:pt>
                <c:pt idx="9">
                  <c:v>198435458.347</c:v>
                </c:pt>
                <c:pt idx="10">
                  <c:v>159047466.81550002</c:v>
                </c:pt>
                <c:pt idx="11">
                  <c:v>166338145.68650001</c:v>
                </c:pt>
                <c:pt idx="12">
                  <c:v>123637145.91499999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6E7-4D21-8FAD-FDDAC8C9ED3D}"/>
            </c:ext>
          </c:extLst>
        </c:ser>
        <c:ser>
          <c:idx val="1"/>
          <c:order val="1"/>
          <c:tx>
            <c:strRef>
              <c:f>'روند معاملات برخط و غیربرخط'!$A$8</c:f>
              <c:strCache>
                <c:ptCount val="1"/>
                <c:pt idx="0">
                  <c:v>معاملات غیر برخط</c:v>
                </c:pt>
              </c:strCache>
            </c:strRef>
          </c:tx>
          <c:spPr>
            <a:ln w="57150" cap="rnd">
              <a:solidFill>
                <a:srgbClr val="3498DB"/>
              </a:solidFill>
              <a:round/>
            </a:ln>
            <a:effectLst/>
          </c:spPr>
          <c:marker>
            <c:symbol val="none"/>
          </c:marker>
          <c:cat>
            <c:strRef>
              <c:f>'روند معاملات برخط و غیربرخط'!$B$6:$N$6</c:f>
              <c:strCache>
                <c:ptCount val="13"/>
                <c:pt idx="0">
                  <c:v>1398-08-30</c:v>
                </c:pt>
                <c:pt idx="1">
                  <c:v>1398-09-30</c:v>
                </c:pt>
                <c:pt idx="2">
                  <c:v>1398-10-30</c:v>
                </c:pt>
                <c:pt idx="3">
                  <c:v>1398-11-30</c:v>
                </c:pt>
                <c:pt idx="4">
                  <c:v>1398-12-29</c:v>
                </c:pt>
                <c:pt idx="5">
                  <c:v>1399-01-31</c:v>
                </c:pt>
                <c:pt idx="6">
                  <c:v>1399-02-31</c:v>
                </c:pt>
                <c:pt idx="7">
                  <c:v>1399-03-31</c:v>
                </c:pt>
                <c:pt idx="8">
                  <c:v>1399-04-31</c:v>
                </c:pt>
                <c:pt idx="9">
                  <c:v>1399-05-31</c:v>
                </c:pt>
                <c:pt idx="10">
                  <c:v>1399-06-31</c:v>
                </c:pt>
                <c:pt idx="11">
                  <c:v>1399-07-30</c:v>
                </c:pt>
                <c:pt idx="12">
                  <c:v>1399-08-30</c:v>
                </c:pt>
              </c:strCache>
            </c:strRef>
          </c:cat>
          <c:val>
            <c:numRef>
              <c:f>'روند معاملات برخط و غیربرخط'!$B$8:$N$8</c:f>
              <c:numCache>
                <c:formatCode>#,##0</c:formatCode>
                <c:ptCount val="13"/>
                <c:pt idx="0">
                  <c:v>36776896.111500002</c:v>
                </c:pt>
                <c:pt idx="1">
                  <c:v>37782402.728500001</c:v>
                </c:pt>
                <c:pt idx="2">
                  <c:v>52094910.076000012</c:v>
                </c:pt>
                <c:pt idx="3">
                  <c:v>57577912.365999967</c:v>
                </c:pt>
                <c:pt idx="4">
                  <c:v>71035821.686499998</c:v>
                </c:pt>
                <c:pt idx="5">
                  <c:v>68265694.015500024</c:v>
                </c:pt>
                <c:pt idx="6">
                  <c:v>72027498.823500007</c:v>
                </c:pt>
                <c:pt idx="7">
                  <c:v>51617238.702499971</c:v>
                </c:pt>
                <c:pt idx="8">
                  <c:v>65451748.4855</c:v>
                </c:pt>
                <c:pt idx="9">
                  <c:v>67012500.17999994</c:v>
                </c:pt>
                <c:pt idx="10">
                  <c:v>71611347.063500032</c:v>
                </c:pt>
                <c:pt idx="11">
                  <c:v>62049432.590499997</c:v>
                </c:pt>
                <c:pt idx="12">
                  <c:v>40568432.694000013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6E7-4D21-8FAD-FDDAC8C9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33368"/>
        <c:axId val="204632976"/>
      </c:lineChart>
      <c:catAx>
        <c:axId val="204633368"/>
        <c:scaling>
          <c:orientation val="minMax"/>
        </c:scaling>
        <c:delete val="0"/>
        <c:axPos val="b"/>
        <c:numFmt formatCode="[$-3010000]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204632976"/>
        <c:crosses val="autoZero"/>
        <c:auto val="1"/>
        <c:lblAlgn val="ctr"/>
        <c:lblOffset val="100"/>
        <c:noMultiLvlLbl val="0"/>
      </c:catAx>
      <c:valAx>
        <c:axId val="204632976"/>
        <c:scaling>
          <c:orientation val="minMax"/>
          <c:max val="4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2046333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13707737752292"/>
          <c:y val="0.92155985356199421"/>
          <c:w val="0.734200115229498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 lang="en-US" sz="16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B Homa" panose="00000400000000000000" pitchFamily="2" charset="-78"/>
                <a:ea typeface="B Homa" panose="00000400000000000000" pitchFamily="2" charset="-78"/>
                <a:cs typeface="B Homa" panose="00000400000000000000" pitchFamily="2" charset="-78"/>
              </a:defRPr>
            </a:pPr>
            <a:r>
              <a:rPr lang="fa-IR" sz="1100" b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12- استان های با بیشترین حجم خرید و فروش اشخاص حقوقی</a:t>
            </a:r>
            <a:endParaRPr lang="en-US" sz="1100" b="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x:rich>
      </cx:tx>
    </cx:title>
    <cx:plotArea>
      <cx:plotAreaRegion>
        <cx:series layoutId="treemap" uniqueId="{1F1C5E7F-75F2-4C06-A1A5-E2B95B64CAA5}" formatIdx="0"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n-US" sz="900" b="1" i="0" u="none" strike="noStrike" kern="1200" baseline="0">
                    <a:solidFill>
                      <a:sysClr val="window" lastClr="FFFFFF"/>
                    </a:solidFill>
                    <a:latin typeface="B Mitra" panose="00000400000000000000" pitchFamily="2" charset="-78"/>
                    <a:ea typeface="B Mitra" panose="00000400000000000000" pitchFamily="2" charset="-78"/>
                    <a:cs typeface="B Mitra" panose="00000400000000000000" pitchFamily="2" charset="-78"/>
                  </a:defRPr>
                </a:pPr>
                <a:endParaRPr lang="en-US" b="1">
                  <a:cs typeface="B Mitra" panose="00000400000000000000" pitchFamily="2" charset="-78"/>
                </a:endParaRPr>
              </a:p>
            </cx:txPr>
            <cx:visibility seriesName="0" categoryName="1" value="1"/>
            <cx:separator>
</cx:separator>
          </cx:dataLabels>
          <cx:dataId val="0"/>
          <cx:layoutPr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fa-IR" sz="1200" b="0" i="0" baseline="0">
                <a:effectLst/>
                <a:cs typeface="B Homa" panose="00000400000000000000" pitchFamily="2" charset="-78"/>
              </a:rPr>
              <a:t>نمودار 12- استان های با بیشترین حجم خرید و فروش اشخاص حقوقی</a:t>
            </a:r>
            <a:endParaRPr lang="fa-IR" sz="1200">
              <a:effectLst/>
              <a:cs typeface="B Homa" panose="00000400000000000000" pitchFamily="2" charset="-78"/>
            </a:endParaRPr>
          </a:p>
        </cx:rich>
      </cx:tx>
    </cx:title>
    <cx:plotArea>
      <cx:plotAreaRegion>
        <cx:series layoutId="treemap" uniqueId="{9417B3F4-3180-4296-8E0B-AF6BA866A905}">
          <cx:dataLabels pos="inEnd">
            <cx:numFmt formatCode="[$-,301]#,###0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100" b="1">
                    <a:latin typeface="B Nazanin" panose="00000400000000000000" pitchFamily="2" charset="-78"/>
                    <a:ea typeface="B Nazanin" panose="00000400000000000000" pitchFamily="2" charset="-78"/>
                    <a:cs typeface="B Nazanin" panose="00000400000000000000" pitchFamily="2" charset="-78"/>
                  </a:defRPr>
                </a:pPr>
                <a:endParaRPr lang="fa-IR" sz="1100" b="1">
                  <a:cs typeface="B Nazanin" panose="00000400000000000000" pitchFamily="2" charset="-78"/>
                </a:endParaRPr>
              </a:p>
            </cx:txPr>
            <cx:visibility seriesName="0" categoryName="1" value="1"/>
            <cx:separator>
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fa-IR" sz="1200" b="0" i="0" baseline="0">
                <a:effectLst/>
                <a:cs typeface="B Homa" panose="00000400000000000000" pitchFamily="2" charset="-78"/>
              </a:rPr>
              <a:t>نمودار 13- استان های با بیشترین حجم خرید و فروش اشخاص حقیقی</a:t>
            </a:r>
            <a:endParaRPr lang="fa-IR" sz="1200">
              <a:effectLst/>
              <a:cs typeface="B Homa" panose="00000400000000000000" pitchFamily="2" charset="-78"/>
            </a:endParaRPr>
          </a:p>
        </cx:rich>
      </cx:tx>
    </cx:title>
    <cx:plotArea>
      <cx:plotAreaRegion>
        <cx:series layoutId="treemap" uniqueId="{A4887DB6-ADE6-40EB-B5F3-DD251E422162}">
          <cx:dataLabels pos="inEnd">
            <cx:numFmt formatCode="[$-,301]#,##0" sourceLinked="0"/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100" b="1">
                    <a:latin typeface="B Nazanin" panose="00000400000000000000" pitchFamily="2" charset="-78"/>
                    <a:ea typeface="B Nazanin" panose="00000400000000000000" pitchFamily="2" charset="-78"/>
                    <a:cs typeface="B Nazanin" panose="00000400000000000000" pitchFamily="2" charset="-78"/>
                  </a:defRPr>
                </a:pPr>
                <a:endParaRPr lang="fa-IR" sz="1100" b="1">
                  <a:cs typeface="B Nazanin" panose="00000400000000000000" pitchFamily="2" charset="-78"/>
                </a:endParaRPr>
              </a:p>
            </cx:txPr>
            <cx:visibility seriesName="0" categoryName="1" value="1"/>
            <cx:separator>
</cx:separator>
            <cx:dataLabel idx="0" pos="inEnd">
              <cx:numFmt formatCode="[$-,301]#,###0" sourceLinked="0"/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>
                      <a:latin typeface="B Nazanin" panose="00000400000000000000" pitchFamily="2" charset="-78"/>
                      <a:ea typeface="B Nazanin" panose="00000400000000000000" pitchFamily="2" charset="-78"/>
                      <a:cs typeface="B Nazanin" panose="00000400000000000000" pitchFamily="2" charset="-78"/>
                    </a:defRPr>
                  </a:pPr>
                  <a:r>
                    <a:rPr lang="fa-IR" b="1">
                      <a:cs typeface="B Nazanin" panose="00000400000000000000" pitchFamily="2" charset="-78"/>
                    </a:rPr>
                    <a:t>اصفهان
۹۱۶,۴۴۳</a:t>
                  </a:r>
                </a:p>
              </cx:txPr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fa-IR" sz="1200" b="0" i="0" baseline="0">
                <a:effectLst/>
                <a:cs typeface="B Homa" panose="00000400000000000000" pitchFamily="2" charset="-78"/>
              </a:rPr>
              <a:t>نمودار 16- نسبت ارزش بازارها در بورس و فرابورس</a:t>
            </a:r>
            <a:endParaRPr lang="fa-IR" sz="1200">
              <a:effectLst/>
              <a:cs typeface="B Homa" panose="00000400000000000000" pitchFamily="2" charset="-78"/>
            </a:endParaRPr>
          </a:p>
        </cx:rich>
      </cx:tx>
    </cx:title>
    <cx:plotArea>
      <cx:plotAreaRegion>
        <cx:series layoutId="sunburst" uniqueId="{F6ABB8C1-20FB-4E42-954D-C8C78B6D0315}"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B Mitra" panose="00000400000000000000" pitchFamily="2" charset="-78"/>
                    <a:ea typeface="B Mitra" panose="00000400000000000000" pitchFamily="2" charset="-78"/>
                    <a:cs typeface="B Mitra" panose="00000400000000000000" pitchFamily="2" charset="-78"/>
                  </a:defRPr>
                </a:pPr>
                <a:endParaRPr lang="en-US" sz="900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x:txPr>
            <cx:visibility seriesName="0" categoryName="1" value="1"/>
            <cx:separator>
</cx:separator>
          </cx:dataLabels>
          <cx:dataId val="0"/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413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microsoft.com/office/2014/relationships/chartEx" Target="../charts/chartEx3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microsoft.com/office/2014/relationships/chartEx" Target="../charts/chartEx4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295275</xdr:colOff>
      <xdr:row>35</xdr:row>
      <xdr:rowOff>28575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1051325" y="0"/>
          <a:ext cx="5095875" cy="6362700"/>
        </a:xfrm>
        <a:prstGeom prst="rect">
          <a:avLst/>
        </a:prstGeom>
        <a:gradFill>
          <a:gsLst>
            <a:gs pos="0">
              <a:srgbClr val="FFEC8B">
                <a:alpha val="10000"/>
              </a:srgbClr>
            </a:gs>
            <a:gs pos="48000">
              <a:srgbClr val="F2F8EE"/>
            </a:gs>
            <a:gs pos="67000">
              <a:srgbClr val="C6E0B6"/>
            </a:gs>
            <a:gs pos="83000">
              <a:srgbClr val="AFD597"/>
            </a:gs>
            <a:gs pos="100000">
              <a:srgbClr val="B7CCB0"/>
            </a:gs>
          </a:gsLst>
          <a:lin ang="5400000" scaled="1"/>
        </a:gra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5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600" b="1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ts val="18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مرکز پژوهش، توسعه و مطالعات اسلامی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ts val="18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گروه آمار و تحلیل ریسک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rgbClr val="1F4E79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عنوان:</a:t>
          </a:r>
        </a:p>
        <a:p>
          <a:pPr marL="0" marR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a-IR" sz="18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 گزارش آماری بازار سرمایه</a:t>
          </a:r>
          <a:endParaRPr lang="en-US" sz="1800" b="1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Yagut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ts val="1800"/>
            </a:lnSpc>
            <a:spcBef>
              <a:spcPts val="0"/>
            </a:spcBef>
            <a:spcAft>
              <a:spcPts val="0"/>
            </a:spcAft>
          </a:pP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تهیه­کنندگان:  </a:t>
          </a:r>
          <a:endParaRPr lang="en-US" sz="1400" b="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3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زانیار احمدی (سرپرست)</a:t>
          </a: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3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حسن </a:t>
          </a:r>
          <a:r>
            <a:rPr lang="fa-IR" sz="13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حکیمیان</a:t>
          </a: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3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حسین سهرابی‌وفا</a:t>
          </a: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3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سجاد پاشای امیری</a:t>
          </a:r>
        </a:p>
        <a:p>
          <a:pPr marL="0" marR="0" indent="0" algn="ctr" defTabSz="914400" rtl="1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3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زهره گیوی  </a:t>
          </a:r>
          <a:r>
            <a:rPr lang="fa-IR" sz="13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 </a:t>
          </a:r>
          <a:endParaRPr lang="en-US" sz="1300" b="1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Yagut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ts val="1800"/>
            </a:lnSpc>
            <a:spcBef>
              <a:spcPts val="0"/>
            </a:spcBef>
            <a:spcAft>
              <a:spcPts val="0"/>
            </a:spcAft>
          </a:pP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</a:t>
          </a:r>
          <a:r>
            <a:rPr lang="fa-IR" sz="10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تاریخ تهیه</a:t>
          </a:r>
          <a:r>
            <a:rPr lang="fa-IR" sz="14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</a:t>
          </a: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گزارش:</a:t>
          </a:r>
        </a:p>
        <a:p>
          <a:pPr marL="0" marR="0" algn="ctr" rtl="1">
            <a:lnSpc>
              <a:spcPts val="1800"/>
            </a:lnSpc>
            <a:spcBef>
              <a:spcPts val="0"/>
            </a:spcBef>
            <a:spcAft>
              <a:spcPts val="0"/>
            </a:spcAft>
          </a:pPr>
          <a:r>
            <a:rPr lang="fa-IR" sz="13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Yagut" panose="00000400000000000000" pitchFamily="2" charset="-78"/>
            </a:rPr>
            <a:t>آذر 1399</a:t>
          </a:r>
          <a:endParaRPr lang="en-US" sz="1300" b="1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Yagut" panose="00000400000000000000" pitchFamily="2" charset="-78"/>
          </a:endParaRPr>
        </a:p>
      </xdr:txBody>
    </xdr:sp>
    <xdr:clientData/>
  </xdr:twoCellAnchor>
  <xdr:twoCellAnchor editAs="oneCell">
    <xdr:from>
      <xdr:col>2</xdr:col>
      <xdr:colOff>247649</xdr:colOff>
      <xdr:row>0</xdr:row>
      <xdr:rowOff>0</xdr:rowOff>
    </xdr:from>
    <xdr:to>
      <xdr:col>5</xdr:col>
      <xdr:colOff>85725</xdr:colOff>
      <xdr:row>9</xdr:row>
      <xdr:rowOff>19050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17"/>
        <a:stretch/>
      </xdr:blipFill>
      <xdr:spPr>
        <a:xfrm>
          <a:off x="11232632475" y="0"/>
          <a:ext cx="1895476" cy="1647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619126</xdr:colOff>
      <xdr:row>10</xdr:row>
      <xdr:rowOff>47624</xdr:rowOff>
    </xdr:from>
    <xdr:to>
      <xdr:col>10</xdr:col>
      <xdr:colOff>66676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52400" y="2590799"/>
    <xdr:ext cx="6486526" cy="24860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285751</xdr:colOff>
      <xdr:row>0</xdr:row>
      <xdr:rowOff>219071</xdr:rowOff>
    </xdr:from>
    <xdr:to>
      <xdr:col>17</xdr:col>
      <xdr:colOff>57150</xdr:colOff>
      <xdr:row>15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247649</xdr:rowOff>
    </xdr:from>
    <xdr:to>
      <xdr:col>15</xdr:col>
      <xdr:colOff>314325</xdr:colOff>
      <xdr:row>20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259291</xdr:rowOff>
    </xdr:from>
    <xdr:to>
      <xdr:col>16</xdr:col>
      <xdr:colOff>371475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334051</xdr:colOff>
      <xdr:row>41</xdr:row>
      <xdr:rowOff>190500</xdr:rowOff>
    </xdr:from>
    <xdr:to>
      <xdr:col>16</xdr:col>
      <xdr:colOff>704851</xdr:colOff>
      <xdr:row>50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744775</xdr:colOff>
      <xdr:row>39</xdr:row>
      <xdr:rowOff>65302</xdr:rowOff>
    </xdr:from>
    <xdr:to>
      <xdr:col>17</xdr:col>
      <xdr:colOff>433917</xdr:colOff>
      <xdr:row>53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111899</xdr:colOff>
      <xdr:row>0</xdr:row>
      <xdr:rowOff>79981</xdr:rowOff>
    </xdr:from>
    <xdr:to>
      <xdr:col>15</xdr:col>
      <xdr:colOff>66675</xdr:colOff>
      <xdr:row>15</xdr:row>
      <xdr:rowOff>258264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0</xdr:row>
      <xdr:rowOff>76200</xdr:rowOff>
    </xdr:from>
    <xdr:to>
      <xdr:col>14</xdr:col>
      <xdr:colOff>723900</xdr:colOff>
      <xdr:row>15</xdr:row>
      <xdr:rowOff>217875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279225</xdr:colOff>
      <xdr:row>5</xdr:row>
      <xdr:rowOff>123824</xdr:rowOff>
    </xdr:from>
    <xdr:to>
      <xdr:col>29</xdr:col>
      <xdr:colOff>523875</xdr:colOff>
      <xdr:row>21</xdr:row>
      <xdr:rowOff>108224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20</xdr:row>
      <xdr:rowOff>190499</xdr:rowOff>
    </xdr:from>
    <xdr:to>
      <xdr:col>9</xdr:col>
      <xdr:colOff>278625</xdr:colOff>
      <xdr:row>35</xdr:row>
      <xdr:rowOff>6374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372435</xdr:colOff>
      <xdr:row>1</xdr:row>
      <xdr:rowOff>98205</xdr:rowOff>
    </xdr:from>
    <xdr:to>
      <xdr:col>22</xdr:col>
      <xdr:colOff>289035</xdr:colOff>
      <xdr:row>23</xdr:row>
      <xdr:rowOff>36705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162451</xdr:colOff>
      <xdr:row>0</xdr:row>
      <xdr:rowOff>133350</xdr:rowOff>
    </xdr:from>
    <xdr:to>
      <xdr:col>12</xdr:col>
      <xdr:colOff>561976</xdr:colOff>
      <xdr:row>10</xdr:row>
      <xdr:rowOff>8700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47476</xdr:colOff>
      <xdr:row>11</xdr:row>
      <xdr:rowOff>171450</xdr:rowOff>
    </xdr:from>
    <xdr:to>
      <xdr:col>11</xdr:col>
      <xdr:colOff>314326</xdr:colOff>
      <xdr:row>26</xdr:row>
      <xdr:rowOff>132750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285466</xdr:colOff>
      <xdr:row>7</xdr:row>
      <xdr:rowOff>87840</xdr:rowOff>
    </xdr:from>
    <xdr:to>
      <xdr:col>25</xdr:col>
      <xdr:colOff>59266</xdr:colOff>
      <xdr:row>23</xdr:row>
      <xdr:rowOff>119040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350024</xdr:colOff>
      <xdr:row>24</xdr:row>
      <xdr:rowOff>56089</xdr:rowOff>
    </xdr:from>
    <xdr:to>
      <xdr:col>29</xdr:col>
      <xdr:colOff>238124</xdr:colOff>
      <xdr:row>40</xdr:row>
      <xdr:rowOff>44089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121425</xdr:colOff>
      <xdr:row>7</xdr:row>
      <xdr:rowOff>84665</xdr:rowOff>
    </xdr:from>
    <xdr:to>
      <xdr:col>33</xdr:col>
      <xdr:colOff>161925</xdr:colOff>
      <xdr:row>23</xdr:row>
      <xdr:rowOff>115865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19050</xdr:colOff>
      <xdr:row>44</xdr:row>
      <xdr:rowOff>66675</xdr:rowOff>
    </xdr:from>
    <xdr:to>
      <xdr:col>38</xdr:col>
      <xdr:colOff>602475</xdr:colOff>
      <xdr:row>61</xdr:row>
      <xdr:rowOff>146850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16650</xdr:colOff>
      <xdr:row>11</xdr:row>
      <xdr:rowOff>95250</xdr:rowOff>
    </xdr:from>
    <xdr:to>
      <xdr:col>38</xdr:col>
      <xdr:colOff>600075</xdr:colOff>
      <xdr:row>29</xdr:row>
      <xdr:rowOff>47100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0.82409</cdr:x>
      <cdr:y>0.90635</cdr:y>
    </cdr:from>
    <cdr:to>
      <cdr:x>0.95721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1" y="2581275"/>
          <a:ext cx="8001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fa-IR" sz="1050">
              <a:cs typeface="B Mitra" panose="00000400000000000000" pitchFamily="2" charset="-78"/>
            </a:rPr>
            <a:t>میلیاردریال</a:t>
          </a:r>
          <a:endParaRPr lang="en-US" sz="1050">
            <a:cs typeface="B Mitra" panose="00000400000000000000" pitchFamily="2" charset="-78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240975</xdr:colOff>
      <xdr:row>22</xdr:row>
      <xdr:rowOff>85723</xdr:rowOff>
    </xdr:from>
    <xdr:to>
      <xdr:col>12</xdr:col>
      <xdr:colOff>523875</xdr:colOff>
      <xdr:row>37</xdr:row>
      <xdr:rowOff>131473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350028</xdr:colOff>
      <xdr:row>21</xdr:row>
      <xdr:rowOff>66673</xdr:rowOff>
    </xdr:from>
    <xdr:to>
      <xdr:col>28</xdr:col>
      <xdr:colOff>581028</xdr:colOff>
      <xdr:row>37</xdr:row>
      <xdr:rowOff>28648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526725</xdr:colOff>
      <xdr:row>22</xdr:row>
      <xdr:rowOff>76198</xdr:rowOff>
    </xdr:from>
    <xdr:to>
      <xdr:col>8</xdr:col>
      <xdr:colOff>133350</xdr:colOff>
      <xdr:row>37</xdr:row>
      <xdr:rowOff>121948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395131</xdr:colOff>
      <xdr:row>44</xdr:row>
      <xdr:rowOff>65273</xdr:rowOff>
    </xdr:from>
    <xdr:to>
      <xdr:col>28</xdr:col>
      <xdr:colOff>626131</xdr:colOff>
      <xdr:row>58</xdr:row>
      <xdr:rowOff>51623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70625</xdr:colOff>
      <xdr:row>25</xdr:row>
      <xdr:rowOff>85723</xdr:rowOff>
    </xdr:from>
    <xdr:to>
      <xdr:col>27</xdr:col>
      <xdr:colOff>482600</xdr:colOff>
      <xdr:row>45</xdr:row>
      <xdr:rowOff>66223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83326</xdr:colOff>
      <xdr:row>56</xdr:row>
      <xdr:rowOff>66675</xdr:rowOff>
    </xdr:from>
    <xdr:to>
      <xdr:col>27</xdr:col>
      <xdr:colOff>495301</xdr:colOff>
      <xdr:row>75</xdr:row>
      <xdr:rowOff>130950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73800</xdr:colOff>
      <xdr:row>81</xdr:row>
      <xdr:rowOff>95250</xdr:rowOff>
    </xdr:from>
    <xdr:to>
      <xdr:col>27</xdr:col>
      <xdr:colOff>485775</xdr:colOff>
      <xdr:row>101</xdr:row>
      <xdr:rowOff>75750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559576</xdr:colOff>
      <xdr:row>6</xdr:row>
      <xdr:rowOff>76199</xdr:rowOff>
    </xdr:from>
    <xdr:to>
      <xdr:col>31</xdr:col>
      <xdr:colOff>628651</xdr:colOff>
      <xdr:row>24</xdr:row>
      <xdr:rowOff>94799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531002</xdr:colOff>
      <xdr:row>31</xdr:row>
      <xdr:rowOff>76199</xdr:rowOff>
    </xdr:from>
    <xdr:to>
      <xdr:col>31</xdr:col>
      <xdr:colOff>600077</xdr:colOff>
      <xdr:row>49</xdr:row>
      <xdr:rowOff>11849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73799</xdr:colOff>
      <xdr:row>1</xdr:row>
      <xdr:rowOff>66675</xdr:rowOff>
    </xdr:from>
    <xdr:to>
      <xdr:col>20</xdr:col>
      <xdr:colOff>228599</xdr:colOff>
      <xdr:row>25</xdr:row>
      <xdr:rowOff>68475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130950</xdr:colOff>
      <xdr:row>11</xdr:row>
      <xdr:rowOff>9523</xdr:rowOff>
    </xdr:from>
    <xdr:to>
      <xdr:col>18</xdr:col>
      <xdr:colOff>533400</xdr:colOff>
      <xdr:row>27</xdr:row>
      <xdr:rowOff>139498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279075</xdr:colOff>
      <xdr:row>14</xdr:row>
      <xdr:rowOff>247649</xdr:rowOff>
    </xdr:from>
    <xdr:to>
      <xdr:col>14</xdr:col>
      <xdr:colOff>676275</xdr:colOff>
      <xdr:row>27</xdr:row>
      <xdr:rowOff>209099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93975</xdr:colOff>
      <xdr:row>41</xdr:row>
      <xdr:rowOff>95249</xdr:rowOff>
    </xdr:from>
    <xdr:to>
      <xdr:col>17</xdr:col>
      <xdr:colOff>466725</xdr:colOff>
      <xdr:row>53</xdr:row>
      <xdr:rowOff>51074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226785</xdr:colOff>
      <xdr:row>30</xdr:row>
      <xdr:rowOff>71719</xdr:rowOff>
    </xdr:from>
    <xdr:to>
      <xdr:col>18</xdr:col>
      <xdr:colOff>467310</xdr:colOff>
      <xdr:row>42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387150</xdr:colOff>
      <xdr:row>18</xdr:row>
      <xdr:rowOff>142875</xdr:rowOff>
    </xdr:from>
    <xdr:to>
      <xdr:col>11</xdr:col>
      <xdr:colOff>657225</xdr:colOff>
      <xdr:row>34</xdr:row>
      <xdr:rowOff>17175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197625</xdr:colOff>
      <xdr:row>13</xdr:row>
      <xdr:rowOff>114300</xdr:rowOff>
    </xdr:from>
    <xdr:to>
      <xdr:col>9</xdr:col>
      <xdr:colOff>9525</xdr:colOff>
      <xdr:row>35</xdr:row>
      <xdr:rowOff>16650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514349</xdr:colOff>
      <xdr:row>61</xdr:row>
      <xdr:rowOff>57150</xdr:rowOff>
    </xdr:from>
    <xdr:to>
      <xdr:col>17</xdr:col>
      <xdr:colOff>514349</xdr:colOff>
      <xdr:row>71</xdr:row>
      <xdr:rowOff>23025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11403</xdr:colOff>
      <xdr:row>7</xdr:row>
      <xdr:rowOff>85725</xdr:rowOff>
    </xdr:from>
    <xdr:to>
      <xdr:col>29</xdr:col>
      <xdr:colOff>542928</xdr:colOff>
      <xdr:row>25</xdr:row>
      <xdr:rowOff>52725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297150</xdr:colOff>
      <xdr:row>6</xdr:row>
      <xdr:rowOff>47624</xdr:rowOff>
    </xdr:from>
    <xdr:to>
      <xdr:col>42</xdr:col>
      <xdr:colOff>228600</xdr:colOff>
      <xdr:row>25</xdr:row>
      <xdr:rowOff>68699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392401</xdr:colOff>
      <xdr:row>6</xdr:row>
      <xdr:rowOff>47625</xdr:rowOff>
    </xdr:from>
    <xdr:to>
      <xdr:col>34</xdr:col>
      <xdr:colOff>228601</xdr:colOff>
      <xdr:row>25</xdr:row>
      <xdr:rowOff>68700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178575</xdr:colOff>
      <xdr:row>31</xdr:row>
      <xdr:rowOff>77560</xdr:rowOff>
    </xdr:from>
    <xdr:to>
      <xdr:col>27</xdr:col>
      <xdr:colOff>419100</xdr:colOff>
      <xdr:row>54</xdr:row>
      <xdr:rowOff>143260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42</xdr:row>
      <xdr:rowOff>52288</xdr:rowOff>
    </xdr:from>
    <xdr:to>
      <xdr:col>15</xdr:col>
      <xdr:colOff>517281</xdr:colOff>
      <xdr:row>56</xdr:row>
      <xdr:rowOff>146638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161924</xdr:rowOff>
    </xdr:from>
    <xdr:to>
      <xdr:col>5</xdr:col>
      <xdr:colOff>428626</xdr:colOff>
      <xdr:row>66</xdr:row>
      <xdr:rowOff>8173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111900</xdr:colOff>
      <xdr:row>0</xdr:row>
      <xdr:rowOff>66676</xdr:rowOff>
    </xdr:from>
    <xdr:to>
      <xdr:col>14</xdr:col>
      <xdr:colOff>19050</xdr:colOff>
      <xdr:row>13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14</xdr:row>
      <xdr:rowOff>238124</xdr:rowOff>
    </xdr:from>
    <xdr:to>
      <xdr:col>14</xdr:col>
      <xdr:colOff>9525</xdr:colOff>
      <xdr:row>28</xdr:row>
      <xdr:rowOff>95249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92282</xdr:colOff>
      <xdr:row>26</xdr:row>
      <xdr:rowOff>45384</xdr:rowOff>
    </xdr:from>
    <xdr:to>
      <xdr:col>10</xdr:col>
      <xdr:colOff>28575</xdr:colOff>
      <xdr:row>44</xdr:row>
      <xdr:rowOff>152961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-60688444</xdr:colOff>
      <xdr:row>0</xdr:row>
      <xdr:rowOff>38101</xdr:rowOff>
    </xdr:from>
    <xdr:to>
      <xdr:col>0</xdr:col>
      <xdr:colOff>-54849806</xdr:colOff>
      <xdr:row>12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278588</xdr:colOff>
      <xdr:row>0</xdr:row>
      <xdr:rowOff>57150</xdr:rowOff>
    </xdr:from>
    <xdr:to>
      <xdr:col>13</xdr:col>
      <xdr:colOff>566738</xdr:colOff>
      <xdr:row>12</xdr:row>
      <xdr:rowOff>89550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276225</xdr:colOff>
      <xdr:row>0</xdr:row>
      <xdr:rowOff>57150</xdr:rowOff>
    </xdr:from>
    <xdr:to>
      <xdr:col>13</xdr:col>
      <xdr:colOff>574657</xdr:colOff>
      <xdr:row>12</xdr:row>
      <xdr:rowOff>94046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79767968" y="57150"/>
          <a:ext cx="4965682" cy="3694496"/>
        </a:xfrm>
        <a:prstGeom prst="rect">
          <a:avLst/>
        </a:prstGeom>
      </xdr:spPr>
    </xdr:pic>
    <xdr:clientData/>
  </xdr:twoCellAnchor>
  <xdr:twoCellAnchor>
    <xdr:from>
      <xdr:col>8</xdr:col>
      <xdr:colOff>269063</xdr:colOff>
      <xdr:row>12</xdr:row>
      <xdr:rowOff>152400</xdr:rowOff>
    </xdr:from>
    <xdr:to>
      <xdr:col>13</xdr:col>
      <xdr:colOff>557213</xdr:colOff>
      <xdr:row>24</xdr:row>
      <xdr:rowOff>299100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Chart 10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314325</xdr:colOff>
      <xdr:row>12</xdr:row>
      <xdr:rowOff>152400</xdr:rowOff>
    </xdr:from>
    <xdr:to>
      <xdr:col>13</xdr:col>
      <xdr:colOff>606660</xdr:colOff>
      <xdr:row>24</xdr:row>
      <xdr:rowOff>303596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383225665" y="3810000"/>
          <a:ext cx="5645385" cy="36944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952726</xdr:colOff>
      <xdr:row>10</xdr:row>
      <xdr:rowOff>9524</xdr:rowOff>
    </xdr:from>
    <xdr:to>
      <xdr:col>8</xdr:col>
      <xdr:colOff>447676</xdr:colOff>
      <xdr:row>22</xdr:row>
      <xdr:rowOff>89324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111900</xdr:colOff>
      <xdr:row>6</xdr:row>
      <xdr:rowOff>28574</xdr:rowOff>
    </xdr:from>
    <xdr:to>
      <xdr:col>31</xdr:col>
      <xdr:colOff>552450</xdr:colOff>
      <xdr:row>24</xdr:row>
      <xdr:rowOff>11024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209871</xdr:colOff>
      <xdr:row>10</xdr:row>
      <xdr:rowOff>127906</xdr:rowOff>
    </xdr:from>
    <xdr:to>
      <xdr:col>24</xdr:col>
      <xdr:colOff>504825</xdr:colOff>
      <xdr:row>30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27300</xdr:colOff>
      <xdr:row>16</xdr:row>
      <xdr:rowOff>228600</xdr:rowOff>
    </xdr:from>
    <xdr:to>
      <xdr:col>12</xdr:col>
      <xdr:colOff>95250</xdr:colOff>
      <xdr:row>31</xdr:row>
      <xdr:rowOff>86550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85725</xdr:colOff>
      <xdr:row>17</xdr:row>
      <xdr:rowOff>0</xdr:rowOff>
    </xdr:from>
    <xdr:to>
      <xdr:col>12</xdr:col>
      <xdr:colOff>157293</xdr:colOff>
      <xdr:row>31</xdr:row>
      <xdr:rowOff>100477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86218207" y="3486150"/>
          <a:ext cx="3700593" cy="31580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Year%2098\Monthly%20Report-9812\Report\Excel%20Report\Monthly%20Report%20-%20mehr%2098%20-%2002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Year%2098\Monthly%20Report-9812\Report\Excel%20Report\Monthly%20Report%20-Azar%2098%20-%20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New%20Ver\Report\Monthly%20Report-Esfand%2097%20-E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Year%2098\Monthly%20Report-9804\Report\Excel%20Report\Monthly%20Report%20-%20Tir%2098%20-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رفی"/>
      <sheetName val="ارزش بازار "/>
      <sheetName val="شاخص های سهام"/>
      <sheetName val="ارزش معاملات بورس ها"/>
      <sheetName val="Sheet2"/>
      <sheetName val="Sheet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مقایسه شاخص‌ها"/>
      <sheetName val="Sheet3"/>
      <sheetName val="م صکوک - بخش بازار"/>
      <sheetName val="م صکوک - نوع بازار "/>
      <sheetName val="ارزش مفهومی پوشش ریسک"/>
      <sheetName val="معاملات اوراق مشتقه"/>
      <sheetName val="ارزش بازار صندوق ها "/>
      <sheetName val="م صندوق - بخش بازار"/>
      <sheetName val="م صندوق - نوع بازار"/>
      <sheetName val="معاملات فیزیکی کالا و انرژ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نام نوع بازار</v>
          </cell>
          <cell r="B2" t="str">
            <v>1396-12-28</v>
          </cell>
        </row>
        <row r="3">
          <cell r="A3" t="str">
            <v>بازار اول</v>
          </cell>
          <cell r="B3">
            <v>2416833.8250293802</v>
          </cell>
        </row>
        <row r="4">
          <cell r="A4" t="str">
            <v>بازار دوم</v>
          </cell>
          <cell r="B4">
            <v>1406022.8352451101</v>
          </cell>
        </row>
        <row r="5">
          <cell r="A5" t="str">
            <v>بورس تهران</v>
          </cell>
          <cell r="B5">
            <v>3822856.6602745</v>
          </cell>
        </row>
        <row r="6">
          <cell r="A6" t="str">
            <v>بازار اول</v>
          </cell>
          <cell r="B6">
            <v>103949.2135</v>
          </cell>
        </row>
        <row r="7">
          <cell r="A7" t="str">
            <v>بازار دوم</v>
          </cell>
          <cell r="B7">
            <v>543696.45648507995</v>
          </cell>
        </row>
        <row r="8">
          <cell r="A8" t="str">
            <v>بازار پايه</v>
          </cell>
          <cell r="B8">
            <v>321093.06879530998</v>
          </cell>
        </row>
        <row r="9">
          <cell r="A9" t="str">
            <v>شرکتهای کوچک و متوسط</v>
          </cell>
          <cell r="B9">
            <v>4522.2</v>
          </cell>
        </row>
        <row r="10">
          <cell r="A10" t="str">
            <v>فرابورس ایران</v>
          </cell>
          <cell r="B10">
            <v>973260.93878038996</v>
          </cell>
        </row>
        <row r="11">
          <cell r="A11" t="str">
            <v>مجموع</v>
          </cell>
          <cell r="B11">
            <v>4796117.5990548898</v>
          </cell>
        </row>
        <row r="16">
          <cell r="A16" t="str">
            <v>بورس تهران</v>
          </cell>
          <cell r="B16" t="str">
            <v>بازار اول</v>
          </cell>
          <cell r="D16">
            <v>0.48850590683586403</v>
          </cell>
        </row>
        <row r="17">
          <cell r="A17" t="str">
            <v>بورس تهران</v>
          </cell>
          <cell r="B17" t="str">
            <v>بازار دوم</v>
          </cell>
          <cell r="D17">
            <v>0.29189607903548292</v>
          </cell>
        </row>
        <row r="18">
          <cell r="A18" t="str">
            <v>فرابورس ایران</v>
          </cell>
          <cell r="B18" t="str">
            <v>بازار اول</v>
          </cell>
          <cell r="D18">
            <v>2.4370343956281841E-2</v>
          </cell>
        </row>
        <row r="19">
          <cell r="A19" t="str">
            <v>فرابورس ایران</v>
          </cell>
          <cell r="B19" t="str">
            <v>بازار دوم</v>
          </cell>
          <cell r="D19">
            <v>0.13281405308399211</v>
          </cell>
        </row>
        <row r="20">
          <cell r="A20" t="str">
            <v>فرابورس ایران</v>
          </cell>
          <cell r="B20" t="str">
            <v>پايه</v>
          </cell>
          <cell r="D20">
            <v>6.1806622463301666E-2</v>
          </cell>
        </row>
        <row r="21">
          <cell r="A21" t="str">
            <v>فرابورس ایران</v>
          </cell>
          <cell r="B21" t="str">
            <v>شرکتهای کوچک و متوسط</v>
          </cell>
          <cell r="D21">
            <v>6.0699462507740447E-4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D3" t="str">
            <v>شهریور ماه 1398</v>
          </cell>
          <cell r="E3" t="str">
            <v>مرداد ماه 1398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رفی"/>
      <sheetName val="ارزش بازار"/>
      <sheetName val="شاخص های سهام"/>
      <sheetName val="ارزش معاملات بورس ها"/>
      <sheetName val="دیتای حقیقی و حقوقی"/>
      <sheetName val="Sheet2"/>
      <sheetName val="آمار معاملات حقیقی و حقوقی"/>
      <sheetName val="خرید و فروش حقیقی و حقوقی"/>
      <sheetName val="دیتای معاملات مناطق"/>
      <sheetName val="Sheet"/>
      <sheetName val="نسبت معاملات برخط و غیربرخط"/>
      <sheetName val="روند معاملات برخط و غیربرخط"/>
      <sheetName val="سرمایه گذار خارجی"/>
      <sheetName val="ارزش بازار سهام"/>
      <sheetName val="روند ارزش بازارهای بورس"/>
      <sheetName val="روند ارزش بازارهای فرابورس"/>
      <sheetName val="ارزش بازاری صنایع-مجموع"/>
      <sheetName val="ده صنعت باارزش بورس"/>
      <sheetName val="ده صنعت باارزش فرابورس"/>
      <sheetName val="معاملات سهام - نوع معاملات"/>
      <sheetName val="معاملات سهام - نوع بازار"/>
      <sheetName val="ارزش معاملات سهام-ده صنعت"/>
      <sheetName val="حجم معاملات سهام-ده صنعت"/>
      <sheetName val="معاملات بورس - صنایع"/>
      <sheetName val="معاملات فرابورس-صنایع"/>
      <sheetName val="دیتای م حقیقی و حقوقی"/>
      <sheetName val="عرضه اولیه"/>
      <sheetName val="مقایسه شاخص‌ها"/>
      <sheetName val="نسبت pe"/>
      <sheetName val="نمودار pe بازار"/>
      <sheetName val="توقف-بسته و تا پایان ماه باز"/>
      <sheetName val=" توقف در ماه بسته و همچنان"/>
      <sheetName val="توقف نماد-در کل ماه بسته بودن"/>
      <sheetName val="نمادهای متوقف 1"/>
      <sheetName val="نمادهای متوقف"/>
      <sheetName val="تامین مالی به تفکیک ماهیت ناشر"/>
      <sheetName val="دیتای تامین مالی"/>
      <sheetName val="Sheet3"/>
      <sheetName val="تامین مالی - مانده"/>
      <sheetName val="تامین مالی - انتشار"/>
      <sheetName val="تامین مالی - سررسید"/>
      <sheetName val="اوراق - 60 درصد"/>
      <sheetName val="ارزش بازار اوراق بدهی"/>
      <sheetName val="م صکوک - بخش بازار"/>
      <sheetName val="م صکوک - نوع بازار"/>
      <sheetName val="ارزش مفهومی پوشش ریسک"/>
      <sheetName val="معاملات اوراق مشتقه"/>
      <sheetName val="ارزش انواع صندوق ها"/>
      <sheetName val="ارزش بازار صندوق ها"/>
      <sheetName val="م صندوق - بخش بازار"/>
      <sheetName val="م صندوق - نوع بازار"/>
      <sheetName val="تعداد صندوق ها"/>
      <sheetName val="روند ارزش صندوق ها"/>
      <sheetName val="معاملات فیزیکی کالا و انرژی"/>
      <sheetName val="توقف نماد-در کل ماه بسته بو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ت"/>
      <sheetName val="بورس و فرابورس"/>
      <sheetName val="ارزش بورس "/>
      <sheetName val="ارزش فرابورس"/>
      <sheetName val="معاملات بورس - بخش بازار"/>
      <sheetName val="معاملات بورس - بازار"/>
      <sheetName val="معاملات بورس - نوع اوراق"/>
      <sheetName val="معاملات بورس - صنایع - ارزش"/>
      <sheetName val="معاملات بورس - صنایع - حجم"/>
      <sheetName val="معاملات بورس - صنایع - تعداد"/>
      <sheetName val="معاملات فرابورس - بخش بازار"/>
      <sheetName val="معاملات فرابورس- بازار"/>
      <sheetName val="معاملات فرابورس- نوع اوراق"/>
      <sheetName val="معاملات فرابورس-صنایع- ارزش"/>
      <sheetName val="معاملات فرابورس-صنایع-حجم "/>
      <sheetName val="معاملات فرابورس-صنایع-تعداد"/>
      <sheetName val="معاملات بورس کالا و انرژی"/>
      <sheetName val="شاخص ها"/>
      <sheetName val="نمودار شاخص بورس و فرابورس"/>
      <sheetName val="MSCI"/>
      <sheetName val="نسبت pe"/>
      <sheetName val="نمودار pe بازار"/>
      <sheetName val="بیشترین حجم مناطق-حقیقی و حقوقی"/>
      <sheetName val="آمار معاملات حقیقی و حقوقی"/>
      <sheetName val="خرید و فروش حقیقی و حقوقی"/>
      <sheetName val="نسبت معاملات حقیقی و حقوقی "/>
      <sheetName val="صندوق"/>
      <sheetName val="آمار تامین مالی"/>
      <sheetName val="مانده اوراق تامین مالی"/>
      <sheetName val="توقف-بسته و تا پایان ماه باز  "/>
      <sheetName val=" توقف در ماه بسته و همچنان بسته"/>
      <sheetName val="توقف نماد-در کل ماه بسته بودن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E2" t="str">
            <v>اسفند‌ماه 1396</v>
          </cell>
          <cell r="F2" t="str">
            <v xml:space="preserve">تا پایان اسفندماه97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رزش بازار "/>
      <sheetName val="شاخص های سهام"/>
      <sheetName val="ارزش معاملات بورس ها"/>
      <sheetName val="دیتای حقیقی و حقوقی"/>
      <sheetName val="Sheet2"/>
      <sheetName val="خرید و فروش حقیقی و حقوقی"/>
      <sheetName val="دیتای معاملات مناطق"/>
      <sheetName val="Sheet1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نسبت pe"/>
      <sheetName val="نمودار pe بازار"/>
      <sheetName val="توقف-بسته و تا پایان ماه باز"/>
      <sheetName val=" توقف در ماه بسته و همچنان  "/>
      <sheetName val="توقف نماد-در کل ماه بسته بودن"/>
      <sheetName val="نمادهای متوقف 1"/>
      <sheetName val="نمادهای متوقف "/>
      <sheetName val="تامین مالی به تفکیک ماهیت ناشر"/>
      <sheetName val="دیتای تامین مالی"/>
      <sheetName val="Sheet3"/>
      <sheetName val="تامین مالی - مانده"/>
      <sheetName val="تامین مالی - سررسید"/>
      <sheetName val="تامین مالی - انتشار"/>
      <sheetName val="اوراق - 60 درصد "/>
      <sheetName val="ارزش بازار اوراق بدهی "/>
      <sheetName val="م صکوک - بخش بازار"/>
      <sheetName val="م صکوک - نوع بازار "/>
      <sheetName val="ارزش مفهومی پوشش ریسک"/>
      <sheetName val="معاملات اوراق مشتقه"/>
      <sheetName val="ارزش انواع صندوق ها "/>
      <sheetName val="ارزش بازار صندوق ها "/>
      <sheetName val="م صندوق - بخش بازار"/>
      <sheetName val="م صندوق - نوع بازار"/>
      <sheetName val="تعداد صندوق ها"/>
      <sheetName val="روند ارزش صندوق 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D3" t="str">
            <v>خرداد 1398</v>
          </cell>
          <cell r="E3" t="str">
            <v>اردیبهشت 1398</v>
          </cell>
          <cell r="F3" t="str">
            <v>خرداد 1397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Table953242" displayName="Table953242" ref="A1:F30" totalsRowShown="0" headerRowDxfId="65" dataDxfId="64" tableBorderDxfId="63" headerRowCellStyle="Normal 3" dataCellStyle="Normal 3">
  <autoFilter ref="A1:F30"/>
  <tableColumns count="6">
    <tableColumn id="1" name="بورس  " dataDxfId="62" dataCellStyle="Normal 3"/>
    <tableColumn id="2" name="صنعت" dataDxfId="61" dataCellStyle="Normal 3"/>
    <tableColumn id="3" name="شرکت" dataDxfId="60" dataCellStyle="Normal 3"/>
    <tableColumn id="4" name="نماد" dataDxfId="59" dataCellStyle="Normal 3"/>
    <tableColumn id="5" name="علت توقف" dataDxfId="58" dataCellStyle="Normal 3"/>
    <tableColumn id="6" name="تاریخ توقف" dataDxfId="57" dataCellStyle="Normal 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2124353" displayName="Table2124353" ref="A6:C13" totalsRowShown="0" headerRowDxfId="56" dataDxfId="54" headerRowBorderDxfId="55" tableBorderDxfId="53" headerRowCellStyle="Normal 4">
  <tableColumns count="3">
    <tableColumn id="1" name="نوع" dataDxfId="52" dataCellStyle="Normal 4"/>
    <tableColumn id="2" name="تعداد" dataDxfId="51" dataCellStyle="Normal 4 2"/>
    <tableColumn id="3" name="درصد" dataDxfId="50" dataCellStyle="Percent 2 2">
      <calculatedColumnFormula>B7/$B$7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3135767" displayName="Table3135767" ref="A1:D4" totalsRowShown="0" headerRowDxfId="49" dataDxfId="47" headerRowBorderDxfId="48" tableBorderDxfId="46" totalsRowBorderDxfId="45">
  <tableColumns count="4">
    <tableColumn id="1" name="نام بورس" dataDxfId="44"/>
    <tableColumn id="2" name="تعداد نمادهای متوقف شده در ماه که تا پایان ماه بازگشایی شده اند" dataDxfId="43"/>
    <tableColumn id="3" name="تعداد نمادهای متوقف شده در ماه که تا پایان آن ماه متوقف بوده اند" dataDxfId="42"/>
    <tableColumn id="4" name="تعداد نمادهایی که قبل از ماه متوقف‌شده و در پایان ماه نیز همچنان متوقف بوده اند" dataDxfId="4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8" name="Table56989" displayName="Table56989" ref="A2:AH7" totalsRowShown="0" headerRowDxfId="40" dataDxfId="38" headerRowBorderDxfId="39" tableBorderDxfId="37" totalsRowBorderDxfId="36">
  <tableColumns count="34">
    <tableColumn id="1" name="نوع/ماه" dataDxfId="35" dataCellStyle="Normal 4"/>
    <tableColumn id="2" name="اسفند 96" dataDxfId="34"/>
    <tableColumn id="3" name="فروردین 97" dataDxfId="33"/>
    <tableColumn id="4" name="اردیبهشت 97" dataDxfId="32"/>
    <tableColumn id="5" name="خرداد 97" dataDxfId="31"/>
    <tableColumn id="6" name="تیر 97" dataDxfId="30"/>
    <tableColumn id="7" name="مرداد 97" dataDxfId="29"/>
    <tableColumn id="8" name="شهریور _x000a_97" dataDxfId="28"/>
    <tableColumn id="9" name="مهر _x000a_97" dataDxfId="27"/>
    <tableColumn id="10" name="آبان _x000a_97" dataDxfId="26"/>
    <tableColumn id="11" name="آذر _x000a_97" dataDxfId="25"/>
    <tableColumn id="12" name="دی _x000a_97" dataDxfId="24"/>
    <tableColumn id="13" name="بهمن _x000a_97" dataDxfId="23"/>
    <tableColumn id="14" name="اسفند _x000a_97" dataDxfId="22"/>
    <tableColumn id="15" name="فروردین _x000a_98" dataDxfId="21"/>
    <tableColumn id="16" name="اردیبهشت _x000a_98" dataDxfId="20"/>
    <tableColumn id="17" name="خرداد _x000a_98" dataDxfId="19"/>
    <tableColumn id="18" name="تیر _x000a_98" dataDxfId="18"/>
    <tableColumn id="19" name="مرداد _x000a_98" dataDxfId="17"/>
    <tableColumn id="20" name="شهریور _x000a_98" dataDxfId="16"/>
    <tableColumn id="21" name="مهر _x000a_98" dataDxfId="15"/>
    <tableColumn id="22" name="آبان _x000a_98" dataDxfId="14"/>
    <tableColumn id="23" name="آذر _x000a_98" dataDxfId="13"/>
    <tableColumn id="24" name="دی _x000a_98" dataDxfId="12"/>
    <tableColumn id="25" name="بهمن _x000a_98" dataDxfId="11"/>
    <tableColumn id="26" name="اسفند_x000a_98" dataDxfId="10"/>
    <tableColumn id="27" name="فروردین _x000a_99" dataDxfId="9"/>
    <tableColumn id="28" name="اردیبهشت_x000a_99" dataDxfId="8"/>
    <tableColumn id="29" name="خرداد_x000a_99" dataDxfId="7"/>
    <tableColumn id="30" name="تیر_x000a_99" dataDxfId="6"/>
    <tableColumn id="32" name="مرداد_x000a_99" dataDxfId="5"/>
    <tableColumn id="31" name="شهریور_x000a_99" dataDxfId="4"/>
    <tableColumn id="33" name="مهر_x000a_99" dataDxfId="3"/>
    <tableColumn id="34" name="آبان_x000a_99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112131045" displayName="Table112131045" ref="A1:K266" totalsRowShown="0">
  <autoFilter ref="A1:K266"/>
  <sortState ref="A2:K223">
    <sortCondition ref="K1:K223"/>
  </sortState>
  <tableColumns count="11">
    <tableColumn id="1" name="نام اوراق"/>
    <tableColumn id="2" name="نوع اوراق"/>
    <tableColumn id="3" name="نماد"/>
    <tableColumn id="4" name="نام ناشر"/>
    <tableColumn id="5" name="ماهیت ناشر"/>
    <tableColumn id="6" name="بورس منتشر کننده اوراق"/>
    <tableColumn id="7" name="مبلغ مانده"/>
    <tableColumn id="8" name="تاریخ انتشار"/>
    <tableColumn id="9" name="تاریخ سررسید"/>
    <tableColumn id="10" name="درصد" dataDxfId="1"/>
    <tableColumn id="11" name="تجمعی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table" Target="../tables/table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"/>
  <sheetViews>
    <sheetView showGridLines="0" rightToLeft="1" tabSelected="1" topLeftCell="A10" workbookViewId="0">
      <selection activeCell="K10" sqref="K10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54"/>
  <sheetViews>
    <sheetView rightToLeft="1" topLeftCell="G4" zoomScaleNormal="100" workbookViewId="0">
      <selection activeCell="N30" sqref="N30"/>
    </sheetView>
  </sheetViews>
  <sheetFormatPr defaultColWidth="9.140625" defaultRowHeight="15"/>
  <cols>
    <col min="1" max="1" width="15" style="2" customWidth="1"/>
    <col min="2" max="2" width="16.85546875" style="2" customWidth="1"/>
    <col min="3" max="3" width="10.140625" style="2" customWidth="1"/>
    <col min="4" max="4" width="9.85546875" style="2" customWidth="1"/>
    <col min="5" max="5" width="10.140625" style="2" customWidth="1"/>
    <col min="6" max="10" width="9.140625" style="2"/>
    <col min="11" max="13" width="10.140625" style="1" bestFit="1" customWidth="1"/>
    <col min="14" max="15" width="9.140625" style="2"/>
    <col min="16" max="16" width="9.85546875" style="2" bestFit="1" customWidth="1"/>
    <col min="17" max="17" width="9.140625" style="2"/>
    <col min="18" max="18" width="9.140625" style="2" customWidth="1"/>
    <col min="19" max="20" width="9.140625" style="2"/>
    <col min="21" max="21" width="10.85546875" style="2" customWidth="1"/>
    <col min="22" max="23" width="10.140625" style="2" customWidth="1"/>
    <col min="24" max="24" width="10.28515625" style="2" customWidth="1"/>
    <col min="25" max="25" width="10.42578125" style="2" customWidth="1"/>
    <col min="26" max="26" width="12.28515625" style="2" customWidth="1"/>
    <col min="27" max="34" width="11.85546875" style="2" customWidth="1"/>
    <col min="35" max="16384" width="9.140625" style="2"/>
  </cols>
  <sheetData>
    <row r="1" spans="1:34">
      <c r="A1" s="183" t="s">
        <v>98</v>
      </c>
      <c r="B1" s="183" t="s">
        <v>1</v>
      </c>
      <c r="C1" s="183" t="s">
        <v>2</v>
      </c>
      <c r="D1" s="183" t="s">
        <v>3</v>
      </c>
      <c r="E1" s="183" t="s">
        <v>4</v>
      </c>
      <c r="F1" s="183" t="s">
        <v>5</v>
      </c>
      <c r="G1" s="183" t="s">
        <v>6</v>
      </c>
      <c r="H1" s="183" t="s">
        <v>7</v>
      </c>
      <c r="I1" s="183" t="s">
        <v>8</v>
      </c>
      <c r="J1" s="183" t="s">
        <v>9</v>
      </c>
      <c r="K1" s="183" t="s">
        <v>10</v>
      </c>
      <c r="L1" s="183" t="s">
        <v>11</v>
      </c>
      <c r="M1" s="183" t="s">
        <v>12</v>
      </c>
      <c r="N1" s="183" t="s">
        <v>328</v>
      </c>
      <c r="O1" s="183" t="s">
        <v>199</v>
      </c>
      <c r="P1" s="183" t="s">
        <v>1360</v>
      </c>
      <c r="Q1" s="183" t="s">
        <v>1389</v>
      </c>
      <c r="R1" s="183" t="s">
        <v>1439</v>
      </c>
      <c r="S1" s="183" t="s">
        <v>1524</v>
      </c>
      <c r="T1" s="183" t="s">
        <v>1525</v>
      </c>
      <c r="U1" s="183" t="s">
        <v>1296</v>
      </c>
      <c r="V1" s="183" t="s">
        <v>1602</v>
      </c>
      <c r="W1" s="497" t="s">
        <v>1722</v>
      </c>
      <c r="X1" s="497" t="s">
        <v>1298</v>
      </c>
      <c r="Y1" s="497" t="s">
        <v>1816</v>
      </c>
      <c r="Z1" s="497" t="s">
        <v>1839</v>
      </c>
      <c r="AA1" s="497" t="s">
        <v>1934</v>
      </c>
      <c r="AB1" s="497" t="s">
        <v>2048</v>
      </c>
      <c r="AC1" s="497" t="s">
        <v>2106</v>
      </c>
      <c r="AD1" s="497" t="s">
        <v>2149</v>
      </c>
      <c r="AE1" s="497" t="s">
        <v>2230</v>
      </c>
      <c r="AF1" s="497" t="s">
        <v>2281</v>
      </c>
      <c r="AG1" s="497" t="s">
        <v>2356</v>
      </c>
      <c r="AH1" s="497" t="s">
        <v>2470</v>
      </c>
    </row>
    <row r="2" spans="1:34" ht="15" customHeight="1">
      <c r="A2" s="183" t="s">
        <v>95</v>
      </c>
      <c r="B2" s="31">
        <v>2416833.8250293802</v>
      </c>
      <c r="C2" s="31">
        <v>2405710.4725272502</v>
      </c>
      <c r="D2" s="31">
        <v>2403033.2003092398</v>
      </c>
      <c r="E2" s="31">
        <v>2763785.2299751202</v>
      </c>
      <c r="F2" s="31">
        <v>2642137.9624000802</v>
      </c>
      <c r="G2" s="31">
        <v>3336633.1119089499</v>
      </c>
      <c r="H2" s="31">
        <v>3967308.3627182702</v>
      </c>
      <c r="I2" s="31">
        <v>4693073.0923005696</v>
      </c>
      <c r="J2" s="31">
        <v>4343000.3971269904</v>
      </c>
      <c r="K2" s="31">
        <v>3810729.31777466</v>
      </c>
      <c r="L2" s="31">
        <v>4091050.27664435</v>
      </c>
      <c r="M2" s="31">
        <v>3908225.6759186201</v>
      </c>
      <c r="N2" s="31">
        <v>4456030.2893988797</v>
      </c>
      <c r="O2" s="31">
        <v>5132392.7288868297</v>
      </c>
      <c r="P2" s="31">
        <v>5412764.1163919801</v>
      </c>
      <c r="Q2" s="72">
        <v>5766224.8539605699</v>
      </c>
      <c r="R2" s="72">
        <v>5946222.9291501697</v>
      </c>
      <c r="S2" s="72">
        <v>6114132.7067458602</v>
      </c>
      <c r="T2" s="72">
        <v>6957819.9301684201</v>
      </c>
      <c r="U2" s="72">
        <v>6710389.7320109196</v>
      </c>
      <c r="V2" s="72">
        <v>6606269.6757988101</v>
      </c>
      <c r="W2" s="72">
        <v>7648453.3136783699</v>
      </c>
      <c r="X2" s="72">
        <v>8660992.2301745992</v>
      </c>
      <c r="Y2" s="72">
        <v>10065916.4436255</v>
      </c>
      <c r="Z2" s="72">
        <v>10869697.587304199</v>
      </c>
      <c r="AA2" s="72">
        <v>14714537.1428806</v>
      </c>
      <c r="AB2" s="72">
        <v>21556621.8715204</v>
      </c>
      <c r="AC2" s="72">
        <v>27957126.8189454</v>
      </c>
      <c r="AD2" s="72">
        <v>40261045.076450899</v>
      </c>
      <c r="AE2" s="72">
        <v>35746344.075695403</v>
      </c>
      <c r="AF2" s="72">
        <v>33874039.503508203</v>
      </c>
      <c r="AG2" s="72">
        <v>27775833.7480556</v>
      </c>
      <c r="AH2" s="72">
        <v>27147070.600238401</v>
      </c>
    </row>
    <row r="3" spans="1:34" ht="18.75" customHeight="1">
      <c r="A3" s="183" t="s">
        <v>96</v>
      </c>
      <c r="B3" s="31">
        <v>1406022.8352451101</v>
      </c>
      <c r="C3" s="31">
        <v>1393319.97989276</v>
      </c>
      <c r="D3" s="31">
        <v>1324226.48206831</v>
      </c>
      <c r="E3" s="31">
        <v>1445546.5499819401</v>
      </c>
      <c r="F3" s="31">
        <v>1594810.5262482599</v>
      </c>
      <c r="G3" s="31">
        <v>1894504.3764913499</v>
      </c>
      <c r="H3" s="31">
        <v>2156830.23398674</v>
      </c>
      <c r="I3" s="31">
        <v>2469373.7278421302</v>
      </c>
      <c r="J3" s="31">
        <v>2338324.4696498602</v>
      </c>
      <c r="K3" s="31">
        <v>2113953.1681683101</v>
      </c>
      <c r="L3" s="31">
        <v>2181867.1910025901</v>
      </c>
      <c r="M3" s="31">
        <v>2106873.54079615</v>
      </c>
      <c r="N3" s="31">
        <v>2384584.3316040998</v>
      </c>
      <c r="O3" s="31">
        <v>2725317.6281366101</v>
      </c>
      <c r="P3" s="31">
        <v>2868553.7594167199</v>
      </c>
      <c r="Q3" s="72">
        <v>3221475.6380805499</v>
      </c>
      <c r="R3" s="72">
        <v>3486242.6791279502</v>
      </c>
      <c r="S3" s="72">
        <v>3715770.4684419199</v>
      </c>
      <c r="T3" s="72">
        <v>4157493.7685361598</v>
      </c>
      <c r="U3" s="72">
        <v>4600103.7514097402</v>
      </c>
      <c r="V3" s="72">
        <v>4595064.4016618198</v>
      </c>
      <c r="W3" s="72">
        <v>5378671.8905872898</v>
      </c>
      <c r="X3" s="72">
        <v>6241400.3372966303</v>
      </c>
      <c r="Y3" s="72">
        <v>7354418.6226700796</v>
      </c>
      <c r="Z3" s="72">
        <v>7861768.0236084498</v>
      </c>
      <c r="AA3" s="72">
        <v>11215614.6996831</v>
      </c>
      <c r="AB3" s="72">
        <v>15446636.4246617</v>
      </c>
      <c r="AC3" s="72">
        <v>19610260.931599502</v>
      </c>
      <c r="AD3" s="72">
        <v>31556816.8293286</v>
      </c>
      <c r="AE3" s="72">
        <v>30409629.2827552</v>
      </c>
      <c r="AF3" s="72">
        <v>25895329.763460599</v>
      </c>
      <c r="AG3" s="72">
        <v>26186508.8115316</v>
      </c>
      <c r="AH3" s="72">
        <v>24870588.9600696</v>
      </c>
    </row>
    <row r="4" spans="1:34">
      <c r="A4" s="285" t="s">
        <v>17</v>
      </c>
      <c r="B4" s="78">
        <v>3822856.6602745</v>
      </c>
      <c r="C4" s="78">
        <v>3799030.45242002</v>
      </c>
      <c r="D4" s="78">
        <v>3727259.6823775498</v>
      </c>
      <c r="E4" s="78">
        <v>4209331.7799570598</v>
      </c>
      <c r="F4" s="78">
        <v>4236948.4886483401</v>
      </c>
      <c r="G4" s="78">
        <v>5231137.4884003</v>
      </c>
      <c r="H4" s="78">
        <v>6124138.5967050102</v>
      </c>
      <c r="I4" s="78">
        <v>7162446.8201427003</v>
      </c>
      <c r="J4" s="78">
        <v>6681324.8667768398</v>
      </c>
      <c r="K4" s="78">
        <v>5924682.48594297</v>
      </c>
      <c r="L4" s="78">
        <v>6272917.4676469397</v>
      </c>
      <c r="M4" s="78">
        <v>6015099.2167147696</v>
      </c>
      <c r="N4" s="78">
        <v>6840614.6210029703</v>
      </c>
      <c r="O4" s="78">
        <v>7857710.3570234403</v>
      </c>
      <c r="P4" s="78">
        <v>8281317.8758086897</v>
      </c>
      <c r="Q4" s="79">
        <v>8987700.4920411203</v>
      </c>
      <c r="R4" s="79">
        <v>9432465.6082781199</v>
      </c>
      <c r="S4" s="79">
        <v>9829903.1751877796</v>
      </c>
      <c r="T4" s="79">
        <v>11115313.69870458</v>
      </c>
      <c r="U4" s="79">
        <v>11310493.483420659</v>
      </c>
      <c r="V4" s="79">
        <v>11201334.07746063</v>
      </c>
      <c r="W4" s="79">
        <v>13027125.20426566</v>
      </c>
      <c r="X4" s="79">
        <v>14902392.567471229</v>
      </c>
      <c r="Y4" s="79">
        <v>17420335.066295579</v>
      </c>
      <c r="Z4" s="79">
        <v>18731465.610912651</v>
      </c>
      <c r="AA4" s="79">
        <v>25930151.8425637</v>
      </c>
      <c r="AB4" s="79">
        <v>37003258.296182096</v>
      </c>
      <c r="AC4" s="79">
        <v>47567387.750544906</v>
      </c>
      <c r="AD4" s="79">
        <v>71817861.905779496</v>
      </c>
      <c r="AE4" s="79">
        <v>66155973.358450606</v>
      </c>
      <c r="AF4" s="79">
        <v>59769369.266968802</v>
      </c>
      <c r="AG4" s="79">
        <v>53962342.559587196</v>
      </c>
      <c r="AH4" s="79">
        <v>52017659.560308002</v>
      </c>
    </row>
    <row r="5" spans="1:34" ht="18.75" customHeight="1">
      <c r="A5" s="183" t="s">
        <v>95</v>
      </c>
      <c r="B5" s="31">
        <v>103949.2135</v>
      </c>
      <c r="C5" s="31">
        <v>101360.4235</v>
      </c>
      <c r="D5" s="31">
        <v>102062.6195</v>
      </c>
      <c r="E5" s="31">
        <v>109730.49649999999</v>
      </c>
      <c r="F5" s="31">
        <v>111973.993</v>
      </c>
      <c r="G5" s="31">
        <v>118712.594</v>
      </c>
      <c r="H5" s="31">
        <v>153170.644</v>
      </c>
      <c r="I5" s="31">
        <v>200243.52499999999</v>
      </c>
      <c r="J5" s="31">
        <v>179298.367</v>
      </c>
      <c r="K5" s="31">
        <v>151297.52299999999</v>
      </c>
      <c r="L5" s="31">
        <v>167169.11799999999</v>
      </c>
      <c r="M5" s="31">
        <v>171872.136</v>
      </c>
      <c r="N5" s="31">
        <v>185113.38</v>
      </c>
      <c r="O5" s="31">
        <v>206471.399</v>
      </c>
      <c r="P5" s="31">
        <v>212328.05499999999</v>
      </c>
      <c r="Q5" s="72">
        <v>226376.274</v>
      </c>
      <c r="R5" s="72">
        <v>273905.55499999999</v>
      </c>
      <c r="S5" s="72">
        <v>319521.60800000001</v>
      </c>
      <c r="T5" s="72">
        <v>347108.32400000002</v>
      </c>
      <c r="U5" s="72">
        <v>308391.42800000001</v>
      </c>
      <c r="V5" s="72">
        <v>328178.45299999998</v>
      </c>
      <c r="W5" s="72">
        <v>407331.09899999999</v>
      </c>
      <c r="X5" s="72">
        <v>473399.92349999998</v>
      </c>
      <c r="Y5" s="72">
        <v>615686.76500000001</v>
      </c>
      <c r="Z5" s="72">
        <v>666326.3125</v>
      </c>
      <c r="AA5" s="72">
        <v>1129595.7590000001</v>
      </c>
      <c r="AB5" s="72">
        <v>1634905.0730000001</v>
      </c>
      <c r="AC5" s="72">
        <v>2024835.091</v>
      </c>
      <c r="AD5" s="72">
        <v>2646692.1085000001</v>
      </c>
      <c r="AE5" s="72">
        <v>3072798.2105</v>
      </c>
      <c r="AF5" s="72">
        <v>3221066.3325</v>
      </c>
      <c r="AG5" s="72">
        <v>4096010.3999712099</v>
      </c>
      <c r="AH5" s="72">
        <v>4069918.16214725</v>
      </c>
    </row>
    <row r="6" spans="1:34" ht="15.75" customHeight="1">
      <c r="A6" s="183" t="s">
        <v>96</v>
      </c>
      <c r="B6" s="31">
        <v>543696.45648507995</v>
      </c>
      <c r="C6" s="31">
        <v>527318.87454611296</v>
      </c>
      <c r="D6" s="31">
        <v>527210.36133633496</v>
      </c>
      <c r="E6" s="31">
        <v>586528.82787542196</v>
      </c>
      <c r="F6" s="31">
        <v>571634.47437277297</v>
      </c>
      <c r="G6" s="31">
        <v>722508.42831611796</v>
      </c>
      <c r="H6" s="31">
        <v>864886.88823736203</v>
      </c>
      <c r="I6" s="31">
        <v>945346.44023893203</v>
      </c>
      <c r="J6" s="31">
        <v>946401.67133328097</v>
      </c>
      <c r="K6" s="31">
        <v>910652.98222597595</v>
      </c>
      <c r="L6" s="31">
        <v>1014964.87996767</v>
      </c>
      <c r="M6" s="31">
        <v>969137.52726965398</v>
      </c>
      <c r="N6" s="31">
        <v>1134642.3462942599</v>
      </c>
      <c r="O6" s="31">
        <v>1241879.9128282701</v>
      </c>
      <c r="P6" s="31">
        <v>1262470.50412424</v>
      </c>
      <c r="Q6" s="72">
        <v>1445023.8689353999</v>
      </c>
      <c r="R6" s="72">
        <v>1528989.3652675999</v>
      </c>
      <c r="S6" s="72">
        <v>1668452.1807027699</v>
      </c>
      <c r="T6" s="72">
        <v>1891678.81472384</v>
      </c>
      <c r="U6" s="72">
        <v>1871795.61670226</v>
      </c>
      <c r="V6" s="72">
        <v>1938041.8699179599</v>
      </c>
      <c r="W6" s="72">
        <v>2216232.8920046198</v>
      </c>
      <c r="X6" s="72">
        <v>2577002.0965516102</v>
      </c>
      <c r="Y6" s="72">
        <v>3038195.5115687</v>
      </c>
      <c r="Z6" s="72">
        <v>3331907.7556690001</v>
      </c>
      <c r="AA6" s="72">
        <v>4275564.5425738897</v>
      </c>
      <c r="AB6" s="72">
        <v>5380347.02725079</v>
      </c>
      <c r="AC6" s="72">
        <v>7284796.34658626</v>
      </c>
      <c r="AD6" s="72">
        <v>9991905.4343786892</v>
      </c>
      <c r="AE6" s="72">
        <v>9150324.3236299995</v>
      </c>
      <c r="AF6" s="72">
        <v>8276771.4746883903</v>
      </c>
      <c r="AG6" s="72">
        <v>7274947.0812131902</v>
      </c>
      <c r="AH6" s="72">
        <v>7253077.6877780501</v>
      </c>
    </row>
    <row r="7" spans="1:34" ht="17.25" customHeight="1">
      <c r="A7" s="183" t="s">
        <v>97</v>
      </c>
      <c r="B7" s="31">
        <v>321093.06879530998</v>
      </c>
      <c r="C7" s="31">
        <v>319747.41646337602</v>
      </c>
      <c r="D7" s="31">
        <v>319817.05338951398</v>
      </c>
      <c r="E7" s="31">
        <v>335406.22170169099</v>
      </c>
      <c r="F7" s="31">
        <v>319001.34948787</v>
      </c>
      <c r="G7" s="31">
        <v>350232.26595696498</v>
      </c>
      <c r="H7" s="31">
        <v>493746.43529703101</v>
      </c>
      <c r="I7" s="31">
        <v>497953.36839122302</v>
      </c>
      <c r="J7" s="31">
        <v>493887.59309931699</v>
      </c>
      <c r="K7" s="31">
        <v>437943.93928874098</v>
      </c>
      <c r="L7" s="31">
        <v>476889.85538618098</v>
      </c>
      <c r="M7" s="31">
        <v>469482.12656250398</v>
      </c>
      <c r="N7" s="31">
        <v>490527.25349719397</v>
      </c>
      <c r="O7" s="31">
        <v>568822.07257031999</v>
      </c>
      <c r="P7" s="31">
        <v>627985.68468201905</v>
      </c>
      <c r="Q7" s="72">
        <v>690937.31736152701</v>
      </c>
      <c r="R7" s="72">
        <v>812157.42109320394</v>
      </c>
      <c r="S7" s="72">
        <v>926348.98803722905</v>
      </c>
      <c r="T7" s="72">
        <v>880315.566075849</v>
      </c>
      <c r="U7" s="72">
        <v>831253.87301130802</v>
      </c>
      <c r="V7" s="72">
        <v>890854.04076424695</v>
      </c>
      <c r="W7" s="72">
        <v>1146705.42632571</v>
      </c>
      <c r="X7" s="72">
        <v>1464787.4090302801</v>
      </c>
      <c r="Y7" s="72">
        <v>1726179.4175134499</v>
      </c>
      <c r="Z7" s="72">
        <v>1824646.9910089001</v>
      </c>
      <c r="AA7" s="72">
        <v>2407421.3655230301</v>
      </c>
      <c r="AB7" s="72">
        <v>3413521.7474054</v>
      </c>
      <c r="AC7" s="72">
        <v>3921146.9969858499</v>
      </c>
      <c r="AD7" s="72">
        <v>4957382.5847040499</v>
      </c>
      <c r="AE7" s="72">
        <v>5514684.2544988403</v>
      </c>
      <c r="AF7" s="72">
        <v>4807843.3432324901</v>
      </c>
      <c r="AG7" s="72">
        <v>4382715.0485992199</v>
      </c>
      <c r="AH7" s="72">
        <v>4153499.2271784102</v>
      </c>
    </row>
    <row r="8" spans="1:34" ht="18.75" customHeight="1">
      <c r="A8" s="183" t="s">
        <v>99</v>
      </c>
      <c r="B8" s="31">
        <v>4522.2</v>
      </c>
      <c r="C8" s="31">
        <v>4522.2</v>
      </c>
      <c r="D8" s="31">
        <v>4703.9422999999997</v>
      </c>
      <c r="E8" s="31">
        <v>4786.4422999999997</v>
      </c>
      <c r="F8" s="31">
        <v>4855.0823</v>
      </c>
      <c r="G8" s="31">
        <v>5033.5222999999996</v>
      </c>
      <c r="H8" s="31">
        <v>5925.1823000000004</v>
      </c>
      <c r="I8" s="31">
        <v>6140.2098999999998</v>
      </c>
      <c r="J8" s="31">
        <v>6541.4598999999998</v>
      </c>
      <c r="K8" s="31">
        <v>6540.8599000000004</v>
      </c>
      <c r="L8" s="31">
        <v>6556.6099000000004</v>
      </c>
      <c r="M8" s="31">
        <v>6556.6099000000004</v>
      </c>
      <c r="N8" s="31">
        <v>6586.8680000000004</v>
      </c>
      <c r="O8" s="31">
        <v>6587.3599000000004</v>
      </c>
      <c r="P8" s="31">
        <v>6413.6180000000004</v>
      </c>
      <c r="Q8" s="72">
        <v>6572.7151999999996</v>
      </c>
      <c r="R8" s="72">
        <v>6572.7151999999996</v>
      </c>
      <c r="S8" s="72">
        <v>6885.8656899999996</v>
      </c>
      <c r="T8" s="72">
        <v>8645.4621800000004</v>
      </c>
      <c r="U8" s="72">
        <v>8727.0113000000001</v>
      </c>
      <c r="V8" s="72">
        <v>8871.0251000000007</v>
      </c>
      <c r="W8" s="72">
        <v>8928.2476999999999</v>
      </c>
      <c r="X8" s="72">
        <v>10083.575000000001</v>
      </c>
      <c r="Y8" s="72">
        <v>10940.905500000001</v>
      </c>
      <c r="Z8" s="72">
        <v>12199.072249999999</v>
      </c>
      <c r="AA8" s="72">
        <v>16629.589</v>
      </c>
      <c r="AB8" s="72">
        <v>19658.77</v>
      </c>
      <c r="AC8" s="72">
        <v>23128.866999999998</v>
      </c>
      <c r="AD8" s="72">
        <v>29315.830399999999</v>
      </c>
      <c r="AE8" s="72">
        <v>32023.741900000001</v>
      </c>
      <c r="AF8" s="72">
        <v>30504.052199999998</v>
      </c>
      <c r="AG8" s="72">
        <v>30756.574799999999</v>
      </c>
      <c r="AH8" s="72">
        <v>29374.049800000001</v>
      </c>
    </row>
    <row r="9" spans="1:34" ht="18.75" customHeight="1">
      <c r="A9" s="285" t="s">
        <v>18</v>
      </c>
      <c r="B9" s="78">
        <v>973260.93878038996</v>
      </c>
      <c r="C9" s="78">
        <v>952948.91450948897</v>
      </c>
      <c r="D9" s="78">
        <v>953793.97652584803</v>
      </c>
      <c r="E9" s="78">
        <v>1036451.98837711</v>
      </c>
      <c r="F9" s="78">
        <v>1007464.89916064</v>
      </c>
      <c r="G9" s="78">
        <v>1196486.8105730801</v>
      </c>
      <c r="H9" s="78">
        <v>1517729.14983439</v>
      </c>
      <c r="I9" s="78">
        <v>1649683.5435301601</v>
      </c>
      <c r="J9" s="78">
        <v>1626129.0913326</v>
      </c>
      <c r="K9" s="78">
        <v>1506435.30441472</v>
      </c>
      <c r="L9" s="78">
        <v>1665580.4632538499</v>
      </c>
      <c r="M9" s="78">
        <v>1617048.3997321599</v>
      </c>
      <c r="N9" s="78">
        <v>1816869.8477914501</v>
      </c>
      <c r="O9" s="78">
        <v>2023760.7442985901</v>
      </c>
      <c r="P9" s="78">
        <v>2109197.86180626</v>
      </c>
      <c r="Q9" s="79">
        <v>2368910.1754969298</v>
      </c>
      <c r="R9" s="79">
        <v>2621625.0565608037</v>
      </c>
      <c r="S9" s="79">
        <v>2921208.6424299986</v>
      </c>
      <c r="T9" s="79">
        <v>3127748.1669796887</v>
      </c>
      <c r="U9" s="79">
        <v>3020167.9290135675</v>
      </c>
      <c r="V9" s="79">
        <v>3165945.3887822069</v>
      </c>
      <c r="W9" s="79">
        <v>3779197.66503033</v>
      </c>
      <c r="X9" s="79">
        <v>4525273.0040818909</v>
      </c>
      <c r="Y9" s="79">
        <v>5391002.5995821506</v>
      </c>
      <c r="Z9" s="79">
        <v>5835080.1314278999</v>
      </c>
      <c r="AA9" s="79">
        <v>7829211.2560969191</v>
      </c>
      <c r="AB9" s="79">
        <v>10448432.61765619</v>
      </c>
      <c r="AC9" s="79">
        <v>13253907.301572109</v>
      </c>
      <c r="AD9" s="79">
        <v>17625295.957982741</v>
      </c>
      <c r="AE9" s="79">
        <v>17769830.53052884</v>
      </c>
      <c r="AF9" s="79">
        <v>16336185.202620881</v>
      </c>
      <c r="AG9" s="79">
        <v>15784429.104583621</v>
      </c>
      <c r="AH9" s="79">
        <v>15505869.126903709</v>
      </c>
    </row>
    <row r="10" spans="1:34">
      <c r="A10" s="285" t="s">
        <v>48</v>
      </c>
      <c r="B10" s="78">
        <v>4796117.5990548898</v>
      </c>
      <c r="C10" s="78">
        <v>4751979.3669295087</v>
      </c>
      <c r="D10" s="78">
        <v>4681053.6589033976</v>
      </c>
      <c r="E10" s="78">
        <v>5245783.7683341699</v>
      </c>
      <c r="F10" s="78">
        <v>5244413.3878089804</v>
      </c>
      <c r="G10" s="78">
        <v>6427624.2989733797</v>
      </c>
      <c r="H10" s="78">
        <v>7641867.7465394</v>
      </c>
      <c r="I10" s="78">
        <v>8812130.36367286</v>
      </c>
      <c r="J10" s="78">
        <v>8307453.9581094403</v>
      </c>
      <c r="K10" s="78">
        <v>7431117.7903576903</v>
      </c>
      <c r="L10" s="78">
        <v>7938497.9309007898</v>
      </c>
      <c r="M10" s="78">
        <v>7632147.6164469291</v>
      </c>
      <c r="N10" s="78">
        <v>8657484.4687944204</v>
      </c>
      <c r="O10" s="78">
        <v>9881471.1013220306</v>
      </c>
      <c r="P10" s="78">
        <v>10390515.73761495</v>
      </c>
      <c r="Q10" s="78">
        <v>11356610.667538051</v>
      </c>
      <c r="R10" s="78">
        <v>12054090.664838923</v>
      </c>
      <c r="S10" s="78">
        <v>12751111.817617778</v>
      </c>
      <c r="T10" s="78">
        <v>14243061.865684269</v>
      </c>
      <c r="U10" s="78">
        <v>14330661.412434226</v>
      </c>
      <c r="V10" s="78">
        <v>14367279.466242837</v>
      </c>
      <c r="W10" s="78">
        <v>16806322.869295988</v>
      </c>
      <c r="X10" s="78">
        <v>19427665.571553119</v>
      </c>
      <c r="Y10" s="78">
        <v>22811337.66587773</v>
      </c>
      <c r="Z10" s="78">
        <v>24566545.74234055</v>
      </c>
      <c r="AA10" s="78">
        <v>33759363.098660618</v>
      </c>
      <c r="AB10" s="78">
        <v>47451690.913838282</v>
      </c>
      <c r="AC10" s="78">
        <v>60821295.052117012</v>
      </c>
      <c r="AD10" s="78">
        <v>89443157.86376223</v>
      </c>
      <c r="AE10" s="78">
        <v>83925803.88897945</v>
      </c>
      <c r="AF10" s="78">
        <v>76105554.46958968</v>
      </c>
      <c r="AG10" s="78">
        <v>69746771.664170817</v>
      </c>
      <c r="AH10" s="78">
        <v>67523528.687211707</v>
      </c>
    </row>
    <row r="11" spans="1:34" ht="18.75" customHeight="1"/>
    <row r="13" spans="1:34">
      <c r="A13" s="183" t="s">
        <v>98</v>
      </c>
      <c r="B13" s="183" t="s">
        <v>1602</v>
      </c>
      <c r="C13" s="183" t="s">
        <v>1722</v>
      </c>
      <c r="D13" s="183" t="s">
        <v>1298</v>
      </c>
      <c r="E13" s="183" t="s">
        <v>1816</v>
      </c>
      <c r="F13" s="183" t="s">
        <v>1839</v>
      </c>
      <c r="G13" s="183" t="s">
        <v>1934</v>
      </c>
      <c r="H13" s="183" t="s">
        <v>2048</v>
      </c>
      <c r="I13" s="183" t="s">
        <v>2106</v>
      </c>
      <c r="J13" s="183" t="s">
        <v>2149</v>
      </c>
      <c r="K13" s="183" t="s">
        <v>2230</v>
      </c>
      <c r="L13" s="183" t="s">
        <v>2281</v>
      </c>
      <c r="M13" s="183" t="s">
        <v>2356</v>
      </c>
      <c r="N13" s="183" t="s">
        <v>2470</v>
      </c>
    </row>
    <row r="14" spans="1:34">
      <c r="A14" s="285" t="s">
        <v>17</v>
      </c>
      <c r="B14" s="78">
        <v>11201334.07746063</v>
      </c>
      <c r="C14" s="78">
        <v>13027125.20426566</v>
      </c>
      <c r="D14" s="78">
        <v>14902392.567471229</v>
      </c>
      <c r="E14" s="78">
        <v>17420335.066295579</v>
      </c>
      <c r="F14" s="78">
        <v>18731465.610912651</v>
      </c>
      <c r="G14" s="78">
        <v>25930151.8425637</v>
      </c>
      <c r="H14" s="78">
        <v>37003258.296182096</v>
      </c>
      <c r="I14" s="78">
        <v>47567387.750544906</v>
      </c>
      <c r="J14" s="79">
        <v>71817861.905779496</v>
      </c>
      <c r="K14" s="79">
        <v>66155973.358450606</v>
      </c>
      <c r="L14" s="79">
        <v>59769369.266968802</v>
      </c>
      <c r="M14" s="79">
        <v>53962342.559587196</v>
      </c>
      <c r="N14" s="79">
        <v>52017659.560308002</v>
      </c>
    </row>
    <row r="15" spans="1:34">
      <c r="A15" s="285" t="s">
        <v>18</v>
      </c>
      <c r="B15" s="78">
        <v>3165945.3887822069</v>
      </c>
      <c r="C15" s="78">
        <v>3779197.66503033</v>
      </c>
      <c r="D15" s="78">
        <v>4525273.0040818909</v>
      </c>
      <c r="E15" s="78">
        <v>5391002.5995821506</v>
      </c>
      <c r="F15" s="78">
        <v>5835080.1314278999</v>
      </c>
      <c r="G15" s="78">
        <v>7829211.2560969191</v>
      </c>
      <c r="H15" s="78">
        <v>10448432.61765619</v>
      </c>
      <c r="I15" s="78">
        <v>13253907.301572109</v>
      </c>
      <c r="J15" s="79">
        <v>17625295.957982741</v>
      </c>
      <c r="K15" s="79">
        <v>17769830.53052884</v>
      </c>
      <c r="L15" s="79">
        <v>16336185.202620881</v>
      </c>
      <c r="M15" s="79">
        <v>15784429.104583621</v>
      </c>
      <c r="N15" s="79">
        <v>15505869.126903709</v>
      </c>
    </row>
    <row r="16" spans="1:34">
      <c r="A16" s="285" t="s">
        <v>48</v>
      </c>
      <c r="B16" s="78">
        <v>14367279.466242837</v>
      </c>
      <c r="C16" s="78">
        <v>16806322.869295988</v>
      </c>
      <c r="D16" s="78">
        <v>19427665.571553119</v>
      </c>
      <c r="E16" s="78">
        <v>22811337.66587773</v>
      </c>
      <c r="F16" s="78">
        <v>24566545.74234055</v>
      </c>
      <c r="G16" s="78">
        <v>33759363.098660618</v>
      </c>
      <c r="H16" s="78">
        <v>47451690.913838282</v>
      </c>
      <c r="I16" s="78">
        <v>60821295.052117012</v>
      </c>
      <c r="J16" s="78">
        <v>89443157.86376223</v>
      </c>
      <c r="K16" s="78">
        <v>83925803.88897945</v>
      </c>
      <c r="L16" s="78">
        <v>76105554.46958968</v>
      </c>
      <c r="M16" s="78">
        <v>69746771.664170817</v>
      </c>
      <c r="N16" s="78">
        <v>67523528.687211707</v>
      </c>
    </row>
    <row r="17" spans="1:13" ht="18.75" customHeight="1">
      <c r="K17" s="2"/>
      <c r="L17" s="2"/>
      <c r="M17" s="2"/>
    </row>
    <row r="18" spans="1:13">
      <c r="K18" s="2"/>
      <c r="L18" s="2"/>
      <c r="M18" s="2"/>
    </row>
    <row r="19" spans="1:13" ht="18.75" customHeight="1">
      <c r="K19" s="2"/>
      <c r="L19" s="2"/>
      <c r="M19" s="2"/>
    </row>
    <row r="20" spans="1:13" ht="19.5" customHeight="1">
      <c r="A20" s="80"/>
      <c r="B20" s="80"/>
      <c r="C20" s="183" t="s">
        <v>2470</v>
      </c>
      <c r="D20" s="530" t="s">
        <v>355</v>
      </c>
      <c r="K20" s="2"/>
      <c r="L20" s="2"/>
      <c r="M20" s="2"/>
    </row>
    <row r="21" spans="1:13" ht="18.75" customHeight="1">
      <c r="A21" s="531" t="s">
        <v>17</v>
      </c>
      <c r="B21" s="532" t="s">
        <v>95</v>
      </c>
      <c r="C21" s="72">
        <v>27147070.600238401</v>
      </c>
      <c r="D21" s="1072">
        <v>0.40203868381925645</v>
      </c>
      <c r="K21" s="2"/>
      <c r="L21" s="2"/>
      <c r="M21" s="2"/>
    </row>
    <row r="22" spans="1:13" ht="18.75" customHeight="1">
      <c r="A22" s="531" t="s">
        <v>17</v>
      </c>
      <c r="B22" s="532" t="s">
        <v>96</v>
      </c>
      <c r="C22" s="72">
        <v>24870588.9600696</v>
      </c>
      <c r="D22" s="1072">
        <v>0.36832478165170068</v>
      </c>
      <c r="K22" s="2"/>
      <c r="L22" s="2"/>
      <c r="M22" s="2"/>
    </row>
    <row r="23" spans="1:13" ht="18.75" customHeight="1">
      <c r="A23" s="531" t="s">
        <v>18</v>
      </c>
      <c r="B23" s="532" t="s">
        <v>95</v>
      </c>
      <c r="C23" s="72">
        <v>4069918.16214725</v>
      </c>
      <c r="D23" s="1072">
        <v>6.0274073960208369E-2</v>
      </c>
      <c r="K23" s="2"/>
      <c r="L23" s="2"/>
      <c r="M23" s="2"/>
    </row>
    <row r="24" spans="1:13" ht="18" customHeight="1">
      <c r="A24" s="531" t="s">
        <v>18</v>
      </c>
      <c r="B24" s="532" t="s">
        <v>96</v>
      </c>
      <c r="C24" s="72">
        <v>7253077.6877780501</v>
      </c>
      <c r="D24" s="1072">
        <v>0.10741556060223659</v>
      </c>
      <c r="K24" s="2"/>
      <c r="L24" s="2"/>
      <c r="M24" s="2"/>
    </row>
    <row r="25" spans="1:13" ht="18.75" customHeight="1">
      <c r="A25" s="531" t="s">
        <v>18</v>
      </c>
      <c r="B25" s="532" t="s">
        <v>1438</v>
      </c>
      <c r="C25" s="72">
        <v>4153499.2271784102</v>
      </c>
      <c r="D25" s="1072">
        <v>6.1511880494554812E-2</v>
      </c>
      <c r="K25" s="2"/>
      <c r="L25" s="2"/>
      <c r="M25" s="2"/>
    </row>
    <row r="26" spans="1:13" ht="21">
      <c r="A26" s="531" t="s">
        <v>18</v>
      </c>
      <c r="B26" s="532" t="s">
        <v>99</v>
      </c>
      <c r="C26" s="72">
        <v>29374.049800000001</v>
      </c>
      <c r="D26" s="1072">
        <v>4.3501947204313031E-4</v>
      </c>
      <c r="K26" s="2"/>
      <c r="L26" s="2"/>
      <c r="M26" s="2"/>
    </row>
    <row r="27" spans="1:13">
      <c r="K27" s="2"/>
      <c r="L27" s="2"/>
      <c r="M27" s="2"/>
    </row>
    <row r="28" spans="1:13">
      <c r="K28" s="2"/>
      <c r="L28" s="2"/>
      <c r="M28" s="2"/>
    </row>
    <row r="30" spans="1:13" ht="18.75" thickBot="1">
      <c r="A30" s="182"/>
      <c r="B30" s="182"/>
      <c r="C30" s="284"/>
      <c r="D30" s="284"/>
      <c r="E30" s="284"/>
      <c r="G30" s="283" t="s">
        <v>1596</v>
      </c>
    </row>
    <row r="31" spans="1:13" ht="19.5" thickBot="1">
      <c r="A31" s="1219" t="s">
        <v>19</v>
      </c>
      <c r="B31" s="1221" t="s">
        <v>1615</v>
      </c>
      <c r="C31" s="1214" t="s">
        <v>101</v>
      </c>
      <c r="D31" s="1214"/>
      <c r="E31" s="1214"/>
      <c r="F31" s="1214" t="s">
        <v>230</v>
      </c>
      <c r="G31" s="1214"/>
      <c r="K31" s="2"/>
      <c r="L31" s="2"/>
      <c r="M31" s="2"/>
    </row>
    <row r="32" spans="1:13" ht="37.5">
      <c r="A32" s="1220"/>
      <c r="B32" s="1222"/>
      <c r="C32" s="1064" t="s">
        <v>2471</v>
      </c>
      <c r="D32" s="1065" t="s">
        <v>2357</v>
      </c>
      <c r="E32" s="1066" t="s">
        <v>1840</v>
      </c>
      <c r="F32" s="282" t="s">
        <v>231</v>
      </c>
      <c r="G32" s="281" t="s">
        <v>1604</v>
      </c>
      <c r="K32" s="2"/>
      <c r="L32" s="2"/>
      <c r="M32" s="2"/>
    </row>
    <row r="33" spans="1:13" ht="18.75">
      <c r="A33" s="1218" t="s">
        <v>17</v>
      </c>
      <c r="B33" s="276" t="s">
        <v>95</v>
      </c>
      <c r="C33" s="280">
        <v>27147070.600238401</v>
      </c>
      <c r="D33" s="279">
        <v>27775833.7480556</v>
      </c>
      <c r="E33" s="278">
        <v>10869697.587304199</v>
      </c>
      <c r="F33" s="277">
        <v>-2.2637057577478248E-2</v>
      </c>
      <c r="G33" s="210">
        <v>1.4975000805860659</v>
      </c>
      <c r="K33" s="2"/>
      <c r="L33" s="2"/>
      <c r="M33" s="2"/>
    </row>
    <row r="34" spans="1:13" ht="19.5" thickBot="1">
      <c r="A34" s="1218"/>
      <c r="B34" s="276" t="s">
        <v>96</v>
      </c>
      <c r="C34" s="275">
        <v>24870588.9600696</v>
      </c>
      <c r="D34" s="275">
        <v>26186508.8115316</v>
      </c>
      <c r="E34" s="274">
        <v>7861768.0236084498</v>
      </c>
      <c r="F34" s="277">
        <v>-5.0251824744294127E-2</v>
      </c>
      <c r="G34" s="210">
        <v>2.1634854762166236</v>
      </c>
      <c r="K34" s="2"/>
      <c r="L34" s="2"/>
      <c r="M34" s="2"/>
    </row>
    <row r="35" spans="1:13" ht="19.5" thickBot="1">
      <c r="A35" s="1218"/>
      <c r="B35" s="533" t="s">
        <v>48</v>
      </c>
      <c r="C35" s="534">
        <v>52017659.560308002</v>
      </c>
      <c r="D35" s="535">
        <v>53962342.559587196</v>
      </c>
      <c r="E35" s="536">
        <v>18731465.610912651</v>
      </c>
      <c r="F35" s="537">
        <v>-3.6037779440946327E-2</v>
      </c>
      <c r="G35" s="538">
        <v>1.7770202631663454</v>
      </c>
      <c r="K35" s="2"/>
      <c r="L35" s="2"/>
      <c r="M35" s="2"/>
    </row>
    <row r="36" spans="1:13" ht="38.25" thickTop="1">
      <c r="A36" s="974"/>
      <c r="B36" s="973"/>
      <c r="C36" s="469" t="s">
        <v>2471</v>
      </c>
      <c r="D36" s="470" t="s">
        <v>2357</v>
      </c>
      <c r="E36" s="471" t="s">
        <v>1840</v>
      </c>
      <c r="F36" s="282" t="s">
        <v>231</v>
      </c>
      <c r="G36" s="972" t="s">
        <v>1604</v>
      </c>
      <c r="K36" s="2"/>
      <c r="L36" s="2"/>
      <c r="M36" s="2"/>
    </row>
    <row r="37" spans="1:13" ht="18.75">
      <c r="A37" s="1218" t="s">
        <v>18</v>
      </c>
      <c r="B37" s="276" t="s">
        <v>95</v>
      </c>
      <c r="C37" s="280">
        <v>4069918.16214725</v>
      </c>
      <c r="D37" s="279">
        <v>4096010.3999712099</v>
      </c>
      <c r="E37" s="278">
        <v>666326.3125</v>
      </c>
      <c r="F37" s="277">
        <v>-6.3701590758029614E-3</v>
      </c>
      <c r="G37" s="210">
        <v>5.1079955658320939</v>
      </c>
      <c r="K37" s="2"/>
      <c r="L37" s="2"/>
      <c r="M37" s="2"/>
    </row>
    <row r="38" spans="1:13" ht="18.75">
      <c r="A38" s="1218"/>
      <c r="B38" s="276" t="s">
        <v>96</v>
      </c>
      <c r="C38" s="280">
        <v>7253077.6877780501</v>
      </c>
      <c r="D38" s="279">
        <v>7274947.0812131902</v>
      </c>
      <c r="E38" s="278">
        <v>3331907.7556690001</v>
      </c>
      <c r="F38" s="277">
        <v>-3.0061240571241932E-3</v>
      </c>
      <c r="G38" s="210">
        <v>1.1768542887891966</v>
      </c>
      <c r="K38" s="2"/>
      <c r="L38" s="2"/>
      <c r="M38" s="2"/>
    </row>
    <row r="39" spans="1:13" ht="18.75">
      <c r="A39" s="1218"/>
      <c r="B39" s="276" t="s">
        <v>97</v>
      </c>
      <c r="C39" s="280">
        <v>4153499.2271784102</v>
      </c>
      <c r="D39" s="279">
        <v>4382715.0485992199</v>
      </c>
      <c r="E39" s="278">
        <v>1824646.9910089001</v>
      </c>
      <c r="F39" s="277">
        <v>-5.2299959928736484E-2</v>
      </c>
      <c r="G39" s="210">
        <v>1.2763302971178114</v>
      </c>
      <c r="K39" s="2"/>
      <c r="L39" s="2"/>
      <c r="M39" s="2"/>
    </row>
    <row r="40" spans="1:13" ht="36.75" thickBot="1">
      <c r="A40" s="1218"/>
      <c r="B40" s="276" t="s">
        <v>1614</v>
      </c>
      <c r="C40" s="275">
        <v>29374.049800000001</v>
      </c>
      <c r="D40" s="275">
        <v>30756.574799999999</v>
      </c>
      <c r="E40" s="274">
        <v>12199.072249999999</v>
      </c>
      <c r="F40" s="223">
        <v>-4.4950551515898884E-2</v>
      </c>
      <c r="G40" s="222">
        <v>1.407892108352748</v>
      </c>
      <c r="K40" s="2"/>
      <c r="L40" s="2"/>
      <c r="M40" s="2"/>
    </row>
    <row r="41" spans="1:13" ht="19.5" thickBot="1">
      <c r="A41" s="1218"/>
      <c r="B41" s="533" t="s">
        <v>48</v>
      </c>
      <c r="C41" s="539">
        <v>15505869.126903709</v>
      </c>
      <c r="D41" s="539">
        <v>15784429.104583621</v>
      </c>
      <c r="E41" s="536">
        <v>5835080.1314278999</v>
      </c>
      <c r="F41" s="540">
        <v>-1.7647770206590585E-2</v>
      </c>
      <c r="G41" s="541">
        <v>1.6573532458258247</v>
      </c>
    </row>
    <row r="42" spans="1:13" ht="20.25" thickTop="1" thickBot="1">
      <c r="A42" s="273"/>
      <c r="B42" s="272" t="s">
        <v>114</v>
      </c>
      <c r="C42" s="188">
        <v>67523528.687211707</v>
      </c>
      <c r="D42" s="188">
        <v>69746771.664170817</v>
      </c>
      <c r="E42" s="271">
        <v>24566545.74234055</v>
      </c>
      <c r="F42" s="171">
        <v>-3.1875926640217545E-2</v>
      </c>
      <c r="G42" s="172">
        <v>1.7485967866794803</v>
      </c>
    </row>
    <row r="44" spans="1:13" ht="15.75" thickBot="1"/>
    <row r="45" spans="1:13" ht="19.5" thickBot="1">
      <c r="A45" s="1223" t="s">
        <v>1613</v>
      </c>
      <c r="B45" s="1225" t="s">
        <v>1612</v>
      </c>
      <c r="C45" s="1227" t="s">
        <v>229</v>
      </c>
      <c r="D45" s="1227"/>
      <c r="E45" s="1227"/>
      <c r="F45" s="1214" t="s">
        <v>230</v>
      </c>
      <c r="G45" s="1214"/>
    </row>
    <row r="46" spans="1:13" ht="38.25" thickBot="1">
      <c r="A46" s="1224"/>
      <c r="B46" s="1226"/>
      <c r="C46" s="472" t="s">
        <v>2471</v>
      </c>
      <c r="D46" s="472" t="s">
        <v>2357</v>
      </c>
      <c r="E46" s="472" t="s">
        <v>1840</v>
      </c>
      <c r="F46" s="542" t="s">
        <v>231</v>
      </c>
      <c r="G46" s="270" t="s">
        <v>1604</v>
      </c>
    </row>
    <row r="47" spans="1:13" ht="20.25">
      <c r="A47" s="1215" t="s">
        <v>22</v>
      </c>
      <c r="B47" s="269" t="s">
        <v>1609</v>
      </c>
      <c r="C47" s="268">
        <v>1345301.35</v>
      </c>
      <c r="D47" s="267">
        <v>1412354.66</v>
      </c>
      <c r="E47" s="267">
        <v>512900.47200000001</v>
      </c>
      <c r="F47" s="266">
        <v>-4.7476255008072732E-2</v>
      </c>
      <c r="G47" s="265">
        <v>1.6229286644134735</v>
      </c>
    </row>
    <row r="48" spans="1:13" ht="20.25">
      <c r="A48" s="1216"/>
      <c r="B48" s="269" t="s">
        <v>28</v>
      </c>
      <c r="C48" s="268">
        <v>381274.88299999997</v>
      </c>
      <c r="D48" s="267">
        <v>393880.75300000003</v>
      </c>
      <c r="E48" s="267">
        <v>177080.4</v>
      </c>
      <c r="F48" s="266">
        <v>-3.2004280239608551E-2</v>
      </c>
      <c r="G48" s="265">
        <v>1.1531173579910594</v>
      </c>
    </row>
    <row r="49" spans="1:7" ht="20.25">
      <c r="A49" s="1216"/>
      <c r="B49" s="269" t="s">
        <v>27</v>
      </c>
      <c r="C49" s="268">
        <v>351828.35499999998</v>
      </c>
      <c r="D49" s="267">
        <v>369380.41600000003</v>
      </c>
      <c r="E49" s="267">
        <v>136699.09400000001</v>
      </c>
      <c r="F49" s="266">
        <v>-4.7517573319317608E-2</v>
      </c>
      <c r="G49" s="265">
        <v>1.5737431368784343</v>
      </c>
    </row>
    <row r="50" spans="1:7" ht="20.25">
      <c r="A50" s="1216"/>
      <c r="B50" s="269" t="s">
        <v>1611</v>
      </c>
      <c r="C50" s="268">
        <v>249702.33100000001</v>
      </c>
      <c r="D50" s="267">
        <v>258026.264</v>
      </c>
      <c r="E50" s="267">
        <v>117812.573</v>
      </c>
      <c r="F50" s="266">
        <v>-3.2260022181307857E-2</v>
      </c>
      <c r="G50" s="265">
        <v>1.1194879684021499</v>
      </c>
    </row>
    <row r="51" spans="1:7" ht="20.25">
      <c r="A51" s="1216"/>
      <c r="B51" s="269" t="s">
        <v>24</v>
      </c>
      <c r="C51" s="268">
        <v>69300.532900000006</v>
      </c>
      <c r="D51" s="267">
        <v>70521.127500000002</v>
      </c>
      <c r="E51" s="267">
        <v>20292.9493</v>
      </c>
      <c r="F51" s="266">
        <v>-1.7308211641964943E-2</v>
      </c>
      <c r="G51" s="265">
        <v>2.4150054718758898</v>
      </c>
    </row>
    <row r="52" spans="1:7" ht="20.25">
      <c r="A52" s="1216"/>
      <c r="B52" s="269" t="s">
        <v>25</v>
      </c>
      <c r="C52" s="268">
        <v>1185159.1000000001</v>
      </c>
      <c r="D52" s="267">
        <v>1242942.95</v>
      </c>
      <c r="E52" s="267">
        <v>458032.47700000001</v>
      </c>
      <c r="F52" s="266">
        <v>-4.648954322481158E-2</v>
      </c>
      <c r="G52" s="265">
        <v>1.5875001435760638</v>
      </c>
    </row>
    <row r="53" spans="1:7" ht="21" thickBot="1">
      <c r="A53" s="1217"/>
      <c r="B53" s="269" t="s">
        <v>1610</v>
      </c>
      <c r="C53" s="268">
        <v>52685.546699999999</v>
      </c>
      <c r="D53" s="267">
        <v>55176.2984</v>
      </c>
      <c r="E53" s="267">
        <v>18627.5484</v>
      </c>
      <c r="F53" s="266">
        <v>-4.5141696203382931E-2</v>
      </c>
      <c r="G53" s="265">
        <v>1.8283671886741684</v>
      </c>
    </row>
    <row r="54" spans="1:7" ht="21" thickBot="1">
      <c r="A54" s="184" t="s">
        <v>23</v>
      </c>
      <c r="B54" s="264" t="s">
        <v>1609</v>
      </c>
      <c r="C54" s="263">
        <v>16646.923200000001</v>
      </c>
      <c r="D54" s="263">
        <v>16970.068299999999</v>
      </c>
      <c r="E54" s="263">
        <v>6591.3407699999998</v>
      </c>
      <c r="F54" s="262">
        <v>-1.9042062429412754E-2</v>
      </c>
      <c r="G54" s="261">
        <v>1.5255746563380916</v>
      </c>
    </row>
  </sheetData>
  <mergeCells count="11">
    <mergeCell ref="C31:E31"/>
    <mergeCell ref="F31:G31"/>
    <mergeCell ref="F45:G45"/>
    <mergeCell ref="A47:A53"/>
    <mergeCell ref="A33:A35"/>
    <mergeCell ref="A37:A41"/>
    <mergeCell ref="A31:A32"/>
    <mergeCell ref="B31:B32"/>
    <mergeCell ref="A45:A46"/>
    <mergeCell ref="B45:B46"/>
    <mergeCell ref="C45:E4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15"/>
  <sheetViews>
    <sheetView rightToLeft="1" workbookViewId="0">
      <selection activeCell="AC17" sqref="AC17"/>
    </sheetView>
  </sheetViews>
  <sheetFormatPr defaultColWidth="9.140625" defaultRowHeight="15"/>
  <cols>
    <col min="1" max="1" width="11" style="35" customWidth="1"/>
    <col min="2" max="7" width="9.140625" style="35" customWidth="1"/>
    <col min="8" max="16384" width="9.140625" style="35"/>
  </cols>
  <sheetData>
    <row r="1" spans="1:34">
      <c r="A1" s="290" t="s">
        <v>98</v>
      </c>
      <c r="B1" s="290" t="s">
        <v>1</v>
      </c>
      <c r="C1" s="290" t="s">
        <v>202</v>
      </c>
      <c r="D1" s="290" t="s">
        <v>3</v>
      </c>
      <c r="E1" s="290" t="s">
        <v>201</v>
      </c>
      <c r="F1" s="290" t="s">
        <v>5</v>
      </c>
      <c r="G1" s="290" t="s">
        <v>200</v>
      </c>
      <c r="H1" s="290" t="s">
        <v>7</v>
      </c>
      <c r="I1" s="290" t="s">
        <v>8</v>
      </c>
      <c r="J1" s="290" t="s">
        <v>9</v>
      </c>
      <c r="K1" s="290" t="s">
        <v>198</v>
      </c>
      <c r="L1" s="290" t="s">
        <v>11</v>
      </c>
      <c r="M1" s="183" t="s">
        <v>12</v>
      </c>
      <c r="N1" s="183" t="s">
        <v>328</v>
      </c>
      <c r="O1" s="183" t="s">
        <v>199</v>
      </c>
      <c r="P1" s="183" t="s">
        <v>1360</v>
      </c>
      <c r="Q1" s="183" t="s">
        <v>1389</v>
      </c>
      <c r="R1" s="183" t="s">
        <v>1439</v>
      </c>
      <c r="S1" s="183" t="s">
        <v>1524</v>
      </c>
      <c r="T1" s="183" t="s">
        <v>1525</v>
      </c>
      <c r="U1" s="183" t="s">
        <v>1296</v>
      </c>
      <c r="V1" s="183" t="s">
        <v>1602</v>
      </c>
      <c r="W1" s="485" t="s">
        <v>1722</v>
      </c>
      <c r="X1" s="497" t="s">
        <v>1298</v>
      </c>
      <c r="Y1" s="497" t="s">
        <v>1816</v>
      </c>
      <c r="Z1" s="497" t="s">
        <v>1839</v>
      </c>
      <c r="AA1" s="497" t="s">
        <v>1934</v>
      </c>
      <c r="AB1" s="497" t="s">
        <v>2048</v>
      </c>
      <c r="AC1" s="497" t="s">
        <v>2106</v>
      </c>
      <c r="AD1" s="497" t="s">
        <v>2149</v>
      </c>
      <c r="AE1" s="497" t="s">
        <v>2230</v>
      </c>
      <c r="AF1" s="497" t="s">
        <v>2281</v>
      </c>
      <c r="AG1" s="497" t="s">
        <v>2356</v>
      </c>
      <c r="AH1" s="497" t="s">
        <v>2470</v>
      </c>
    </row>
    <row r="2" spans="1:34">
      <c r="A2" s="290" t="s">
        <v>95</v>
      </c>
      <c r="B2" s="289">
        <v>2416833.8250293802</v>
      </c>
      <c r="C2" s="289">
        <v>2405710.4725272502</v>
      </c>
      <c r="D2" s="289">
        <v>2403033.2003092398</v>
      </c>
      <c r="E2" s="289">
        <v>2763785.2299751202</v>
      </c>
      <c r="F2" s="289">
        <v>2642137.9624000802</v>
      </c>
      <c r="G2" s="289">
        <v>3336633.1119089499</v>
      </c>
      <c r="H2" s="289">
        <v>3967308.3627182702</v>
      </c>
      <c r="I2" s="289">
        <v>4693073.0923005696</v>
      </c>
      <c r="J2" s="289">
        <v>4343000.3971269904</v>
      </c>
      <c r="K2" s="289">
        <v>3810729.31777466</v>
      </c>
      <c r="L2" s="289">
        <v>4091050.27664435</v>
      </c>
      <c r="M2" s="81">
        <v>3908225.6759186201</v>
      </c>
      <c r="N2" s="81">
        <v>4456030.2893988797</v>
      </c>
      <c r="O2" s="81">
        <v>5132392.7288868297</v>
      </c>
      <c r="P2" s="81">
        <v>5412764.1163919801</v>
      </c>
      <c r="Q2" s="81">
        <v>5766224.8539605699</v>
      </c>
      <c r="R2" s="81">
        <v>5946222.9291501697</v>
      </c>
      <c r="S2" s="81">
        <v>6114132.7067458602</v>
      </c>
      <c r="T2" s="81">
        <v>6957819.9301684201</v>
      </c>
      <c r="U2" s="81">
        <v>6710389.7320109196</v>
      </c>
      <c r="V2" s="81">
        <v>6606269.6757988101</v>
      </c>
      <c r="W2" s="81">
        <v>7648453.3136783699</v>
      </c>
      <c r="X2" s="81">
        <v>8660992.2301745992</v>
      </c>
      <c r="Y2" s="81">
        <v>10065916.4436255</v>
      </c>
      <c r="Z2" s="81">
        <v>10869697.587304199</v>
      </c>
      <c r="AA2" s="81">
        <v>14714537.1428806</v>
      </c>
      <c r="AB2" s="81">
        <v>21556621.8715204</v>
      </c>
      <c r="AC2" s="81">
        <v>27957126.8189454</v>
      </c>
      <c r="AD2" s="81">
        <v>40261045.076450899</v>
      </c>
      <c r="AE2" s="81">
        <v>35746344.075695403</v>
      </c>
      <c r="AF2" s="81">
        <v>33874039.503508203</v>
      </c>
      <c r="AG2" s="81">
        <v>27775833.7480556</v>
      </c>
      <c r="AH2" s="81">
        <v>27147070.600238401</v>
      </c>
    </row>
    <row r="3" spans="1:34">
      <c r="A3" s="290" t="s">
        <v>96</v>
      </c>
      <c r="B3" s="289">
        <v>1406022.8352451101</v>
      </c>
      <c r="C3" s="289">
        <v>1393319.97989276</v>
      </c>
      <c r="D3" s="289">
        <v>1324226.48206831</v>
      </c>
      <c r="E3" s="289">
        <v>1445546.5499819401</v>
      </c>
      <c r="F3" s="289">
        <v>1594810.5262482599</v>
      </c>
      <c r="G3" s="289">
        <v>1894504.3764913499</v>
      </c>
      <c r="H3" s="289">
        <v>2156830.23398674</v>
      </c>
      <c r="I3" s="289">
        <v>2469373.7278421302</v>
      </c>
      <c r="J3" s="289">
        <v>2338324.4696498602</v>
      </c>
      <c r="K3" s="289">
        <v>2113953.1681683101</v>
      </c>
      <c r="L3" s="289">
        <v>2181867.1910025901</v>
      </c>
      <c r="M3" s="81">
        <v>2106873.54079615</v>
      </c>
      <c r="N3" s="81">
        <v>2384584.3316040998</v>
      </c>
      <c r="O3" s="81">
        <v>2725317.6281366101</v>
      </c>
      <c r="P3" s="81">
        <v>2868553.7594167199</v>
      </c>
      <c r="Q3" s="81">
        <v>3221475.6380805499</v>
      </c>
      <c r="R3" s="81">
        <v>3486242.6791279502</v>
      </c>
      <c r="S3" s="81">
        <v>3715770.4684419199</v>
      </c>
      <c r="T3" s="81">
        <v>4157493.7685361598</v>
      </c>
      <c r="U3" s="81">
        <v>4600103.7514097402</v>
      </c>
      <c r="V3" s="81">
        <v>4595064.4016618198</v>
      </c>
      <c r="W3" s="81">
        <v>5378671.8905872898</v>
      </c>
      <c r="X3" s="81">
        <v>6241400.3372966303</v>
      </c>
      <c r="Y3" s="81">
        <v>7354418.6226700796</v>
      </c>
      <c r="Z3" s="81">
        <v>7861768.0236084498</v>
      </c>
      <c r="AA3" s="81">
        <v>11215614.6996831</v>
      </c>
      <c r="AB3" s="81">
        <v>15446636.4246617</v>
      </c>
      <c r="AC3" s="81">
        <v>19610260.931599502</v>
      </c>
      <c r="AD3" s="81">
        <v>31556816.8293286</v>
      </c>
      <c r="AE3" s="81">
        <v>30409629.2827552</v>
      </c>
      <c r="AF3" s="81">
        <v>25895329.763460599</v>
      </c>
      <c r="AG3" s="81">
        <v>26186508.8115316</v>
      </c>
      <c r="AH3" s="81">
        <v>24870588.9600696</v>
      </c>
    </row>
    <row r="4" spans="1:34">
      <c r="A4" s="288" t="s">
        <v>48</v>
      </c>
      <c r="B4" s="287">
        <v>3822856.6602745</v>
      </c>
      <c r="C4" s="287">
        <v>3799030.45242002</v>
      </c>
      <c r="D4" s="287">
        <v>3727259.6823775498</v>
      </c>
      <c r="E4" s="287">
        <v>4209331.7799570598</v>
      </c>
      <c r="F4" s="287">
        <v>4236948.4886483401</v>
      </c>
      <c r="G4" s="287">
        <v>5231137.4884003</v>
      </c>
      <c r="H4" s="287">
        <v>6124138.5967050102</v>
      </c>
      <c r="I4" s="287">
        <v>7162446.8201427003</v>
      </c>
      <c r="J4" s="287">
        <v>6681324.8667768398</v>
      </c>
      <c r="K4" s="287">
        <v>5924682.48594297</v>
      </c>
      <c r="L4" s="287">
        <v>6272917.4676469397</v>
      </c>
      <c r="M4" s="82">
        <v>6015099.2167147696</v>
      </c>
      <c r="N4" s="82">
        <v>6840614.6210029703</v>
      </c>
      <c r="O4" s="82">
        <v>7857710.3570234403</v>
      </c>
      <c r="P4" s="82">
        <v>8281317.8758087</v>
      </c>
      <c r="Q4" s="82">
        <v>8987700.4920411203</v>
      </c>
      <c r="R4" s="82">
        <v>9432465.6082781199</v>
      </c>
      <c r="S4" s="82">
        <v>9829903.1751877796</v>
      </c>
      <c r="T4" s="82">
        <v>11115313.69870458</v>
      </c>
      <c r="U4" s="82">
        <v>11310493.483420659</v>
      </c>
      <c r="V4" s="82">
        <v>11201334.07746063</v>
      </c>
      <c r="W4" s="82">
        <v>13027125.20426566</v>
      </c>
      <c r="X4" s="82">
        <v>14902392.567471229</v>
      </c>
      <c r="Y4" s="82">
        <v>17420335.066295579</v>
      </c>
      <c r="Z4" s="82">
        <v>18731465.610912651</v>
      </c>
      <c r="AA4" s="82">
        <v>25930151.8425637</v>
      </c>
      <c r="AB4" s="82">
        <v>37003258.296182096</v>
      </c>
      <c r="AC4" s="82">
        <v>47567387.750544906</v>
      </c>
      <c r="AD4" s="82">
        <v>71817861.905779496</v>
      </c>
      <c r="AE4" s="82">
        <v>66155973.358450606</v>
      </c>
      <c r="AF4" s="82">
        <v>59769369.266968802</v>
      </c>
      <c r="AG4" s="82">
        <v>53962342.559587196</v>
      </c>
      <c r="AH4" s="82">
        <v>52017659.560308002</v>
      </c>
    </row>
    <row r="5" spans="1:34">
      <c r="H5" s="286"/>
    </row>
    <row r="6" spans="1:34">
      <c r="A6" s="290" t="s">
        <v>98</v>
      </c>
      <c r="B6" s="290" t="s">
        <v>1602</v>
      </c>
      <c r="C6" s="290" t="s">
        <v>1722</v>
      </c>
      <c r="D6" s="290" t="s">
        <v>1298</v>
      </c>
      <c r="E6" s="290" t="s">
        <v>1816</v>
      </c>
      <c r="F6" s="183" t="s">
        <v>1839</v>
      </c>
      <c r="G6" s="183" t="s">
        <v>1934</v>
      </c>
      <c r="H6" s="183" t="s">
        <v>2048</v>
      </c>
      <c r="I6" s="183" t="s">
        <v>2106</v>
      </c>
      <c r="J6" s="183" t="s">
        <v>2149</v>
      </c>
      <c r="K6" s="183" t="s">
        <v>2230</v>
      </c>
      <c r="L6" s="183" t="s">
        <v>2281</v>
      </c>
      <c r="M6" s="183" t="s">
        <v>2356</v>
      </c>
      <c r="N6" s="183" t="s">
        <v>2470</v>
      </c>
    </row>
    <row r="7" spans="1:34">
      <c r="A7" s="290" t="s">
        <v>95</v>
      </c>
      <c r="B7" s="289">
        <v>6606269.6757988101</v>
      </c>
      <c r="C7" s="289">
        <v>7648453.3136783699</v>
      </c>
      <c r="D7" s="289">
        <v>8660992.2301745992</v>
      </c>
      <c r="E7" s="289">
        <v>10065916.4436255</v>
      </c>
      <c r="F7" s="81">
        <v>10869697.587304199</v>
      </c>
      <c r="G7" s="81">
        <v>14714537.1428806</v>
      </c>
      <c r="H7" s="81">
        <v>21556621.8715204</v>
      </c>
      <c r="I7" s="81">
        <v>27957126.8189454</v>
      </c>
      <c r="J7" s="81">
        <v>40261045.076450899</v>
      </c>
      <c r="K7" s="81">
        <v>35746344.075695403</v>
      </c>
      <c r="L7" s="81">
        <v>33874039.503508203</v>
      </c>
      <c r="M7" s="81">
        <v>27775833.7480556</v>
      </c>
      <c r="N7" s="81">
        <v>27147070.600238401</v>
      </c>
    </row>
    <row r="8" spans="1:34">
      <c r="A8" s="290" t="s">
        <v>96</v>
      </c>
      <c r="B8" s="289">
        <v>4595064.4016618198</v>
      </c>
      <c r="C8" s="289">
        <v>5378671.8905872898</v>
      </c>
      <c r="D8" s="289">
        <v>6241400.3372966303</v>
      </c>
      <c r="E8" s="289">
        <v>7354418.6226700796</v>
      </c>
      <c r="F8" s="81">
        <v>7861768.0236084498</v>
      </c>
      <c r="G8" s="81">
        <v>11215614.6996831</v>
      </c>
      <c r="H8" s="81">
        <v>15446636.4246617</v>
      </c>
      <c r="I8" s="81">
        <v>19610260.931599502</v>
      </c>
      <c r="J8" s="81">
        <v>31556816.8293286</v>
      </c>
      <c r="K8" s="81">
        <v>30409629.2827552</v>
      </c>
      <c r="L8" s="81">
        <v>25895329.763460599</v>
      </c>
      <c r="M8" s="81">
        <v>26186508.8115316</v>
      </c>
      <c r="N8" s="81">
        <v>24870588.9600696</v>
      </c>
    </row>
    <row r="9" spans="1:34">
      <c r="A9" s="288" t="s">
        <v>48</v>
      </c>
      <c r="B9" s="82">
        <v>11201334.07746063</v>
      </c>
      <c r="C9" s="82">
        <v>13027125.20426566</v>
      </c>
      <c r="D9" s="82">
        <v>14902392.567471229</v>
      </c>
      <c r="E9" s="82">
        <v>17420335.066295579</v>
      </c>
      <c r="F9" s="82">
        <v>18731465.610912651</v>
      </c>
      <c r="G9" s="82">
        <v>25930151.8425637</v>
      </c>
      <c r="H9" s="82">
        <v>37003258.296182096</v>
      </c>
      <c r="I9" s="82">
        <v>47567387.750544906</v>
      </c>
      <c r="J9" s="82">
        <v>71817861.905779496</v>
      </c>
      <c r="K9" s="82">
        <v>66155973.358450606</v>
      </c>
      <c r="L9" s="82">
        <v>59769369.266968802</v>
      </c>
      <c r="M9" s="82">
        <v>53962342.559587196</v>
      </c>
      <c r="N9" s="82">
        <v>52017659.560308002</v>
      </c>
    </row>
    <row r="10" spans="1:34">
      <c r="H10" s="286"/>
    </row>
    <row r="15" spans="1:34">
      <c r="S15" s="54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13"/>
  <sheetViews>
    <sheetView rightToLeft="1" workbookViewId="0">
      <selection activeCell="J26" sqref="J26"/>
    </sheetView>
  </sheetViews>
  <sheetFormatPr defaultColWidth="9.140625" defaultRowHeight="15"/>
  <cols>
    <col min="1" max="1" width="18" style="35" customWidth="1"/>
    <col min="2" max="2" width="10.5703125" style="35" bestFit="1" customWidth="1"/>
    <col min="3" max="16384" width="9.140625" style="35"/>
  </cols>
  <sheetData>
    <row r="1" spans="1:34" ht="15.75" customHeight="1">
      <c r="A1" s="290" t="s">
        <v>98</v>
      </c>
      <c r="B1" s="290" t="s">
        <v>1</v>
      </c>
      <c r="C1" s="290" t="s">
        <v>2</v>
      </c>
      <c r="D1" s="290" t="s">
        <v>3</v>
      </c>
      <c r="E1" s="290" t="s">
        <v>4</v>
      </c>
      <c r="F1" s="290" t="s">
        <v>5</v>
      </c>
      <c r="G1" s="290" t="s">
        <v>6</v>
      </c>
      <c r="H1" s="290" t="s">
        <v>7</v>
      </c>
      <c r="I1" s="290" t="s">
        <v>8</v>
      </c>
      <c r="J1" s="290" t="s">
        <v>9</v>
      </c>
      <c r="K1" s="290" t="s">
        <v>10</v>
      </c>
      <c r="L1" s="290" t="s">
        <v>11</v>
      </c>
      <c r="M1" s="290" t="s">
        <v>12</v>
      </c>
      <c r="N1" s="183" t="s">
        <v>328</v>
      </c>
      <c r="O1" s="183" t="s">
        <v>199</v>
      </c>
      <c r="P1" s="497" t="s">
        <v>1360</v>
      </c>
      <c r="Q1" s="497" t="s">
        <v>1389</v>
      </c>
      <c r="R1" s="497" t="s">
        <v>1439</v>
      </c>
      <c r="S1" s="497" t="s">
        <v>1524</v>
      </c>
      <c r="T1" s="497" t="s">
        <v>1525</v>
      </c>
      <c r="U1" s="497" t="s">
        <v>1296</v>
      </c>
      <c r="V1" s="497" t="s">
        <v>1602</v>
      </c>
      <c r="W1" s="497" t="s">
        <v>1722</v>
      </c>
      <c r="X1" s="497" t="s">
        <v>1298</v>
      </c>
      <c r="Y1" s="497" t="s">
        <v>1816</v>
      </c>
      <c r="Z1" s="497" t="s">
        <v>1839</v>
      </c>
      <c r="AA1" s="497" t="s">
        <v>1934</v>
      </c>
      <c r="AB1" s="497" t="s">
        <v>2048</v>
      </c>
      <c r="AC1" s="497" t="s">
        <v>2106</v>
      </c>
      <c r="AD1" s="497" t="s">
        <v>2149</v>
      </c>
      <c r="AE1" s="497" t="s">
        <v>2230</v>
      </c>
      <c r="AF1" s="497" t="s">
        <v>2281</v>
      </c>
      <c r="AG1" s="497" t="s">
        <v>2356</v>
      </c>
      <c r="AH1" s="497" t="s">
        <v>2470</v>
      </c>
    </row>
    <row r="2" spans="1:34">
      <c r="A2" s="290" t="s">
        <v>95</v>
      </c>
      <c r="B2" s="289">
        <v>103949.2135</v>
      </c>
      <c r="C2" s="289">
        <v>101360.4235</v>
      </c>
      <c r="D2" s="289">
        <v>102062.6195</v>
      </c>
      <c r="E2" s="289">
        <v>109730.49649999999</v>
      </c>
      <c r="F2" s="289">
        <v>111973.993</v>
      </c>
      <c r="G2" s="289">
        <v>118712.594</v>
      </c>
      <c r="H2" s="289">
        <v>153170.644</v>
      </c>
      <c r="I2" s="289">
        <v>200243.52499999999</v>
      </c>
      <c r="J2" s="289">
        <v>179298.367</v>
      </c>
      <c r="K2" s="289">
        <v>151297.52299999999</v>
      </c>
      <c r="L2" s="289">
        <v>167169.11799999999</v>
      </c>
      <c r="M2" s="289">
        <v>171872.136</v>
      </c>
      <c r="N2" s="81">
        <v>185113.38</v>
      </c>
      <c r="O2" s="81">
        <v>206471.399</v>
      </c>
      <c r="P2" s="81">
        <v>212328.05499999999</v>
      </c>
      <c r="Q2" s="81">
        <v>226376.274</v>
      </c>
      <c r="R2" s="81">
        <v>273905.55499999999</v>
      </c>
      <c r="S2" s="81">
        <v>319521.60800000001</v>
      </c>
      <c r="T2" s="81">
        <v>347108.32400000002</v>
      </c>
      <c r="U2" s="81">
        <v>308391.42800000001</v>
      </c>
      <c r="V2" s="81">
        <v>328178.45299999998</v>
      </c>
      <c r="W2" s="81">
        <v>407331.09899999999</v>
      </c>
      <c r="X2" s="81">
        <v>473399.92349999998</v>
      </c>
      <c r="Y2" s="81">
        <v>615686.76500000001</v>
      </c>
      <c r="Z2" s="81">
        <v>666326.3125</v>
      </c>
      <c r="AA2" s="81">
        <v>1129595.7590000001</v>
      </c>
      <c r="AB2" s="81">
        <v>1634905.0730000001</v>
      </c>
      <c r="AC2" s="81">
        <v>2024835.091</v>
      </c>
      <c r="AD2" s="81">
        <v>2646692.1085000001</v>
      </c>
      <c r="AE2" s="81">
        <v>3072798.2105</v>
      </c>
      <c r="AF2" s="81">
        <v>3221066.3325</v>
      </c>
      <c r="AG2" s="81">
        <v>4096010.3999712099</v>
      </c>
      <c r="AH2" s="81">
        <v>4069918.16214725</v>
      </c>
    </row>
    <row r="3" spans="1:34">
      <c r="A3" s="290" t="s">
        <v>96</v>
      </c>
      <c r="B3" s="289">
        <v>543696.45648507995</v>
      </c>
      <c r="C3" s="289">
        <v>527318.87454611296</v>
      </c>
      <c r="D3" s="289">
        <v>527210.36133633496</v>
      </c>
      <c r="E3" s="289">
        <v>586528.82787542196</v>
      </c>
      <c r="F3" s="289">
        <v>571634.47437277297</v>
      </c>
      <c r="G3" s="289">
        <v>722508.42831611796</v>
      </c>
      <c r="H3" s="289">
        <v>864886.88823736203</v>
      </c>
      <c r="I3" s="289">
        <v>945346.44023893203</v>
      </c>
      <c r="J3" s="289">
        <v>946401.67133328097</v>
      </c>
      <c r="K3" s="289">
        <v>910652.98222597595</v>
      </c>
      <c r="L3" s="289">
        <v>1014964.87996767</v>
      </c>
      <c r="M3" s="289">
        <v>969137.52726965398</v>
      </c>
      <c r="N3" s="81">
        <v>1134642.3462942599</v>
      </c>
      <c r="O3" s="81">
        <v>1241879.9128282701</v>
      </c>
      <c r="P3" s="81">
        <v>1262470.50412424</v>
      </c>
      <c r="Q3" s="81">
        <v>1445023.8689353999</v>
      </c>
      <c r="R3" s="81">
        <v>1528989.3652675999</v>
      </c>
      <c r="S3" s="81">
        <v>1668452.1807027699</v>
      </c>
      <c r="T3" s="81">
        <v>1891678.81472384</v>
      </c>
      <c r="U3" s="81">
        <v>1871795.61670226</v>
      </c>
      <c r="V3" s="81">
        <v>1938041.8699179599</v>
      </c>
      <c r="W3" s="81">
        <v>2216232.8920046198</v>
      </c>
      <c r="X3" s="81">
        <v>2577002.0965516102</v>
      </c>
      <c r="Y3" s="81">
        <v>3038195.5115687</v>
      </c>
      <c r="Z3" s="81">
        <v>3331907.7556690001</v>
      </c>
      <c r="AA3" s="81">
        <v>4275564.5425738897</v>
      </c>
      <c r="AB3" s="81">
        <v>5380347.02725079</v>
      </c>
      <c r="AC3" s="81">
        <v>7284796.34658626</v>
      </c>
      <c r="AD3" s="81">
        <v>9991905.4343786892</v>
      </c>
      <c r="AE3" s="81">
        <v>9150324.3236299995</v>
      </c>
      <c r="AF3" s="81">
        <v>8276771.4746883903</v>
      </c>
      <c r="AG3" s="81">
        <v>7274947.0812131902</v>
      </c>
      <c r="AH3" s="81">
        <v>7253077.6877780501</v>
      </c>
    </row>
    <row r="4" spans="1:34">
      <c r="A4" s="290" t="s">
        <v>97</v>
      </c>
      <c r="B4" s="289">
        <v>321093.06879530998</v>
      </c>
      <c r="C4" s="289">
        <v>319747.41646337602</v>
      </c>
      <c r="D4" s="289">
        <v>319817.05338951398</v>
      </c>
      <c r="E4" s="289">
        <v>335406.22170169099</v>
      </c>
      <c r="F4" s="289">
        <v>319001.34948787</v>
      </c>
      <c r="G4" s="289">
        <v>350232.26595696498</v>
      </c>
      <c r="H4" s="289">
        <v>493746.43529703101</v>
      </c>
      <c r="I4" s="289">
        <v>497953.36839122302</v>
      </c>
      <c r="J4" s="289">
        <v>493887.59309931699</v>
      </c>
      <c r="K4" s="289">
        <v>437943.93928874098</v>
      </c>
      <c r="L4" s="289">
        <v>476889.85538618098</v>
      </c>
      <c r="M4" s="289">
        <v>469482.12656250398</v>
      </c>
      <c r="N4" s="81">
        <v>490527.25349719397</v>
      </c>
      <c r="O4" s="81">
        <v>568822.07257031999</v>
      </c>
      <c r="P4" s="81">
        <v>627985.68468201905</v>
      </c>
      <c r="Q4" s="81">
        <v>690937.31736152701</v>
      </c>
      <c r="R4" s="81">
        <v>812157.42109320394</v>
      </c>
      <c r="S4" s="81">
        <v>926348.98803722905</v>
      </c>
      <c r="T4" s="81">
        <v>880315.566075849</v>
      </c>
      <c r="U4" s="81">
        <v>831253.87301130802</v>
      </c>
      <c r="V4" s="81">
        <v>890854.04076424695</v>
      </c>
      <c r="W4" s="81">
        <v>1146705.42632571</v>
      </c>
      <c r="X4" s="81">
        <v>1464787.4090302801</v>
      </c>
      <c r="Y4" s="81">
        <v>1726179.4175134499</v>
      </c>
      <c r="Z4" s="81">
        <v>1824646.9910089001</v>
      </c>
      <c r="AA4" s="81">
        <v>2407421.3655230301</v>
      </c>
      <c r="AB4" s="81">
        <v>3413521.7474054</v>
      </c>
      <c r="AC4" s="81">
        <v>3921146.9969858499</v>
      </c>
      <c r="AD4" s="81">
        <v>4957382.5847040499</v>
      </c>
      <c r="AE4" s="81">
        <v>5514684.2544988403</v>
      </c>
      <c r="AF4" s="81">
        <v>4807843.3432324901</v>
      </c>
      <c r="AG4" s="81">
        <v>4382715.0485992199</v>
      </c>
      <c r="AH4" s="81">
        <v>4153499.2271784102</v>
      </c>
    </row>
    <row r="5" spans="1:34" ht="14.25" customHeight="1">
      <c r="A5" s="290" t="s">
        <v>99</v>
      </c>
      <c r="B5" s="289">
        <v>4522.2</v>
      </c>
      <c r="C5" s="289">
        <v>4522.2</v>
      </c>
      <c r="D5" s="289">
        <v>4703.9422999999997</v>
      </c>
      <c r="E5" s="289">
        <v>4786.4422999999997</v>
      </c>
      <c r="F5" s="289">
        <v>4855.0823</v>
      </c>
      <c r="G5" s="289">
        <v>5033.5222999999996</v>
      </c>
      <c r="H5" s="289">
        <v>5925.1823000000004</v>
      </c>
      <c r="I5" s="289">
        <v>6140.2098999999998</v>
      </c>
      <c r="J5" s="289">
        <v>6541.4598999999998</v>
      </c>
      <c r="K5" s="289">
        <v>6540.8599000000004</v>
      </c>
      <c r="L5" s="289">
        <v>6556.6099000000004</v>
      </c>
      <c r="M5" s="289">
        <v>6556.6099000000004</v>
      </c>
      <c r="N5" s="81">
        <v>6586.8680000000004</v>
      </c>
      <c r="O5" s="81">
        <v>6587.3599000000004</v>
      </c>
      <c r="P5" s="81">
        <v>6413.6180000000004</v>
      </c>
      <c r="Q5" s="81">
        <v>6572.7151999999996</v>
      </c>
      <c r="R5" s="81">
        <v>6572.7151999999996</v>
      </c>
      <c r="S5" s="81">
        <v>6885.8656899999996</v>
      </c>
      <c r="T5" s="81">
        <v>8645.4621800000004</v>
      </c>
      <c r="U5" s="81">
        <v>8727.0113000000001</v>
      </c>
      <c r="V5" s="81">
        <v>8871.0251000000007</v>
      </c>
      <c r="W5" s="81">
        <v>8928.2476999999999</v>
      </c>
      <c r="X5" s="81">
        <v>10083.575000000001</v>
      </c>
      <c r="Y5" s="81">
        <v>10940.905500000001</v>
      </c>
      <c r="Z5" s="81">
        <v>12199.072249999999</v>
      </c>
      <c r="AA5" s="81">
        <v>16629.589</v>
      </c>
      <c r="AB5" s="81">
        <v>19658.77</v>
      </c>
      <c r="AC5" s="81">
        <v>23128.866999999998</v>
      </c>
      <c r="AD5" s="81">
        <v>29315.830399999999</v>
      </c>
      <c r="AE5" s="81">
        <v>32023.741900000001</v>
      </c>
      <c r="AF5" s="81">
        <v>30504.052199999998</v>
      </c>
      <c r="AG5" s="81">
        <v>30756.574799999999</v>
      </c>
      <c r="AH5" s="81">
        <v>29374.049800000001</v>
      </c>
    </row>
    <row r="6" spans="1:34">
      <c r="A6" s="288" t="s">
        <v>48</v>
      </c>
      <c r="B6" s="287">
        <v>973260.93878038996</v>
      </c>
      <c r="C6" s="287">
        <v>952948.91450948897</v>
      </c>
      <c r="D6" s="287">
        <v>953793.97652584803</v>
      </c>
      <c r="E6" s="287">
        <v>1036451.98837711</v>
      </c>
      <c r="F6" s="287">
        <v>1007464.89916064</v>
      </c>
      <c r="G6" s="287">
        <v>1196486.8105730801</v>
      </c>
      <c r="H6" s="287">
        <v>1517729.14983439</v>
      </c>
      <c r="I6" s="287">
        <v>1649683.5435301601</v>
      </c>
      <c r="J6" s="287">
        <v>1626129.0913326</v>
      </c>
      <c r="K6" s="287">
        <v>1506435.30441472</v>
      </c>
      <c r="L6" s="287">
        <v>1665580.4632538499</v>
      </c>
      <c r="M6" s="287">
        <v>1617048.3997321599</v>
      </c>
      <c r="N6" s="82">
        <v>1816869.8477914501</v>
      </c>
      <c r="O6" s="82">
        <v>2023760.7442985901</v>
      </c>
      <c r="P6" s="82">
        <v>2109197.8618062586</v>
      </c>
      <c r="Q6" s="82">
        <v>2368910.175496927</v>
      </c>
      <c r="R6" s="82">
        <v>2621625.0565608037</v>
      </c>
      <c r="S6" s="82">
        <v>2921208.6424299986</v>
      </c>
      <c r="T6" s="82">
        <v>3127748.1669796887</v>
      </c>
      <c r="U6" s="82">
        <v>3020167.9290135675</v>
      </c>
      <c r="V6" s="82">
        <v>3165945.3887822069</v>
      </c>
      <c r="W6" s="82">
        <v>3779197.66503033</v>
      </c>
      <c r="X6" s="82">
        <v>4525273.0040818909</v>
      </c>
      <c r="Y6" s="82">
        <v>5391002.5995821506</v>
      </c>
      <c r="Z6" s="82">
        <v>5835080.1314278999</v>
      </c>
      <c r="AA6" s="82">
        <v>7829211.2560969191</v>
      </c>
      <c r="AB6" s="82">
        <v>10448432.61765619</v>
      </c>
      <c r="AC6" s="82">
        <v>13253907.301572109</v>
      </c>
      <c r="AD6" s="82">
        <v>17625295.957982741</v>
      </c>
      <c r="AE6" s="82">
        <v>17769830.53052884</v>
      </c>
      <c r="AF6" s="82">
        <v>16336185.202620881</v>
      </c>
      <c r="AG6" s="82">
        <v>15784429.104583621</v>
      </c>
      <c r="AH6" s="82">
        <v>15505869.126903709</v>
      </c>
    </row>
    <row r="8" spans="1:34" ht="15" customHeight="1">
      <c r="A8" s="290" t="s">
        <v>98</v>
      </c>
      <c r="B8" s="290" t="s">
        <v>1602</v>
      </c>
      <c r="C8" s="290" t="s">
        <v>1722</v>
      </c>
      <c r="D8" s="290" t="s">
        <v>1298</v>
      </c>
      <c r="E8" s="290" t="s">
        <v>1816</v>
      </c>
      <c r="F8" s="290" t="s">
        <v>1839</v>
      </c>
      <c r="G8" s="183" t="s">
        <v>1934</v>
      </c>
      <c r="H8" s="183" t="s">
        <v>2048</v>
      </c>
      <c r="I8" s="497" t="s">
        <v>2106</v>
      </c>
      <c r="J8" s="497" t="s">
        <v>2149</v>
      </c>
      <c r="K8" s="497" t="s">
        <v>2230</v>
      </c>
      <c r="L8" s="497" t="s">
        <v>2281</v>
      </c>
      <c r="M8" s="497" t="s">
        <v>2356</v>
      </c>
      <c r="N8" s="497" t="s">
        <v>2470</v>
      </c>
    </row>
    <row r="9" spans="1:34">
      <c r="A9" s="290" t="s">
        <v>95</v>
      </c>
      <c r="B9" s="289">
        <v>328178.45299999998</v>
      </c>
      <c r="C9" s="289">
        <v>407331.09899999999</v>
      </c>
      <c r="D9" s="289">
        <v>473399.92349999998</v>
      </c>
      <c r="E9" s="289">
        <v>615686.76500000001</v>
      </c>
      <c r="F9" s="289">
        <v>666326.3125</v>
      </c>
      <c r="G9" s="81">
        <v>1129595.7590000001</v>
      </c>
      <c r="H9" s="81">
        <v>1634905.0730000001</v>
      </c>
      <c r="I9" s="81">
        <v>2024835.091</v>
      </c>
      <c r="J9" s="81">
        <v>2646692.1085000001</v>
      </c>
      <c r="K9" s="81">
        <v>3072798.2105</v>
      </c>
      <c r="L9" s="72">
        <v>3221066.3325</v>
      </c>
      <c r="M9" s="72">
        <v>4096010.3999712099</v>
      </c>
      <c r="N9" s="72">
        <v>4069918.16214725</v>
      </c>
    </row>
    <row r="10" spans="1:34">
      <c r="A10" s="290" t="s">
        <v>96</v>
      </c>
      <c r="B10" s="289">
        <v>1938041.8699179599</v>
      </c>
      <c r="C10" s="289">
        <v>2216232.8920046198</v>
      </c>
      <c r="D10" s="289">
        <v>2577002.0965516102</v>
      </c>
      <c r="E10" s="289">
        <v>3038195.5115687</v>
      </c>
      <c r="F10" s="289">
        <v>3331907.7556690001</v>
      </c>
      <c r="G10" s="81">
        <v>4275564.5425738897</v>
      </c>
      <c r="H10" s="81">
        <v>5380347.02725079</v>
      </c>
      <c r="I10" s="81">
        <v>7284796.34658626</v>
      </c>
      <c r="J10" s="81">
        <v>9991905.4343786892</v>
      </c>
      <c r="K10" s="81">
        <v>9150324.3236299995</v>
      </c>
      <c r="L10" s="72">
        <v>8276771.4746883903</v>
      </c>
      <c r="M10" s="72">
        <v>7274947.0812131902</v>
      </c>
      <c r="N10" s="72">
        <v>7253077.6877780501</v>
      </c>
    </row>
    <row r="11" spans="1:34">
      <c r="A11" s="290" t="s">
        <v>97</v>
      </c>
      <c r="B11" s="289">
        <v>890854.04076424695</v>
      </c>
      <c r="C11" s="289">
        <v>1146705.42632571</v>
      </c>
      <c r="D11" s="289">
        <v>1464787.4090302801</v>
      </c>
      <c r="E11" s="289">
        <v>1726179.4175134499</v>
      </c>
      <c r="F11" s="289">
        <v>1824646.9910089001</v>
      </c>
      <c r="G11" s="81">
        <v>2407421.3655230301</v>
      </c>
      <c r="H11" s="81">
        <v>3413521.7474054</v>
      </c>
      <c r="I11" s="81">
        <v>3921146.9969858499</v>
      </c>
      <c r="J11" s="81">
        <v>4957382.5847040499</v>
      </c>
      <c r="K11" s="81">
        <v>5514684.2544988403</v>
      </c>
      <c r="L11" s="72">
        <v>4807843.3432324901</v>
      </c>
      <c r="M11" s="72">
        <v>4382715.0485992199</v>
      </c>
      <c r="N11" s="72">
        <v>4153499.2271784102</v>
      </c>
    </row>
    <row r="12" spans="1:34" ht="13.5" customHeight="1">
      <c r="A12" s="290" t="s">
        <v>99</v>
      </c>
      <c r="B12" s="289">
        <v>8871.0251000000007</v>
      </c>
      <c r="C12" s="289">
        <v>8928.2476999999999</v>
      </c>
      <c r="D12" s="289">
        <v>10083.575000000001</v>
      </c>
      <c r="E12" s="289">
        <v>10940.905500000001</v>
      </c>
      <c r="F12" s="289">
        <v>12199.072249999999</v>
      </c>
      <c r="G12" s="81">
        <v>16629.589</v>
      </c>
      <c r="H12" s="81">
        <v>19658.77</v>
      </c>
      <c r="I12" s="81">
        <v>23128.866999999998</v>
      </c>
      <c r="J12" s="81">
        <v>29315.830399999999</v>
      </c>
      <c r="K12" s="81">
        <v>32023.741900000001</v>
      </c>
      <c r="L12" s="72">
        <v>30504.052199999998</v>
      </c>
      <c r="M12" s="72">
        <v>30756.574799999999</v>
      </c>
      <c r="N12" s="72">
        <v>29374.049800000001</v>
      </c>
    </row>
    <row r="13" spans="1:34">
      <c r="A13" s="288" t="s">
        <v>48</v>
      </c>
      <c r="B13" s="82">
        <v>3165945.3887822069</v>
      </c>
      <c r="C13" s="82">
        <v>3779197.66503033</v>
      </c>
      <c r="D13" s="82">
        <v>4525273.0040818909</v>
      </c>
      <c r="E13" s="82">
        <v>5391002.5995821506</v>
      </c>
      <c r="F13" s="82">
        <v>5835080.1314278999</v>
      </c>
      <c r="G13" s="82">
        <v>7829211.2560969191</v>
      </c>
      <c r="H13" s="82">
        <v>10448432.61765619</v>
      </c>
      <c r="I13" s="82">
        <v>13253907.301572109</v>
      </c>
      <c r="J13" s="82">
        <v>17625295.957982741</v>
      </c>
      <c r="K13" s="82">
        <v>17769830.53052884</v>
      </c>
      <c r="L13" s="82">
        <v>16336185.202620881</v>
      </c>
      <c r="M13" s="82">
        <v>15784429.104583621</v>
      </c>
      <c r="N13" s="82">
        <v>15505869.126903709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72"/>
  <sheetViews>
    <sheetView rightToLeft="1" topLeftCell="B1" zoomScaleNormal="100" workbookViewId="0">
      <selection activeCell="C4" activeCellId="1" sqref="A4:A15 C4:C15"/>
    </sheetView>
  </sheetViews>
  <sheetFormatPr defaultColWidth="9.140625" defaultRowHeight="15"/>
  <cols>
    <col min="1" max="1" width="28.28515625" style="67" customWidth="1"/>
    <col min="2" max="2" width="14.5703125" style="67" bestFit="1" customWidth="1"/>
    <col min="3" max="3" width="8.85546875" style="67" bestFit="1" customWidth="1"/>
    <col min="4" max="4" width="10.140625" style="67" bestFit="1" customWidth="1"/>
    <col min="5" max="5" width="8.85546875" style="67" bestFit="1" customWidth="1"/>
    <col min="6" max="6" width="13.140625" style="67" bestFit="1" customWidth="1"/>
    <col min="7" max="7" width="8.85546875" style="67" bestFit="1" customWidth="1"/>
    <col min="8" max="16384" width="9.140625" style="67"/>
  </cols>
  <sheetData>
    <row r="1" spans="1:7" ht="20.25" customHeight="1" thickBot="1">
      <c r="G1" s="316" t="s">
        <v>100</v>
      </c>
    </row>
    <row r="2" spans="1:7" s="34" customFormat="1" ht="16.5" customHeight="1" thickBot="1">
      <c r="A2" s="1233" t="s">
        <v>115</v>
      </c>
      <c r="B2" s="1228" t="s">
        <v>2471</v>
      </c>
      <c r="C2" s="1228"/>
      <c r="D2" s="1228" t="s">
        <v>2357</v>
      </c>
      <c r="E2" s="1228"/>
      <c r="F2" s="1228" t="s">
        <v>1840</v>
      </c>
      <c r="G2" s="1228"/>
    </row>
    <row r="3" spans="1:7" s="34" customFormat="1" ht="17.25">
      <c r="A3" s="1234"/>
      <c r="B3" s="155" t="s">
        <v>101</v>
      </c>
      <c r="C3" s="197" t="s">
        <v>102</v>
      </c>
      <c r="D3" s="155" t="s">
        <v>101</v>
      </c>
      <c r="E3" s="197" t="s">
        <v>102</v>
      </c>
      <c r="F3" s="197" t="s">
        <v>101</v>
      </c>
      <c r="G3" s="315" t="s">
        <v>102</v>
      </c>
    </row>
    <row r="4" spans="1:7" s="34" customFormat="1" ht="17.25">
      <c r="A4" s="312" t="s">
        <v>103</v>
      </c>
      <c r="B4" s="161">
        <v>14374767.096156999</v>
      </c>
      <c r="C4" s="303">
        <v>0.21288530643511</v>
      </c>
      <c r="D4" s="161">
        <v>15181295.996624</v>
      </c>
      <c r="E4" s="303">
        <v>0.21766306359987</v>
      </c>
      <c r="F4" s="313">
        <v>5387279.1028929995</v>
      </c>
      <c r="G4" s="160">
        <v>0.219293308851639</v>
      </c>
    </row>
    <row r="5" spans="1:7" s="34" customFormat="1" ht="17.25">
      <c r="A5" s="312" t="s">
        <v>104</v>
      </c>
      <c r="B5" s="161">
        <v>10187982.2802883</v>
      </c>
      <c r="C5" s="303">
        <v>0.150880477936542</v>
      </c>
      <c r="D5" s="161">
        <v>9935544.3564098496</v>
      </c>
      <c r="E5" s="303">
        <v>0.14245167366669401</v>
      </c>
      <c r="F5" s="313">
        <v>3466145.7501934902</v>
      </c>
      <c r="G5" s="160">
        <v>0.14109210902286401</v>
      </c>
    </row>
    <row r="6" spans="1:7" s="34" customFormat="1" ht="17.25">
      <c r="A6" s="312" t="s">
        <v>107</v>
      </c>
      <c r="B6" s="161">
        <v>5531385.25662925</v>
      </c>
      <c r="C6" s="303">
        <v>8.1917893868553707E-2</v>
      </c>
      <c r="D6" s="161">
        <v>5932658.79328926</v>
      </c>
      <c r="E6" s="303">
        <v>8.50599769958513E-2</v>
      </c>
      <c r="F6" s="313">
        <v>1559784.1134991699</v>
      </c>
      <c r="G6" s="160">
        <v>6.3492203171684802E-2</v>
      </c>
    </row>
    <row r="7" spans="1:7" s="34" customFormat="1" ht="17.25">
      <c r="A7" s="312" t="s">
        <v>108</v>
      </c>
      <c r="B7" s="161">
        <v>5133612.5</v>
      </c>
      <c r="C7" s="303">
        <v>7.6027017541994299E-2</v>
      </c>
      <c r="D7" s="161">
        <v>5648340</v>
      </c>
      <c r="E7" s="303">
        <v>8.0983533219238193E-2</v>
      </c>
      <c r="F7" s="313">
        <v>951074.25</v>
      </c>
      <c r="G7" s="160">
        <v>3.8714203452739397E-2</v>
      </c>
    </row>
    <row r="8" spans="1:7" s="34" customFormat="1" ht="17.25">
      <c r="A8" s="312" t="s">
        <v>105</v>
      </c>
      <c r="B8" s="161">
        <v>4911502.5642400002</v>
      </c>
      <c r="C8" s="303">
        <v>7.2737646561563493E-2</v>
      </c>
      <c r="D8" s="161">
        <v>4827672.2763599996</v>
      </c>
      <c r="E8" s="303">
        <v>6.92171431188979E-2</v>
      </c>
      <c r="F8" s="313">
        <v>1843969.3832139999</v>
      </c>
      <c r="G8" s="160">
        <v>7.5060181539316401E-2</v>
      </c>
    </row>
    <row r="9" spans="1:7" s="34" customFormat="1" ht="17.25">
      <c r="A9" s="312" t="s">
        <v>118</v>
      </c>
      <c r="B9" s="161">
        <v>4026252.6507698698</v>
      </c>
      <c r="C9" s="303">
        <v>5.9627402907520201E-2</v>
      </c>
      <c r="D9" s="161">
        <v>3482188.2203583899</v>
      </c>
      <c r="E9" s="303">
        <v>4.9926156254586997E-2</v>
      </c>
      <c r="F9" s="313">
        <v>658019.97475499997</v>
      </c>
      <c r="G9" s="160">
        <v>2.6785205443877299E-2</v>
      </c>
    </row>
    <row r="10" spans="1:7" s="34" customFormat="1" ht="17.25">
      <c r="A10" s="312" t="s">
        <v>106</v>
      </c>
      <c r="B10" s="161">
        <v>3903823.3369780001</v>
      </c>
      <c r="C10" s="303">
        <v>5.7814267306165602E-2</v>
      </c>
      <c r="D10" s="161">
        <v>4518317.0556436004</v>
      </c>
      <c r="E10" s="303">
        <v>6.4781737531870304E-2</v>
      </c>
      <c r="F10" s="313">
        <v>1430325.4151788</v>
      </c>
      <c r="G10" s="160">
        <v>5.8222488020105698E-2</v>
      </c>
    </row>
    <row r="11" spans="1:7" s="34" customFormat="1" ht="17.25">
      <c r="A11" s="312" t="s">
        <v>116</v>
      </c>
      <c r="B11" s="161">
        <v>2944704.9583407701</v>
      </c>
      <c r="C11" s="314">
        <v>4.3610057347291301E-2</v>
      </c>
      <c r="D11" s="161">
        <v>2810053.03116795</v>
      </c>
      <c r="E11" s="303">
        <v>4.0289363423131497E-2</v>
      </c>
      <c r="F11" s="313">
        <v>743734.61338544602</v>
      </c>
      <c r="G11" s="160">
        <v>3.0274285248968299E-2</v>
      </c>
    </row>
    <row r="12" spans="1:7" s="34" customFormat="1" ht="17.25">
      <c r="A12" s="312" t="s">
        <v>111</v>
      </c>
      <c r="B12" s="161">
        <v>1539958.7509099999</v>
      </c>
      <c r="C12" s="303">
        <v>2.2806254069504098E-2</v>
      </c>
      <c r="D12" s="161">
        <v>1641288.5603100001</v>
      </c>
      <c r="E12" s="303">
        <v>2.3532107954942601E-2</v>
      </c>
      <c r="F12" s="313">
        <v>1132427.0396129999</v>
      </c>
      <c r="G12" s="160">
        <v>4.6096307209411901E-2</v>
      </c>
    </row>
    <row r="13" spans="1:7" s="34" customFormat="1" ht="18" thickBot="1">
      <c r="A13" s="312" t="s">
        <v>126</v>
      </c>
      <c r="B13" s="311">
        <v>1500385.9929474201</v>
      </c>
      <c r="C13" s="310">
        <v>2.2220195272934201E-2</v>
      </c>
      <c r="D13" s="311">
        <v>1474492.24634216</v>
      </c>
      <c r="E13" s="310">
        <v>2.1140652264764401E-2</v>
      </c>
      <c r="F13" s="309">
        <v>405999.418611</v>
      </c>
      <c r="G13" s="308">
        <v>1.6526516298596201E-2</v>
      </c>
    </row>
    <row r="14" spans="1:7" s="34" customFormat="1" ht="18" thickTop="1">
      <c r="A14" s="304" t="s">
        <v>48</v>
      </c>
      <c r="B14" s="306">
        <v>54054375.387260616</v>
      </c>
      <c r="C14" s="307">
        <v>0.80052651924717877</v>
      </c>
      <c r="D14" s="306">
        <v>55451850.5365052</v>
      </c>
      <c r="E14" s="307">
        <v>0.79504540802984724</v>
      </c>
      <c r="F14" s="306">
        <v>17578759.06134291</v>
      </c>
      <c r="G14" s="305">
        <v>0.71555680825920298</v>
      </c>
    </row>
    <row r="15" spans="1:7" s="34" customFormat="1" ht="18" thickBot="1">
      <c r="A15" s="304" t="s">
        <v>113</v>
      </c>
      <c r="B15" s="161">
        <v>13469153.299951091</v>
      </c>
      <c r="C15" s="303">
        <v>0.19947348075282101</v>
      </c>
      <c r="D15" s="193">
        <v>14294921.127665572</v>
      </c>
      <c r="E15" s="302">
        <v>0.20495459197015364</v>
      </c>
      <c r="F15" s="193">
        <v>6987786.6809976175</v>
      </c>
      <c r="G15" s="164">
        <v>0.28444319174079669</v>
      </c>
    </row>
    <row r="16" spans="1:7" s="34" customFormat="1" ht="18" thickBot="1">
      <c r="A16" s="301" t="s">
        <v>114</v>
      </c>
      <c r="B16" s="300">
        <v>67523528.687211707</v>
      </c>
      <c r="C16" s="299">
        <v>0.99999999999999978</v>
      </c>
      <c r="D16" s="297">
        <v>69746771.664170772</v>
      </c>
      <c r="E16" s="298">
        <v>1.0000000000000009</v>
      </c>
      <c r="F16" s="297">
        <v>24566545.742340527</v>
      </c>
      <c r="G16" s="296">
        <v>0.99999999999999967</v>
      </c>
    </row>
    <row r="17" spans="1:7" s="34" customFormat="1"/>
    <row r="18" spans="1:7" s="34" customFormat="1"/>
    <row r="19" spans="1:7" s="34" customFormat="1"/>
    <row r="20" spans="1:7" s="34" customFormat="1">
      <c r="A20" s="1229"/>
      <c r="B20" s="1230"/>
      <c r="C20" s="1230"/>
      <c r="D20" s="1230"/>
      <c r="E20" s="83"/>
      <c r="F20" s="83"/>
      <c r="G20" s="83"/>
    </row>
    <row r="21" spans="1:7" s="34" customFormat="1" ht="25.5" customHeight="1">
      <c r="A21" s="84"/>
      <c r="B21" s="1231" t="s">
        <v>2471</v>
      </c>
      <c r="C21" s="1231"/>
      <c r="D21" s="1231" t="s">
        <v>2357</v>
      </c>
      <c r="E21" s="1231"/>
      <c r="F21" s="1231" t="s">
        <v>1840</v>
      </c>
      <c r="G21" s="1232"/>
    </row>
    <row r="22" spans="1:7" s="34" customFormat="1" ht="25.5" customHeight="1">
      <c r="A22" s="88" t="s">
        <v>115</v>
      </c>
      <c r="B22" s="89" t="s">
        <v>101</v>
      </c>
      <c r="C22" s="89" t="s">
        <v>102</v>
      </c>
      <c r="D22" s="89" t="s">
        <v>101</v>
      </c>
      <c r="E22" s="89" t="s">
        <v>102</v>
      </c>
      <c r="F22" s="89" t="s">
        <v>101</v>
      </c>
      <c r="G22" s="90" t="s">
        <v>102</v>
      </c>
    </row>
    <row r="23" spans="1:7" s="34" customFormat="1">
      <c r="A23" s="546" t="s">
        <v>16</v>
      </c>
      <c r="B23" s="102">
        <v>67523528.687211797</v>
      </c>
      <c r="C23" s="295">
        <v>1</v>
      </c>
      <c r="D23" s="102">
        <v>69746771.664170802</v>
      </c>
      <c r="E23" s="294">
        <v>1</v>
      </c>
      <c r="F23" s="102">
        <v>24566545.742340501</v>
      </c>
      <c r="G23" s="624">
        <v>1</v>
      </c>
    </row>
    <row r="24" spans="1:7" s="34" customFormat="1">
      <c r="A24" s="544" t="s">
        <v>103</v>
      </c>
      <c r="B24" s="102">
        <v>14374767.096156999</v>
      </c>
      <c r="C24" s="295">
        <v>0.21288530643511</v>
      </c>
      <c r="D24" s="102">
        <v>15181295.996624</v>
      </c>
      <c r="E24" s="294">
        <v>0.21766306359987</v>
      </c>
      <c r="F24" s="102">
        <v>5387279.1028929995</v>
      </c>
      <c r="G24" s="625">
        <v>0.219293308851639</v>
      </c>
    </row>
    <row r="25" spans="1:7" s="34" customFormat="1" ht="15" customHeight="1">
      <c r="A25" s="544" t="s">
        <v>104</v>
      </c>
      <c r="B25" s="102">
        <v>10187982.2802883</v>
      </c>
      <c r="C25" s="295">
        <v>0.150880477936542</v>
      </c>
      <c r="D25" s="102">
        <v>9935544.3564098496</v>
      </c>
      <c r="E25" s="294">
        <v>0.14245167366669401</v>
      </c>
      <c r="F25" s="102">
        <v>3466145.7501934902</v>
      </c>
      <c r="G25" s="625">
        <v>0.14109210902286401</v>
      </c>
    </row>
    <row r="26" spans="1:7" s="34" customFormat="1" ht="15" customHeight="1">
      <c r="A26" s="544" t="s">
        <v>107</v>
      </c>
      <c r="B26" s="102">
        <v>5531385.25662925</v>
      </c>
      <c r="C26" s="295">
        <v>8.1917893868553707E-2</v>
      </c>
      <c r="D26" s="102">
        <v>5932658.79328926</v>
      </c>
      <c r="E26" s="294">
        <v>8.50599769958513E-2</v>
      </c>
      <c r="F26" s="102">
        <v>1559784.1134991699</v>
      </c>
      <c r="G26" s="625">
        <v>6.3492203171684802E-2</v>
      </c>
    </row>
    <row r="27" spans="1:7" s="34" customFormat="1" ht="15" customHeight="1">
      <c r="A27" s="544" t="s">
        <v>108</v>
      </c>
      <c r="B27" s="102">
        <v>5133612.5</v>
      </c>
      <c r="C27" s="295">
        <v>7.6027017541994299E-2</v>
      </c>
      <c r="D27" s="102">
        <v>5648340</v>
      </c>
      <c r="E27" s="294">
        <v>8.0983533219238193E-2</v>
      </c>
      <c r="F27" s="102">
        <v>951074.25</v>
      </c>
      <c r="G27" s="625">
        <v>3.8714203452739397E-2</v>
      </c>
    </row>
    <row r="28" spans="1:7" s="34" customFormat="1" ht="15" customHeight="1">
      <c r="A28" s="544" t="s">
        <v>105</v>
      </c>
      <c r="B28" s="102">
        <v>4911502.5642400002</v>
      </c>
      <c r="C28" s="295">
        <v>7.2737646561563493E-2</v>
      </c>
      <c r="D28" s="102">
        <v>4827672.2763599996</v>
      </c>
      <c r="E28" s="294">
        <v>6.92171431188979E-2</v>
      </c>
      <c r="F28" s="102">
        <v>1843969.3832139999</v>
      </c>
      <c r="G28" s="625">
        <v>7.5060181539316401E-2</v>
      </c>
    </row>
    <row r="29" spans="1:7" s="34" customFormat="1" ht="15" customHeight="1">
      <c r="A29" s="544" t="s">
        <v>118</v>
      </c>
      <c r="B29" s="102">
        <v>4026252.6507698698</v>
      </c>
      <c r="C29" s="295">
        <v>5.9627402907520201E-2</v>
      </c>
      <c r="D29" s="102">
        <v>3482188.2203583899</v>
      </c>
      <c r="E29" s="294">
        <v>4.9926156254586997E-2</v>
      </c>
      <c r="F29" s="102">
        <v>658019.97475499997</v>
      </c>
      <c r="G29" s="625">
        <v>2.6785205443877299E-2</v>
      </c>
    </row>
    <row r="30" spans="1:7" s="34" customFormat="1" ht="15" customHeight="1">
      <c r="A30" s="544" t="s">
        <v>106</v>
      </c>
      <c r="B30" s="102">
        <v>3903823.3369780001</v>
      </c>
      <c r="C30" s="295">
        <v>5.7814267306165602E-2</v>
      </c>
      <c r="D30" s="102">
        <v>4518317.0556436004</v>
      </c>
      <c r="E30" s="294">
        <v>6.4781737531870304E-2</v>
      </c>
      <c r="F30" s="102">
        <v>1430325.4151788</v>
      </c>
      <c r="G30" s="625">
        <v>5.8222488020105698E-2</v>
      </c>
    </row>
    <row r="31" spans="1:7" s="34" customFormat="1" ht="15" customHeight="1">
      <c r="A31" s="544" t="s">
        <v>116</v>
      </c>
      <c r="B31" s="102">
        <v>2944704.9583407701</v>
      </c>
      <c r="C31" s="295">
        <v>4.3610057347291301E-2</v>
      </c>
      <c r="D31" s="102">
        <v>2810053.03116795</v>
      </c>
      <c r="E31" s="294">
        <v>4.0289363423131497E-2</v>
      </c>
      <c r="F31" s="102">
        <v>743734.61338544602</v>
      </c>
      <c r="G31" s="625">
        <v>3.0274285248968299E-2</v>
      </c>
    </row>
    <row r="32" spans="1:7" s="34" customFormat="1" ht="15" customHeight="1">
      <c r="A32" s="544" t="s">
        <v>111</v>
      </c>
      <c r="B32" s="102">
        <v>1539958.7509099999</v>
      </c>
      <c r="C32" s="295">
        <v>2.2806254069504098E-2</v>
      </c>
      <c r="D32" s="102">
        <v>1641288.5603100001</v>
      </c>
      <c r="E32" s="294">
        <v>2.3532107954942601E-2</v>
      </c>
      <c r="F32" s="102">
        <v>1132427.0396129999</v>
      </c>
      <c r="G32" s="625">
        <v>4.6096307209411901E-2</v>
      </c>
    </row>
    <row r="33" spans="1:7" s="34" customFormat="1" ht="15" customHeight="1">
      <c r="A33" s="544" t="s">
        <v>126</v>
      </c>
      <c r="B33" s="102">
        <v>1500385.9929474201</v>
      </c>
      <c r="C33" s="295">
        <v>2.2220195272934201E-2</v>
      </c>
      <c r="D33" s="102">
        <v>1474492.24634216</v>
      </c>
      <c r="E33" s="294">
        <v>2.1140652264764401E-2</v>
      </c>
      <c r="F33" s="102">
        <v>405999.418611</v>
      </c>
      <c r="G33" s="625">
        <v>1.6526516298596201E-2</v>
      </c>
    </row>
    <row r="34" spans="1:7" s="34" customFormat="1" ht="15" customHeight="1">
      <c r="A34" s="544" t="s">
        <v>109</v>
      </c>
      <c r="B34" s="102">
        <v>1449768</v>
      </c>
      <c r="C34" s="295">
        <v>2.1470560383710698E-2</v>
      </c>
      <c r="D34" s="102">
        <v>1593576</v>
      </c>
      <c r="E34" s="294">
        <v>2.28480252487245E-2</v>
      </c>
      <c r="F34" s="102">
        <v>765105.6</v>
      </c>
      <c r="G34" s="625">
        <v>3.1144207574992401E-2</v>
      </c>
    </row>
    <row r="35" spans="1:7" s="34" customFormat="1" ht="15" customHeight="1">
      <c r="A35" s="544" t="s">
        <v>112</v>
      </c>
      <c r="B35" s="102">
        <v>1436561.69662829</v>
      </c>
      <c r="C35" s="295">
        <v>2.1274979619072501E-2</v>
      </c>
      <c r="D35" s="102">
        <v>1508942.6028607399</v>
      </c>
      <c r="E35" s="294">
        <v>2.1634587047645201E-2</v>
      </c>
      <c r="F35" s="102">
        <v>686221.86679927399</v>
      </c>
      <c r="G35" s="625">
        <v>2.79331849905365E-2</v>
      </c>
    </row>
    <row r="36" spans="1:7" s="34" customFormat="1" ht="15" customHeight="1">
      <c r="A36" s="544" t="s">
        <v>121</v>
      </c>
      <c r="B36" s="102">
        <v>1285899.3999999999</v>
      </c>
      <c r="C36" s="295">
        <v>1.90437233509619E-2</v>
      </c>
      <c r="D36" s="102">
        <v>1617072</v>
      </c>
      <c r="E36" s="294">
        <v>2.31849010558677E-2</v>
      </c>
      <c r="F36" s="102">
        <v>508848.71312119998</v>
      </c>
      <c r="G36" s="625">
        <v>2.0713075352885201E-2</v>
      </c>
    </row>
    <row r="37" spans="1:7" s="34" customFormat="1" ht="15" customHeight="1">
      <c r="A37" s="544" t="s">
        <v>122</v>
      </c>
      <c r="B37" s="102">
        <v>1158181.8865450399</v>
      </c>
      <c r="C37" s="295">
        <v>1.71522713498885E-2</v>
      </c>
      <c r="D37" s="102">
        <v>975788.32166896295</v>
      </c>
      <c r="E37" s="294">
        <v>1.39904442655405E-2</v>
      </c>
      <c r="F37" s="102">
        <v>628096.40457684302</v>
      </c>
      <c r="G37" s="625">
        <v>2.55671436743472E-2</v>
      </c>
    </row>
    <row r="38" spans="1:7" s="34" customFormat="1" ht="15" customHeight="1">
      <c r="A38" s="544" t="s">
        <v>120</v>
      </c>
      <c r="B38" s="102">
        <v>980451.30282223097</v>
      </c>
      <c r="C38" s="295">
        <v>1.45201431543064E-2</v>
      </c>
      <c r="D38" s="102">
        <v>1021162.06705897</v>
      </c>
      <c r="E38" s="294">
        <v>1.46409940230044E-2</v>
      </c>
      <c r="F38" s="102">
        <v>510815.65904295299</v>
      </c>
      <c r="G38" s="625">
        <v>2.0793141388313299E-2</v>
      </c>
    </row>
    <row r="39" spans="1:7" s="34" customFormat="1" ht="15" customHeight="1">
      <c r="A39" s="544" t="s">
        <v>124</v>
      </c>
      <c r="B39" s="102">
        <v>889046.56832179998</v>
      </c>
      <c r="C39" s="295">
        <v>1.31664707933159E-2</v>
      </c>
      <c r="D39" s="102">
        <v>1004750.8122926001</v>
      </c>
      <c r="E39" s="294">
        <v>1.44056963257089E-2</v>
      </c>
      <c r="F39" s="102">
        <v>319937.05813580001</v>
      </c>
      <c r="G39" s="625">
        <v>1.3023282210343001E-2</v>
      </c>
    </row>
    <row r="40" spans="1:7" s="34" customFormat="1" ht="15" customHeight="1">
      <c r="A40" s="544" t="s">
        <v>119</v>
      </c>
      <c r="B40" s="102">
        <v>808287.39382581005</v>
      </c>
      <c r="C40" s="295">
        <v>1.1970455477379301E-2</v>
      </c>
      <c r="D40" s="102">
        <v>948217.19238439598</v>
      </c>
      <c r="E40" s="294">
        <v>1.35951409615063E-2</v>
      </c>
      <c r="F40" s="102">
        <v>409126.156033932</v>
      </c>
      <c r="G40" s="625">
        <v>1.66537925325334E-2</v>
      </c>
    </row>
    <row r="41" spans="1:7" s="34" customFormat="1" ht="15" customHeight="1">
      <c r="A41" s="544" t="s">
        <v>117</v>
      </c>
      <c r="B41" s="102">
        <v>766168.83976</v>
      </c>
      <c r="C41" s="295">
        <v>1.13466943250124E-2</v>
      </c>
      <c r="D41" s="102">
        <v>770406.25016000005</v>
      </c>
      <c r="E41" s="294">
        <v>1.1045762144655099E-2</v>
      </c>
      <c r="F41" s="102">
        <v>454387.90756999998</v>
      </c>
      <c r="G41" s="625">
        <v>1.8496206684314599E-2</v>
      </c>
    </row>
    <row r="42" spans="1:7" s="34" customFormat="1" ht="15" customHeight="1">
      <c r="A42" s="544" t="s">
        <v>110</v>
      </c>
      <c r="B42" s="102">
        <v>684656.65500000003</v>
      </c>
      <c r="C42" s="295">
        <v>1.0139527188686E-2</v>
      </c>
      <c r="D42" s="102">
        <v>652166.12</v>
      </c>
      <c r="E42" s="294">
        <v>9.3504846810712004E-3</v>
      </c>
      <c r="F42" s="102">
        <v>440741.388232</v>
      </c>
      <c r="G42" s="625">
        <v>1.7940714696099098E-2</v>
      </c>
    </row>
    <row r="43" spans="1:7" s="34" customFormat="1" ht="15" customHeight="1">
      <c r="A43" s="544" t="s">
        <v>125</v>
      </c>
      <c r="B43" s="102">
        <v>401152.24227265001</v>
      </c>
      <c r="C43" s="295">
        <v>5.9409253347955399E-3</v>
      </c>
      <c r="D43" s="102">
        <v>418865.60952706001</v>
      </c>
      <c r="E43" s="294">
        <v>6.0055196754322804E-3</v>
      </c>
      <c r="F43" s="102">
        <v>238577.020259535</v>
      </c>
      <c r="G43" s="625">
        <v>9.7114597535113197E-3</v>
      </c>
    </row>
    <row r="44" spans="1:7" s="34" customFormat="1" ht="15" customHeight="1">
      <c r="A44" s="544" t="s">
        <v>131</v>
      </c>
      <c r="B44" s="102">
        <v>334775.01430790999</v>
      </c>
      <c r="C44" s="295">
        <v>4.9579016502334103E-3</v>
      </c>
      <c r="D44" s="102">
        <v>309009.63877441001</v>
      </c>
      <c r="E44" s="294">
        <v>4.4304507778838102E-3</v>
      </c>
      <c r="F44" s="102">
        <v>142207.047770757</v>
      </c>
      <c r="G44" s="625">
        <v>5.7886464488030396E-3</v>
      </c>
    </row>
    <row r="45" spans="1:7" s="34" customFormat="1" ht="15" customHeight="1">
      <c r="A45" s="544" t="s">
        <v>127</v>
      </c>
      <c r="B45" s="102">
        <v>308221.85856015998</v>
      </c>
      <c r="C45" s="295">
        <v>4.5646586390342796E-3</v>
      </c>
      <c r="D45" s="102">
        <v>319249.69992674002</v>
      </c>
      <c r="E45" s="294">
        <v>4.5772684858292898E-3</v>
      </c>
      <c r="F45" s="102">
        <v>201472.55109441801</v>
      </c>
      <c r="G45" s="625">
        <v>8.2010940083928601E-3</v>
      </c>
    </row>
    <row r="46" spans="1:7" s="34" customFormat="1" ht="15" customHeight="1">
      <c r="A46" s="544" t="s">
        <v>137</v>
      </c>
      <c r="B46" s="102">
        <v>306994.88277910399</v>
      </c>
      <c r="C46" s="295">
        <v>4.54648755400791E-3</v>
      </c>
      <c r="D46" s="102">
        <v>283976.34011344798</v>
      </c>
      <c r="E46" s="294">
        <v>4.0715338264083103E-3</v>
      </c>
      <c r="F46" s="102">
        <v>204357.529834196</v>
      </c>
      <c r="G46" s="625">
        <v>8.3185292705593907E-3</v>
      </c>
    </row>
    <row r="47" spans="1:7" s="34" customFormat="1" ht="15" customHeight="1">
      <c r="A47" s="544" t="s">
        <v>123</v>
      </c>
      <c r="B47" s="102">
        <v>288552.22170730302</v>
      </c>
      <c r="C47" s="295">
        <v>4.2733581511114303E-3</v>
      </c>
      <c r="D47" s="102">
        <v>320964.52639584098</v>
      </c>
      <c r="E47" s="294">
        <v>4.6018549495205098E-3</v>
      </c>
      <c r="F47" s="102">
        <v>251338.05521253601</v>
      </c>
      <c r="G47" s="625">
        <v>1.02309074238041E-2</v>
      </c>
    </row>
    <row r="48" spans="1:7" s="34" customFormat="1" ht="15" customHeight="1">
      <c r="A48" s="544" t="s">
        <v>147</v>
      </c>
      <c r="B48" s="102">
        <v>271090.71883099998</v>
      </c>
      <c r="C48" s="295">
        <v>4.0147593602042004E-3</v>
      </c>
      <c r="D48" s="102">
        <v>286509.166371</v>
      </c>
      <c r="E48" s="294">
        <v>4.10784842846255E-3</v>
      </c>
      <c r="F48" s="102">
        <v>143556.3947</v>
      </c>
      <c r="G48" s="625">
        <v>5.8435726457293502E-3</v>
      </c>
    </row>
    <row r="49" spans="1:7" s="34" customFormat="1" ht="15" customHeight="1">
      <c r="A49" s="544" t="s">
        <v>128</v>
      </c>
      <c r="B49" s="102">
        <v>259628.91049189999</v>
      </c>
      <c r="C49" s="295">
        <v>3.84501396090502E-3</v>
      </c>
      <c r="D49" s="102">
        <v>266239.93293790001</v>
      </c>
      <c r="E49" s="294">
        <v>3.8172366488851898E-3</v>
      </c>
      <c r="F49" s="102">
        <v>129480.7769879</v>
      </c>
      <c r="G49" s="625">
        <v>5.2706138805969499E-3</v>
      </c>
    </row>
    <row r="50" spans="1:7" s="34" customFormat="1" ht="15" customHeight="1">
      <c r="A50" s="544" t="s">
        <v>129</v>
      </c>
      <c r="B50" s="102">
        <v>251613.20994974</v>
      </c>
      <c r="C50" s="295">
        <v>3.7263042207892299E-3</v>
      </c>
      <c r="D50" s="102">
        <v>257175.54390526001</v>
      </c>
      <c r="E50" s="294">
        <v>3.6872752353837202E-3</v>
      </c>
      <c r="F50" s="102">
        <v>136490.827722452</v>
      </c>
      <c r="G50" s="625">
        <v>5.5559633476353803E-3</v>
      </c>
    </row>
    <row r="51" spans="1:7" s="34" customFormat="1" ht="15" customHeight="1">
      <c r="A51" s="544" t="s">
        <v>150</v>
      </c>
      <c r="B51" s="102">
        <v>236737.41179320699</v>
      </c>
      <c r="C51" s="295">
        <v>3.5059988184243502E-3</v>
      </c>
      <c r="D51" s="102">
        <v>250241.79626554099</v>
      </c>
      <c r="E51" s="294">
        <v>3.58786206579496E-3</v>
      </c>
      <c r="F51" s="102">
        <v>52225.564971721004</v>
      </c>
      <c r="G51" s="625">
        <v>2.1258814942676299E-3</v>
      </c>
    </row>
    <row r="52" spans="1:7" s="34" customFormat="1" ht="15" customHeight="1">
      <c r="A52" s="544" t="s">
        <v>132</v>
      </c>
      <c r="B52" s="102">
        <v>174261.333904892</v>
      </c>
      <c r="C52" s="295">
        <v>2.5807498111083699E-3</v>
      </c>
      <c r="D52" s="102">
        <v>184479.24619216801</v>
      </c>
      <c r="E52" s="294">
        <v>2.6449861662476899E-3</v>
      </c>
      <c r="F52" s="102">
        <v>110865.368542286</v>
      </c>
      <c r="G52" s="625">
        <v>4.5128594677113698E-3</v>
      </c>
    </row>
    <row r="53" spans="1:7" s="34" customFormat="1" ht="15" customHeight="1">
      <c r="A53" s="544" t="s">
        <v>149</v>
      </c>
      <c r="B53" s="102">
        <v>158537.84144700001</v>
      </c>
      <c r="C53" s="295">
        <v>2.3478903506567702E-3</v>
      </c>
      <c r="D53" s="102">
        <v>175290.63898399999</v>
      </c>
      <c r="E53" s="294">
        <v>2.5132437645719401E-3</v>
      </c>
      <c r="F53" s="102">
        <v>76182.05</v>
      </c>
      <c r="G53" s="625">
        <v>3.1010485071452298E-3</v>
      </c>
    </row>
    <row r="54" spans="1:7" s="34" customFormat="1" ht="15" customHeight="1">
      <c r="A54" s="544" t="s">
        <v>134</v>
      </c>
      <c r="B54" s="102">
        <v>157332.20274730399</v>
      </c>
      <c r="C54" s="295">
        <v>2.3300352603921499E-3</v>
      </c>
      <c r="D54" s="102">
        <v>152785.62799595599</v>
      </c>
      <c r="E54" s="294">
        <v>2.19057634282509E-3</v>
      </c>
      <c r="F54" s="102">
        <v>41655.21514</v>
      </c>
      <c r="G54" s="625">
        <v>1.69560733433545E-3</v>
      </c>
    </row>
    <row r="55" spans="1:7" s="34" customFormat="1" ht="15" customHeight="1">
      <c r="A55" s="544" t="s">
        <v>130</v>
      </c>
      <c r="B55" s="102">
        <v>137946.4</v>
      </c>
      <c r="C55" s="295">
        <v>2.0429382569593902E-3</v>
      </c>
      <c r="D55" s="102">
        <v>156855.6</v>
      </c>
      <c r="E55" s="294">
        <v>2.248929896788E-3</v>
      </c>
      <c r="F55" s="102">
        <v>66670.399999999994</v>
      </c>
      <c r="G55" s="625">
        <v>2.7138695321374902E-3</v>
      </c>
    </row>
    <row r="56" spans="1:7" s="34" customFormat="1" ht="15" customHeight="1">
      <c r="A56" s="544" t="s">
        <v>136</v>
      </c>
      <c r="B56" s="102">
        <v>122139.71668</v>
      </c>
      <c r="C56" s="295">
        <v>1.8088467687431701E-3</v>
      </c>
      <c r="D56" s="102">
        <v>108990.06019</v>
      </c>
      <c r="E56" s="294">
        <v>1.56265383457151E-3</v>
      </c>
      <c r="F56" s="102">
        <v>59290.542456000003</v>
      </c>
      <c r="G56" s="625">
        <v>2.4134667965880299E-3</v>
      </c>
    </row>
    <row r="57" spans="1:7" s="34" customFormat="1" ht="15" customHeight="1">
      <c r="A57" s="544" t="s">
        <v>133</v>
      </c>
      <c r="B57" s="102">
        <v>104244</v>
      </c>
      <c r="C57" s="295">
        <v>1.5438174222631E-3</v>
      </c>
      <c r="D57" s="102">
        <v>99319.7</v>
      </c>
      <c r="E57" s="294">
        <v>1.4240042604154099E-3</v>
      </c>
      <c r="F57" s="102">
        <v>78536.58</v>
      </c>
      <c r="G57" s="625">
        <v>3.1968914483830701E-3</v>
      </c>
    </row>
    <row r="58" spans="1:7" s="34" customFormat="1" ht="15" customHeight="1">
      <c r="A58" s="544" t="s">
        <v>151</v>
      </c>
      <c r="B58" s="102">
        <v>91036.800000000003</v>
      </c>
      <c r="C58" s="295">
        <v>1.3482233788715101E-3</v>
      </c>
      <c r="D58" s="102">
        <v>102816</v>
      </c>
      <c r="E58" s="294">
        <v>1.4741327454560499E-3</v>
      </c>
      <c r="F58" s="102">
        <v>92384</v>
      </c>
      <c r="G58" s="625">
        <v>3.7605612514247698E-3</v>
      </c>
    </row>
    <row r="59" spans="1:7" s="34" customFormat="1" ht="15" customHeight="1">
      <c r="A59" s="544" t="s">
        <v>138</v>
      </c>
      <c r="B59" s="102">
        <v>90138.035015999994</v>
      </c>
      <c r="C59" s="295">
        <v>1.3349129817184901E-3</v>
      </c>
      <c r="D59" s="102">
        <v>98684.327852999995</v>
      </c>
      <c r="E59" s="294">
        <v>1.41489456068537E-3</v>
      </c>
      <c r="F59" s="102">
        <v>21603.692547179999</v>
      </c>
      <c r="G59" s="625">
        <v>8.7939479867313796E-4</v>
      </c>
    </row>
    <row r="60" spans="1:7" s="34" customFormat="1" ht="15" customHeight="1">
      <c r="A60" s="544" t="s">
        <v>142</v>
      </c>
      <c r="B60" s="102">
        <v>81383.091702000005</v>
      </c>
      <c r="C60" s="295">
        <v>1.2052553129886E-3</v>
      </c>
      <c r="D60" s="102">
        <v>147769.94573400001</v>
      </c>
      <c r="E60" s="294">
        <v>2.1186635912771598E-3</v>
      </c>
      <c r="F60" s="102">
        <v>41829.492522</v>
      </c>
      <c r="G60" s="625">
        <v>1.70270142822345E-3</v>
      </c>
    </row>
    <row r="61" spans="1:7" s="34" customFormat="1" ht="15" customHeight="1">
      <c r="A61" s="544" t="s">
        <v>140</v>
      </c>
      <c r="B61" s="102">
        <v>68740.224789800006</v>
      </c>
      <c r="C61" s="295">
        <v>1.0180188465597601E-3</v>
      </c>
      <c r="D61" s="102">
        <v>82085.697549799996</v>
      </c>
      <c r="E61" s="294">
        <v>1.17691035142158E-3</v>
      </c>
      <c r="F61" s="102">
        <v>55608.631187799998</v>
      </c>
      <c r="G61" s="625">
        <v>2.2635917874265199E-3</v>
      </c>
    </row>
    <row r="62" spans="1:7" s="34" customFormat="1" ht="15" customHeight="1">
      <c r="A62" s="544" t="s">
        <v>145</v>
      </c>
      <c r="B62" s="102">
        <v>37356.048000000003</v>
      </c>
      <c r="C62" s="295">
        <v>5.5323009218081402E-4</v>
      </c>
      <c r="D62" s="102">
        <v>39406.464</v>
      </c>
      <c r="E62" s="294">
        <v>5.6499337617719797E-4</v>
      </c>
      <c r="F62" s="102">
        <v>24906.224999999999</v>
      </c>
      <c r="G62" s="625">
        <v>1.01382690351432E-3</v>
      </c>
    </row>
    <row r="63" spans="1:7" s="34" customFormat="1" ht="15" customHeight="1">
      <c r="A63" s="544" t="s">
        <v>152</v>
      </c>
      <c r="B63" s="102">
        <v>31500.63</v>
      </c>
      <c r="C63" s="295">
        <v>4.6651338596239399E-4</v>
      </c>
      <c r="D63" s="102">
        <v>33030.720000000001</v>
      </c>
      <c r="E63" s="294">
        <v>4.7358062906541697E-4</v>
      </c>
      <c r="F63" s="102">
        <v>26651.7</v>
      </c>
      <c r="G63" s="625">
        <v>1.08487779598846E-3</v>
      </c>
    </row>
    <row r="64" spans="1:7" ht="15" customHeight="1">
      <c r="A64" s="544" t="s">
        <v>139</v>
      </c>
      <c r="B64" s="102">
        <v>23839.200000000001</v>
      </c>
      <c r="C64" s="295">
        <v>3.5305026949095E-4</v>
      </c>
      <c r="D64" s="102">
        <v>26225.1</v>
      </c>
      <c r="E64" s="294">
        <v>3.7600449991109699E-4</v>
      </c>
      <c r="F64" s="102">
        <v>16436.97</v>
      </c>
      <c r="G64" s="625">
        <v>6.6907941280775298E-4</v>
      </c>
    </row>
    <row r="65" spans="1:7" ht="15" customHeight="1">
      <c r="A65" s="544" t="s">
        <v>143</v>
      </c>
      <c r="B65" s="102">
        <v>18670.243845961999</v>
      </c>
      <c r="C65" s="295">
        <v>2.7649982471218102E-4</v>
      </c>
      <c r="D65" s="102">
        <v>19295.268134784001</v>
      </c>
      <c r="E65" s="294">
        <v>2.7664747305710898E-4</v>
      </c>
      <c r="F65" s="102">
        <v>13645.199512834</v>
      </c>
      <c r="G65" s="625">
        <v>5.5543826372449505E-4</v>
      </c>
    </row>
    <row r="66" spans="1:7" ht="15" customHeight="1">
      <c r="A66" s="544" t="s">
        <v>154</v>
      </c>
      <c r="B66" s="102">
        <v>13160.190210000001</v>
      </c>
      <c r="C66" s="295">
        <v>1.9489784473441499E-4</v>
      </c>
      <c r="D66" s="102">
        <v>12562.958264999999</v>
      </c>
      <c r="E66" s="294">
        <v>1.8012243384525899E-4</v>
      </c>
      <c r="F66" s="102">
        <v>4023.04</v>
      </c>
      <c r="G66" s="625">
        <v>1.6376091462733699E-4</v>
      </c>
    </row>
    <row r="67" spans="1:7" ht="15" customHeight="1">
      <c r="A67" s="544" t="s">
        <v>141</v>
      </c>
      <c r="B67" s="102">
        <v>12006.02</v>
      </c>
      <c r="C67" s="295">
        <v>1.7780498492037201E-4</v>
      </c>
      <c r="D67" s="102">
        <v>19980.02</v>
      </c>
      <c r="E67" s="294">
        <v>2.8646515850516197E-4</v>
      </c>
      <c r="F67" s="102">
        <v>8643.6200000000008</v>
      </c>
      <c r="G67" s="625">
        <v>3.5184515115214998E-4</v>
      </c>
    </row>
    <row r="68" spans="1:7" ht="15" customHeight="1">
      <c r="A68" s="544" t="s">
        <v>144</v>
      </c>
      <c r="B68" s="102">
        <v>10516</v>
      </c>
      <c r="C68" s="295">
        <v>1.55738306401508E-4</v>
      </c>
      <c r="D68" s="102">
        <v>12031.8</v>
      </c>
      <c r="E68" s="294">
        <v>1.7250690910731799E-4</v>
      </c>
      <c r="F68" s="102">
        <v>8810.1200000000008</v>
      </c>
      <c r="G68" s="625">
        <v>3.5862266076812398E-4</v>
      </c>
    </row>
    <row r="69" spans="1:7" ht="15" customHeight="1">
      <c r="A69" s="544" t="s">
        <v>135</v>
      </c>
      <c r="B69" s="102">
        <v>9313.4</v>
      </c>
      <c r="C69" s="295">
        <v>1.3792821822364101E-4</v>
      </c>
      <c r="D69" s="102">
        <v>9313.4</v>
      </c>
      <c r="E69" s="294">
        <v>1.33531628457928E-4</v>
      </c>
      <c r="F69" s="102">
        <v>9313.4</v>
      </c>
      <c r="G69" s="625">
        <v>3.7910905740192499E-4</v>
      </c>
    </row>
    <row r="70" spans="1:7" ht="15" customHeight="1">
      <c r="A70" s="544" t="s">
        <v>1576</v>
      </c>
      <c r="B70" s="102">
        <v>5118.6000000000004</v>
      </c>
      <c r="C70" s="295">
        <v>7.58046876328223E-5</v>
      </c>
      <c r="D70" s="102">
        <v>5118.6000000000004</v>
      </c>
      <c r="E70" s="294">
        <v>7.3388342970853902E-5</v>
      </c>
      <c r="F70" s="102">
        <v>2506.8000000000002</v>
      </c>
      <c r="G70" s="625">
        <v>1.02041207839795E-4</v>
      </c>
    </row>
    <row r="71" spans="1:7" ht="15" customHeight="1">
      <c r="A71" s="544" t="s">
        <v>1527</v>
      </c>
      <c r="B71" s="102">
        <v>4093.248012</v>
      </c>
      <c r="C71" s="295">
        <v>6.0619580930983199E-5</v>
      </c>
      <c r="D71" s="102">
        <v>4534.4721239999999</v>
      </c>
      <c r="E71" s="294">
        <v>6.5013362135718394E-5</v>
      </c>
      <c r="F71" s="102">
        <v>5205.2520240000003</v>
      </c>
      <c r="G71" s="625">
        <v>2.11883757635032E-4</v>
      </c>
    </row>
    <row r="72" spans="1:7" ht="15" customHeight="1">
      <c r="A72" s="544" t="s">
        <v>153</v>
      </c>
      <c r="B72" s="102">
        <v>31.86</v>
      </c>
      <c r="C72" s="295">
        <v>4.7183553080563401E-7</v>
      </c>
      <c r="D72" s="102">
        <v>31.86</v>
      </c>
      <c r="E72" s="294">
        <v>4.5679533603942598E-7</v>
      </c>
      <c r="F72" s="102">
        <v>31.86</v>
      </c>
      <c r="G72" s="625">
        <v>1.2968856238135699E-6</v>
      </c>
    </row>
  </sheetData>
  <autoFilter ref="A22:G71">
    <sortState ref="A22:G71">
      <sortCondition descending="1" ref="B21:B70"/>
    </sortState>
  </autoFilter>
  <mergeCells count="8">
    <mergeCell ref="B2:C2"/>
    <mergeCell ref="D2:E2"/>
    <mergeCell ref="F2:G2"/>
    <mergeCell ref="A20:D20"/>
    <mergeCell ref="B21:C21"/>
    <mergeCell ref="D21:E21"/>
    <mergeCell ref="F21:G21"/>
    <mergeCell ref="A2:A3"/>
  </mergeCells>
  <conditionalFormatting sqref="H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{2E838242-C20F-4379-9348-DA62FDEF732E}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838242-C20F-4379-9348-DA62FDEF73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63"/>
  <sheetViews>
    <sheetView rightToLeft="1" topLeftCell="G1" workbookViewId="0">
      <selection activeCell="S21" sqref="S21"/>
    </sheetView>
  </sheetViews>
  <sheetFormatPr defaultColWidth="9.140625" defaultRowHeight="15"/>
  <cols>
    <col min="1" max="1" width="32.7109375" style="34" bestFit="1" customWidth="1"/>
    <col min="2" max="2" width="13.140625" style="34" bestFit="1" customWidth="1"/>
    <col min="3" max="3" width="13.28515625" style="34" bestFit="1" customWidth="1"/>
    <col min="4" max="4" width="13.140625" style="34" bestFit="1" customWidth="1"/>
    <col min="5" max="5" width="13.28515625" style="34" bestFit="1" customWidth="1"/>
    <col min="6" max="6" width="11.28515625" style="34" customWidth="1"/>
    <col min="7" max="7" width="14.42578125" style="34" bestFit="1" customWidth="1"/>
    <col min="8" max="8" width="18.5703125" style="34" customWidth="1"/>
    <col min="9" max="9" width="10.7109375" style="34" customWidth="1"/>
    <col min="10" max="16384" width="9.140625" style="34"/>
  </cols>
  <sheetData>
    <row r="1" spans="1:7" ht="19.5" customHeight="1" thickBot="1">
      <c r="G1" s="316" t="s">
        <v>100</v>
      </c>
    </row>
    <row r="2" spans="1:7" ht="16.5" customHeight="1" thickBot="1">
      <c r="A2" s="1233" t="s">
        <v>115</v>
      </c>
      <c r="B2" s="1228" t="s">
        <v>2471</v>
      </c>
      <c r="C2" s="1228"/>
      <c r="D2" s="1228" t="s">
        <v>2357</v>
      </c>
      <c r="E2" s="1228"/>
      <c r="F2" s="1228" t="s">
        <v>1840</v>
      </c>
      <c r="G2" s="1228"/>
    </row>
    <row r="3" spans="1:7" ht="17.25">
      <c r="A3" s="1234"/>
      <c r="B3" s="197" t="s">
        <v>101</v>
      </c>
      <c r="C3" s="196" t="s">
        <v>102</v>
      </c>
      <c r="D3" s="155" t="s">
        <v>101</v>
      </c>
      <c r="E3" s="197" t="s">
        <v>102</v>
      </c>
      <c r="F3" s="195" t="s">
        <v>101</v>
      </c>
      <c r="G3" s="315" t="s">
        <v>102</v>
      </c>
    </row>
    <row r="4" spans="1:7" ht="17.25">
      <c r="A4" s="325" t="s">
        <v>103</v>
      </c>
      <c r="B4" s="201">
        <v>11167316.2382</v>
      </c>
      <c r="C4" s="303">
        <v>0.21468317361054801</v>
      </c>
      <c r="D4" s="161">
        <v>11875455.44843</v>
      </c>
      <c r="E4" s="326">
        <v>0.22006930917272</v>
      </c>
      <c r="F4" s="200">
        <v>4116333.098921</v>
      </c>
      <c r="G4" s="326">
        <v>0.21975499325172401</v>
      </c>
    </row>
    <row r="5" spans="1:7" ht="17.25">
      <c r="A5" s="325" t="s">
        <v>104</v>
      </c>
      <c r="B5" s="201">
        <v>7824941.2336640097</v>
      </c>
      <c r="C5" s="303">
        <v>0.15042855253016499</v>
      </c>
      <c r="D5" s="161">
        <v>7681409.3351949798</v>
      </c>
      <c r="E5" s="326">
        <v>0.14234758853755999</v>
      </c>
      <c r="F5" s="200">
        <v>2694931.0590201002</v>
      </c>
      <c r="G5" s="326">
        <v>0.14387187393655301</v>
      </c>
    </row>
    <row r="6" spans="1:7" ht="17.25">
      <c r="A6" s="325" t="s">
        <v>108</v>
      </c>
      <c r="B6" s="201">
        <v>5133612.5</v>
      </c>
      <c r="C6" s="303">
        <v>9.8689801567258401E-2</v>
      </c>
      <c r="D6" s="161">
        <v>5648340</v>
      </c>
      <c r="E6" s="326">
        <v>0.10467188287393001</v>
      </c>
      <c r="F6" s="200">
        <v>951074.25</v>
      </c>
      <c r="G6" s="326">
        <v>5.0774150285705401E-2</v>
      </c>
    </row>
    <row r="7" spans="1:7" ht="17.25">
      <c r="A7" s="325" t="s">
        <v>107</v>
      </c>
      <c r="B7" s="201">
        <v>4108811.2364929998</v>
      </c>
      <c r="C7" s="303">
        <v>7.8988775566292899E-2</v>
      </c>
      <c r="D7" s="161">
        <v>4300247.8108000001</v>
      </c>
      <c r="E7" s="326">
        <v>7.9689791191913301E-2</v>
      </c>
      <c r="F7" s="200">
        <v>1261211.1291420001</v>
      </c>
      <c r="G7" s="326">
        <v>6.7331150447044602E-2</v>
      </c>
    </row>
    <row r="8" spans="1:7" ht="17.25">
      <c r="A8" s="325" t="s">
        <v>105</v>
      </c>
      <c r="B8" s="201">
        <v>3889843.4842400001</v>
      </c>
      <c r="C8" s="303">
        <v>7.4779286825279206E-2</v>
      </c>
      <c r="D8" s="161">
        <v>3800498.9563600002</v>
      </c>
      <c r="E8" s="326">
        <v>7.0428724478803897E-2</v>
      </c>
      <c r="F8" s="200">
        <v>1474874.8232140001</v>
      </c>
      <c r="G8" s="326">
        <v>7.8737822968575594E-2</v>
      </c>
    </row>
    <row r="9" spans="1:7" ht="17.25">
      <c r="A9" s="325" t="s">
        <v>106</v>
      </c>
      <c r="B9" s="201">
        <v>3582550.96</v>
      </c>
      <c r="C9" s="303">
        <v>6.8871821421463197E-2</v>
      </c>
      <c r="D9" s="161">
        <v>4172201.06</v>
      </c>
      <c r="E9" s="326">
        <v>7.7316900306781594E-2</v>
      </c>
      <c r="F9" s="200">
        <v>1250228.4539999999</v>
      </c>
      <c r="G9" s="326">
        <v>6.6744828192815797E-2</v>
      </c>
    </row>
    <row r="10" spans="1:7" ht="17.25">
      <c r="A10" s="325" t="s">
        <v>116</v>
      </c>
      <c r="B10" s="201">
        <v>2816144.02460784</v>
      </c>
      <c r="C10" s="303">
        <v>5.41382301397638E-2</v>
      </c>
      <c r="D10" s="161">
        <v>2669886.2934572198</v>
      </c>
      <c r="E10" s="326">
        <v>4.9476841938598803E-2</v>
      </c>
      <c r="F10" s="200">
        <v>677746.53222086001</v>
      </c>
      <c r="G10" s="326">
        <v>3.6182247897677398E-2</v>
      </c>
    </row>
    <row r="11" spans="1:7" ht="17.25">
      <c r="A11" s="325" t="s">
        <v>118</v>
      </c>
      <c r="B11" s="201">
        <v>2604428.7933898699</v>
      </c>
      <c r="C11" s="314">
        <v>5.0068165607688599E-2</v>
      </c>
      <c r="D11" s="161">
        <v>1948198.67933339</v>
      </c>
      <c r="E11" s="326">
        <v>3.6102930060571803E-2</v>
      </c>
      <c r="F11" s="200">
        <v>356584.141</v>
      </c>
      <c r="G11" s="326">
        <v>1.90366385848772E-2</v>
      </c>
    </row>
    <row r="12" spans="1:7" ht="17.25">
      <c r="A12" s="325" t="s">
        <v>109</v>
      </c>
      <c r="B12" s="201">
        <v>1449768</v>
      </c>
      <c r="C12" s="303">
        <v>2.7870688767132501E-2</v>
      </c>
      <c r="D12" s="161">
        <v>1593576</v>
      </c>
      <c r="E12" s="326">
        <v>2.9531260586775201E-2</v>
      </c>
      <c r="F12" s="200">
        <v>765105.6</v>
      </c>
      <c r="G12" s="326">
        <v>4.0846008309903002E-2</v>
      </c>
    </row>
    <row r="13" spans="1:7" ht="18" thickBot="1">
      <c r="A13" s="325" t="s">
        <v>111</v>
      </c>
      <c r="B13" s="311">
        <v>1302344.4014099999</v>
      </c>
      <c r="C13" s="310">
        <v>2.5036582045758801E-2</v>
      </c>
      <c r="D13" s="311">
        <v>1387303.3648099999</v>
      </c>
      <c r="E13" s="323">
        <v>2.5708731293088101E-2</v>
      </c>
      <c r="F13" s="324">
        <v>929349.38211300003</v>
      </c>
      <c r="G13" s="323">
        <v>4.9614344195874203E-2</v>
      </c>
    </row>
    <row r="14" spans="1:7" ht="18" thickTop="1">
      <c r="A14" s="304" t="s">
        <v>48</v>
      </c>
      <c r="B14" s="322">
        <v>43879760.87200471</v>
      </c>
      <c r="C14" s="307">
        <v>0.84355507808135033</v>
      </c>
      <c r="D14" s="306">
        <v>45077116.948385589</v>
      </c>
      <c r="E14" s="320">
        <v>0.83534396044074288</v>
      </c>
      <c r="F14" s="321">
        <v>14477438.469630962</v>
      </c>
      <c r="G14" s="320">
        <v>0.77289405807075029</v>
      </c>
    </row>
    <row r="15" spans="1:7" ht="18" thickBot="1">
      <c r="A15" s="304" t="s">
        <v>113</v>
      </c>
      <c r="B15" s="201">
        <v>8137898.6883033216</v>
      </c>
      <c r="C15" s="303">
        <v>0.15644492191865034</v>
      </c>
      <c r="D15" s="193">
        <v>8885225.6112015918</v>
      </c>
      <c r="E15" s="163">
        <v>0.16465603955925734</v>
      </c>
      <c r="F15" s="192">
        <v>4254027.1412816625</v>
      </c>
      <c r="G15" s="163">
        <v>0.22710594192924993</v>
      </c>
    </row>
    <row r="16" spans="1:7" ht="18" thickBot="1">
      <c r="A16" s="301" t="s">
        <v>114</v>
      </c>
      <c r="B16" s="300">
        <v>52017659.560308032</v>
      </c>
      <c r="C16" s="299">
        <v>1.0000000000000007</v>
      </c>
      <c r="D16" s="297">
        <v>53962342.559587181</v>
      </c>
      <c r="E16" s="318">
        <v>1.0000000000000002</v>
      </c>
      <c r="F16" s="319">
        <v>18731465.610912625</v>
      </c>
      <c r="G16" s="318">
        <v>1.0000000000000002</v>
      </c>
    </row>
    <row r="20" spans="1:7">
      <c r="A20" s="1229"/>
      <c r="B20" s="1230"/>
      <c r="C20" s="1230"/>
      <c r="D20" s="1230"/>
      <c r="E20" s="83"/>
      <c r="F20" s="83"/>
      <c r="G20" s="83"/>
    </row>
    <row r="21" spans="1:7" ht="25.5" customHeight="1">
      <c r="A21" s="547"/>
      <c r="B21" s="1235" t="s">
        <v>2471</v>
      </c>
      <c r="C21" s="1235"/>
      <c r="D21" s="1235" t="s">
        <v>2357</v>
      </c>
      <c r="E21" s="1235"/>
      <c r="F21" s="1235" t="s">
        <v>1840</v>
      </c>
      <c r="G21" s="1236"/>
    </row>
    <row r="22" spans="1:7" ht="25.5" customHeight="1">
      <c r="A22" s="88" t="s">
        <v>115</v>
      </c>
      <c r="B22" s="89" t="s">
        <v>101</v>
      </c>
      <c r="C22" s="89" t="s">
        <v>102</v>
      </c>
      <c r="D22" s="89" t="s">
        <v>101</v>
      </c>
      <c r="E22" s="89" t="s">
        <v>102</v>
      </c>
      <c r="F22" s="89" t="s">
        <v>101</v>
      </c>
      <c r="G22" s="90" t="s">
        <v>102</v>
      </c>
    </row>
    <row r="23" spans="1:7" ht="15" customHeight="1">
      <c r="A23" s="548" t="s">
        <v>16</v>
      </c>
      <c r="B23" s="549">
        <v>52017659.560308002</v>
      </c>
      <c r="C23" s="550">
        <v>1</v>
      </c>
      <c r="D23" s="549">
        <v>53962342.559587203</v>
      </c>
      <c r="E23" s="551">
        <v>1</v>
      </c>
      <c r="F23" s="549">
        <v>18731465.610912599</v>
      </c>
      <c r="G23" s="624">
        <v>1</v>
      </c>
    </row>
    <row r="24" spans="1:7" ht="15" customHeight="1">
      <c r="A24" s="544" t="s">
        <v>103</v>
      </c>
      <c r="B24" s="102">
        <v>11167316.2382</v>
      </c>
      <c r="C24" s="295">
        <v>0.21468317361054801</v>
      </c>
      <c r="D24" s="102">
        <v>11875455.44843</v>
      </c>
      <c r="E24" s="294">
        <v>0.22006930917272</v>
      </c>
      <c r="F24" s="102">
        <v>4116333.098921</v>
      </c>
      <c r="G24" s="625">
        <v>0.21975499325172401</v>
      </c>
    </row>
    <row r="25" spans="1:7" ht="15" customHeight="1">
      <c r="A25" s="544" t="s">
        <v>104</v>
      </c>
      <c r="B25" s="102">
        <v>7824941.2336640097</v>
      </c>
      <c r="C25" s="295">
        <v>0.15042855253016499</v>
      </c>
      <c r="D25" s="102">
        <v>7681409.3351949798</v>
      </c>
      <c r="E25" s="294">
        <v>0.14234758853755999</v>
      </c>
      <c r="F25" s="102">
        <v>2694931.0590201002</v>
      </c>
      <c r="G25" s="625">
        <v>0.14387187393655301</v>
      </c>
    </row>
    <row r="26" spans="1:7" ht="15" customHeight="1">
      <c r="A26" s="544" t="s">
        <v>108</v>
      </c>
      <c r="B26" s="102">
        <v>5133612.5</v>
      </c>
      <c r="C26" s="295">
        <v>9.8689801567258401E-2</v>
      </c>
      <c r="D26" s="102">
        <v>5648340</v>
      </c>
      <c r="E26" s="294">
        <v>0.10467188287393001</v>
      </c>
      <c r="F26" s="102">
        <v>951074.25</v>
      </c>
      <c r="G26" s="625">
        <v>5.0774150285705401E-2</v>
      </c>
    </row>
    <row r="27" spans="1:7" ht="15" customHeight="1">
      <c r="A27" s="544" t="s">
        <v>107</v>
      </c>
      <c r="B27" s="102">
        <v>4108811.2364929998</v>
      </c>
      <c r="C27" s="295">
        <v>7.8988775566292899E-2</v>
      </c>
      <c r="D27" s="102">
        <v>4300247.8108000001</v>
      </c>
      <c r="E27" s="294">
        <v>7.9689791191913301E-2</v>
      </c>
      <c r="F27" s="102">
        <v>1261211.1291420001</v>
      </c>
      <c r="G27" s="625">
        <v>6.7331150447044602E-2</v>
      </c>
    </row>
    <row r="28" spans="1:7" ht="15" customHeight="1">
      <c r="A28" s="544" t="s">
        <v>105</v>
      </c>
      <c r="B28" s="102">
        <v>3889843.4842400001</v>
      </c>
      <c r="C28" s="295">
        <v>7.4779286825279206E-2</v>
      </c>
      <c r="D28" s="102">
        <v>3800498.9563600002</v>
      </c>
      <c r="E28" s="294">
        <v>7.0428724478803897E-2</v>
      </c>
      <c r="F28" s="102">
        <v>1474874.8232140001</v>
      </c>
      <c r="G28" s="625">
        <v>7.8737822968575594E-2</v>
      </c>
    </row>
    <row r="29" spans="1:7" ht="15" customHeight="1">
      <c r="A29" s="544" t="s">
        <v>106</v>
      </c>
      <c r="B29" s="102">
        <v>3582550.96</v>
      </c>
      <c r="C29" s="295">
        <v>6.8871821421463197E-2</v>
      </c>
      <c r="D29" s="102">
        <v>4172201.06</v>
      </c>
      <c r="E29" s="294">
        <v>7.7316900306781594E-2</v>
      </c>
      <c r="F29" s="102">
        <v>1250228.4539999999</v>
      </c>
      <c r="G29" s="625">
        <v>6.6744828192815797E-2</v>
      </c>
    </row>
    <row r="30" spans="1:7" ht="15" customHeight="1">
      <c r="A30" s="544" t="s">
        <v>116</v>
      </c>
      <c r="B30" s="102">
        <v>2816144.02460784</v>
      </c>
      <c r="C30" s="295">
        <v>5.41382301397638E-2</v>
      </c>
      <c r="D30" s="102">
        <v>2669886.2934572198</v>
      </c>
      <c r="E30" s="294">
        <v>4.9476841938598803E-2</v>
      </c>
      <c r="F30" s="102">
        <v>677746.53222086001</v>
      </c>
      <c r="G30" s="625">
        <v>3.6182247897677398E-2</v>
      </c>
    </row>
    <row r="31" spans="1:7" ht="15" customHeight="1">
      <c r="A31" s="544" t="s">
        <v>118</v>
      </c>
      <c r="B31" s="102">
        <v>2604428.7933898699</v>
      </c>
      <c r="C31" s="295">
        <v>5.0068165607688599E-2</v>
      </c>
      <c r="D31" s="102">
        <v>1948198.67933339</v>
      </c>
      <c r="E31" s="294">
        <v>3.6102930060571803E-2</v>
      </c>
      <c r="F31" s="102">
        <v>356584.141</v>
      </c>
      <c r="G31" s="625">
        <v>1.90366385848772E-2</v>
      </c>
    </row>
    <row r="32" spans="1:7" ht="15" customHeight="1">
      <c r="A32" s="544" t="s">
        <v>109</v>
      </c>
      <c r="B32" s="102">
        <v>1449768</v>
      </c>
      <c r="C32" s="295">
        <v>2.7870688767132501E-2</v>
      </c>
      <c r="D32" s="102">
        <v>1593576</v>
      </c>
      <c r="E32" s="294">
        <v>2.9531260586775201E-2</v>
      </c>
      <c r="F32" s="102">
        <v>765105.6</v>
      </c>
      <c r="G32" s="625">
        <v>4.0846008309903002E-2</v>
      </c>
    </row>
    <row r="33" spans="1:7" ht="15" customHeight="1">
      <c r="A33" s="544" t="s">
        <v>111</v>
      </c>
      <c r="B33" s="102">
        <v>1302344.4014099999</v>
      </c>
      <c r="C33" s="295">
        <v>2.5036582045758801E-2</v>
      </c>
      <c r="D33" s="102">
        <v>1387303.3648099999</v>
      </c>
      <c r="E33" s="294">
        <v>2.5708731293088101E-2</v>
      </c>
      <c r="F33" s="102">
        <v>929349.38211300003</v>
      </c>
      <c r="G33" s="625">
        <v>4.9614344195874203E-2</v>
      </c>
    </row>
    <row r="34" spans="1:7" ht="15" customHeight="1">
      <c r="A34" s="544" t="s">
        <v>121</v>
      </c>
      <c r="B34" s="102">
        <v>1121523</v>
      </c>
      <c r="C34" s="295">
        <v>2.1560427929283001E-2</v>
      </c>
      <c r="D34" s="102">
        <v>1390040</v>
      </c>
      <c r="E34" s="294">
        <v>2.5759445088305199E-2</v>
      </c>
      <c r="F34" s="102">
        <v>400296.86</v>
      </c>
      <c r="G34" s="625">
        <v>2.13702904147978E-2</v>
      </c>
    </row>
    <row r="35" spans="1:7" ht="15" customHeight="1">
      <c r="A35" s="544" t="s">
        <v>120</v>
      </c>
      <c r="B35" s="102">
        <v>812699.78934695001</v>
      </c>
      <c r="C35" s="295">
        <v>1.56235362416628E-2</v>
      </c>
      <c r="D35" s="102">
        <v>850754.08503405005</v>
      </c>
      <c r="E35" s="294">
        <v>1.5765699646834601E-2</v>
      </c>
      <c r="F35" s="102">
        <v>429299.65274856501</v>
      </c>
      <c r="G35" s="625">
        <v>2.29186365693917E-2</v>
      </c>
    </row>
    <row r="36" spans="1:7" ht="15" customHeight="1">
      <c r="A36" s="544" t="s">
        <v>117</v>
      </c>
      <c r="B36" s="102">
        <v>726208</v>
      </c>
      <c r="C36" s="295">
        <v>1.39607972780485E-2</v>
      </c>
      <c r="D36" s="102">
        <v>730050</v>
      </c>
      <c r="E36" s="294">
        <v>1.3528878943567999E-2</v>
      </c>
      <c r="F36" s="102">
        <v>401673</v>
      </c>
      <c r="G36" s="625">
        <v>2.14437571700739E-2</v>
      </c>
    </row>
    <row r="37" spans="1:7" ht="15" customHeight="1">
      <c r="A37" s="544" t="s">
        <v>119</v>
      </c>
      <c r="B37" s="102">
        <v>657405.8824</v>
      </c>
      <c r="C37" s="295">
        <v>1.2638128819267999E-2</v>
      </c>
      <c r="D37" s="102">
        <v>790765.03168000001</v>
      </c>
      <c r="E37" s="294">
        <v>1.46540160076781E-2</v>
      </c>
      <c r="F37" s="102">
        <v>307990.57867199997</v>
      </c>
      <c r="G37" s="625">
        <v>1.6442417537929899E-2</v>
      </c>
    </row>
    <row r="38" spans="1:7" ht="15" customHeight="1">
      <c r="A38" s="544" t="s">
        <v>110</v>
      </c>
      <c r="B38" s="102">
        <v>606372.1</v>
      </c>
      <c r="C38" s="295">
        <v>1.1657043110465001E-2</v>
      </c>
      <c r="D38" s="102">
        <v>571102.30000000005</v>
      </c>
      <c r="E38" s="294">
        <v>1.05833489228042E-2</v>
      </c>
      <c r="F38" s="102">
        <v>409000.93323199998</v>
      </c>
      <c r="G38" s="625">
        <v>2.18349669869785E-2</v>
      </c>
    </row>
    <row r="39" spans="1:7" ht="15" customHeight="1">
      <c r="A39" s="544" t="s">
        <v>112</v>
      </c>
      <c r="B39" s="102">
        <v>587152.43999999994</v>
      </c>
      <c r="C39" s="295">
        <v>1.1287559743422699E-2</v>
      </c>
      <c r="D39" s="102">
        <v>655370.31999999995</v>
      </c>
      <c r="E39" s="294">
        <v>1.2144956814584501E-2</v>
      </c>
      <c r="F39" s="102">
        <v>325293.28200000001</v>
      </c>
      <c r="G39" s="625">
        <v>1.7366141483904501E-2</v>
      </c>
    </row>
    <row r="40" spans="1:7" ht="15" customHeight="1">
      <c r="A40" s="544" t="s">
        <v>122</v>
      </c>
      <c r="B40" s="102">
        <v>580895.32637578005</v>
      </c>
      <c r="C40" s="295">
        <v>1.11672714859903E-2</v>
      </c>
      <c r="D40" s="102">
        <v>604812.17732824001</v>
      </c>
      <c r="E40" s="294">
        <v>1.1208041546016701E-2</v>
      </c>
      <c r="F40" s="102">
        <v>379096.61813774001</v>
      </c>
      <c r="G40" s="625">
        <v>2.0238492065291699E-2</v>
      </c>
    </row>
    <row r="41" spans="1:7" ht="15" customHeight="1">
      <c r="A41" s="544" t="s">
        <v>124</v>
      </c>
      <c r="B41" s="102">
        <v>521046.52109920001</v>
      </c>
      <c r="C41" s="295">
        <v>1.0016723656994001E-2</v>
      </c>
      <c r="D41" s="102">
        <v>608989.23666479997</v>
      </c>
      <c r="E41" s="294">
        <v>1.1285448477191901E-2</v>
      </c>
      <c r="F41" s="102">
        <v>142056.83127359999</v>
      </c>
      <c r="G41" s="625">
        <v>7.5838609868754802E-3</v>
      </c>
    </row>
    <row r="42" spans="1:7" ht="15" customHeight="1">
      <c r="A42" s="544" t="s">
        <v>123</v>
      </c>
      <c r="B42" s="102">
        <v>265694.30601189</v>
      </c>
      <c r="C42" s="295">
        <v>5.1077712503356798E-3</v>
      </c>
      <c r="D42" s="102">
        <v>296313.96959761</v>
      </c>
      <c r="E42" s="294">
        <v>5.4911250242779801E-3</v>
      </c>
      <c r="F42" s="102">
        <v>232000.89197999999</v>
      </c>
      <c r="G42" s="625">
        <v>1.2385624104332801E-2</v>
      </c>
    </row>
    <row r="43" spans="1:7" ht="15" customHeight="1">
      <c r="A43" s="544" t="s">
        <v>126</v>
      </c>
      <c r="B43" s="102">
        <v>261863.42196000001</v>
      </c>
      <c r="C43" s="295">
        <v>5.0341254138203204E-3</v>
      </c>
      <c r="D43" s="102">
        <v>274070.92196000001</v>
      </c>
      <c r="E43" s="294">
        <v>5.0789292858693302E-3</v>
      </c>
      <c r="F43" s="102">
        <v>119949.95</v>
      </c>
      <c r="G43" s="625">
        <v>6.4036606900700404E-3</v>
      </c>
    </row>
    <row r="44" spans="1:7" ht="15" customHeight="1">
      <c r="A44" s="544" t="s">
        <v>125</v>
      </c>
      <c r="B44" s="102">
        <v>249793.82381264999</v>
      </c>
      <c r="C44" s="295">
        <v>4.8020965557484399E-3</v>
      </c>
      <c r="D44" s="102">
        <v>267383.70366706001</v>
      </c>
      <c r="E44" s="294">
        <v>4.9550054905753097E-3</v>
      </c>
      <c r="F44" s="102">
        <v>149173.74197753501</v>
      </c>
      <c r="G44" s="625">
        <v>7.9638051328257495E-3</v>
      </c>
    </row>
    <row r="45" spans="1:7" ht="15" customHeight="1">
      <c r="A45" s="544" t="s">
        <v>127</v>
      </c>
      <c r="B45" s="102">
        <v>243721.74358116</v>
      </c>
      <c r="C45" s="295">
        <v>4.6853654247668497E-3</v>
      </c>
      <c r="D45" s="102">
        <v>253522.40920264</v>
      </c>
      <c r="E45" s="294">
        <v>4.6981357216412797E-3</v>
      </c>
      <c r="F45" s="102">
        <v>160927.58518031801</v>
      </c>
      <c r="G45" s="625">
        <v>8.5912970465356706E-3</v>
      </c>
    </row>
    <row r="46" spans="1:7" ht="15" customHeight="1">
      <c r="A46" s="544" t="s">
        <v>128</v>
      </c>
      <c r="B46" s="102">
        <v>217470</v>
      </c>
      <c r="C46" s="295">
        <v>4.1806955914245004E-3</v>
      </c>
      <c r="D46" s="102">
        <v>221700</v>
      </c>
      <c r="E46" s="294">
        <v>4.10842060377922E-3</v>
      </c>
      <c r="F46" s="102">
        <v>92294</v>
      </c>
      <c r="G46" s="625">
        <v>4.92721722459513E-3</v>
      </c>
    </row>
    <row r="47" spans="1:7" ht="15" customHeight="1">
      <c r="A47" s="544" t="s">
        <v>131</v>
      </c>
      <c r="B47" s="102">
        <v>203123.61148567</v>
      </c>
      <c r="C47" s="295">
        <v>3.9048971676661701E-3</v>
      </c>
      <c r="D47" s="102">
        <v>173481.12915217</v>
      </c>
      <c r="E47" s="294">
        <v>3.2148554144143401E-3</v>
      </c>
      <c r="F47" s="102">
        <v>93132.877069477006</v>
      </c>
      <c r="G47" s="625">
        <v>4.9720016043602799E-3</v>
      </c>
    </row>
    <row r="48" spans="1:7" ht="15" customHeight="1">
      <c r="A48" s="544" t="s">
        <v>129</v>
      </c>
      <c r="B48" s="102">
        <v>179221.16492824</v>
      </c>
      <c r="C48" s="295">
        <v>3.4453907854207701E-3</v>
      </c>
      <c r="D48" s="102">
        <v>185667.60214736001</v>
      </c>
      <c r="E48" s="294">
        <v>3.4406883270929E-3</v>
      </c>
      <c r="F48" s="102">
        <v>92824.529573052001</v>
      </c>
      <c r="G48" s="625">
        <v>4.9555401323735197E-3</v>
      </c>
    </row>
    <row r="49" spans="1:7" ht="15" customHeight="1">
      <c r="A49" s="544" t="s">
        <v>132</v>
      </c>
      <c r="B49" s="102">
        <v>159816.10132578001</v>
      </c>
      <c r="C49" s="295">
        <v>3.0723431749268299E-3</v>
      </c>
      <c r="D49" s="102">
        <v>170144.58738466</v>
      </c>
      <c r="E49" s="294">
        <v>3.15302448548782E-3</v>
      </c>
      <c r="F49" s="102">
        <v>99467.408857711998</v>
      </c>
      <c r="G49" s="625">
        <v>5.3101775869456797E-3</v>
      </c>
    </row>
    <row r="50" spans="1:7" ht="15" customHeight="1">
      <c r="A50" s="544" t="s">
        <v>136</v>
      </c>
      <c r="B50" s="102">
        <v>115286.68167999999</v>
      </c>
      <c r="C50" s="295">
        <v>2.2162989003059498E-3</v>
      </c>
      <c r="D50" s="102">
        <v>102365.68519</v>
      </c>
      <c r="E50" s="294">
        <v>1.89698371743154E-3</v>
      </c>
      <c r="F50" s="102">
        <v>55971.237456000003</v>
      </c>
      <c r="G50" s="625">
        <v>2.9880863899615102E-3</v>
      </c>
    </row>
    <row r="51" spans="1:7" ht="15" customHeight="1">
      <c r="A51" s="544" t="s">
        <v>137</v>
      </c>
      <c r="B51" s="102">
        <v>100565.507</v>
      </c>
      <c r="C51" s="295">
        <v>1.9332954971456699E-3</v>
      </c>
      <c r="D51" s="102">
        <v>109351.1712</v>
      </c>
      <c r="E51" s="294">
        <v>2.02643484350685E-3</v>
      </c>
      <c r="F51" s="102">
        <v>90264.539640000003</v>
      </c>
      <c r="G51" s="625">
        <v>4.8188722396294197E-3</v>
      </c>
    </row>
    <row r="52" spans="1:7" ht="15" customHeight="1">
      <c r="A52" s="544" t="s">
        <v>133</v>
      </c>
      <c r="B52" s="102">
        <v>97342.399999999994</v>
      </c>
      <c r="C52" s="295">
        <v>1.8713337128738699E-3</v>
      </c>
      <c r="D52" s="102">
        <v>91637.3</v>
      </c>
      <c r="E52" s="294">
        <v>1.6981712737695E-3</v>
      </c>
      <c r="F52" s="102">
        <v>73713.38</v>
      </c>
      <c r="G52" s="625">
        <v>3.9352702842993699E-3</v>
      </c>
    </row>
    <row r="53" spans="1:7" ht="15" customHeight="1">
      <c r="A53" s="544" t="s">
        <v>130</v>
      </c>
      <c r="B53" s="102">
        <v>96240</v>
      </c>
      <c r="C53" s="295">
        <v>1.8501409100965299E-3</v>
      </c>
      <c r="D53" s="102">
        <v>111000</v>
      </c>
      <c r="E53" s="294">
        <v>2.05699001813032E-3</v>
      </c>
      <c r="F53" s="102">
        <v>40720</v>
      </c>
      <c r="G53" s="625">
        <v>2.17388221753867E-3</v>
      </c>
    </row>
    <row r="54" spans="1:7" ht="15" customHeight="1">
      <c r="A54" s="544" t="s">
        <v>138</v>
      </c>
      <c r="B54" s="102">
        <v>90138.035015999994</v>
      </c>
      <c r="C54" s="295">
        <v>1.73283526744405E-3</v>
      </c>
      <c r="D54" s="102">
        <v>98684.327852999995</v>
      </c>
      <c r="E54" s="294">
        <v>1.8287628589146101E-3</v>
      </c>
      <c r="F54" s="102">
        <v>21603.692547179999</v>
      </c>
      <c r="G54" s="625">
        <v>1.1533370103508601E-3</v>
      </c>
    </row>
    <row r="55" spans="1:7" ht="15" customHeight="1">
      <c r="A55" s="544" t="s">
        <v>140</v>
      </c>
      <c r="B55" s="102">
        <v>68682.809980000005</v>
      </c>
      <c r="C55" s="295">
        <v>1.32037486039469E-3</v>
      </c>
      <c r="D55" s="102">
        <v>82028.282739999995</v>
      </c>
      <c r="E55" s="294">
        <v>1.5201023315365E-3</v>
      </c>
      <c r="F55" s="102">
        <v>23060.480749999999</v>
      </c>
      <c r="G55" s="625">
        <v>1.2311092590942499E-3</v>
      </c>
    </row>
    <row r="56" spans="1:7" ht="15" customHeight="1">
      <c r="A56" s="544" t="s">
        <v>134</v>
      </c>
      <c r="B56" s="102">
        <v>61643.882299999997</v>
      </c>
      <c r="C56" s="295">
        <v>1.18505682149216E-3</v>
      </c>
      <c r="D56" s="102">
        <v>56485.180399999997</v>
      </c>
      <c r="E56" s="294">
        <v>1.04675182211793E-3</v>
      </c>
      <c r="F56" s="102">
        <v>41655.21514</v>
      </c>
      <c r="G56" s="625">
        <v>2.2238097117041598E-3</v>
      </c>
    </row>
    <row r="57" spans="1:7" ht="15" customHeight="1">
      <c r="A57" s="544" t="s">
        <v>142</v>
      </c>
      <c r="B57" s="102">
        <v>42231</v>
      </c>
      <c r="C57" s="295">
        <v>8.1185890247596401E-4</v>
      </c>
      <c r="D57" s="102">
        <v>106107</v>
      </c>
      <c r="E57" s="294">
        <v>1.9663156743581502E-3</v>
      </c>
      <c r="F57" s="102">
        <v>18469.5</v>
      </c>
      <c r="G57" s="625">
        <v>9.8601467624829099E-4</v>
      </c>
    </row>
    <row r="58" spans="1:7" ht="15" customHeight="1">
      <c r="A58" s="544" t="s">
        <v>139</v>
      </c>
      <c r="B58" s="102">
        <v>23839.200000000001</v>
      </c>
      <c r="C58" s="295">
        <v>4.58290515211693E-4</v>
      </c>
      <c r="D58" s="102">
        <v>26225.1</v>
      </c>
      <c r="E58" s="294">
        <v>4.8598890922945602E-4</v>
      </c>
      <c r="F58" s="102">
        <v>16436.97</v>
      </c>
      <c r="G58" s="625">
        <v>8.7750581515757696E-4</v>
      </c>
    </row>
    <row r="59" spans="1:7" ht="15" customHeight="1">
      <c r="A59" s="544" t="s">
        <v>141</v>
      </c>
      <c r="B59" s="102">
        <v>12006</v>
      </c>
      <c r="C59" s="295">
        <v>2.30806231988975E-4</v>
      </c>
      <c r="D59" s="102">
        <v>19980</v>
      </c>
      <c r="E59" s="294">
        <v>3.7025820326345798E-4</v>
      </c>
      <c r="F59" s="102">
        <v>8643.6</v>
      </c>
      <c r="G59" s="625">
        <v>4.61448141834902E-4</v>
      </c>
    </row>
    <row r="60" spans="1:7" ht="15" customHeight="1">
      <c r="A60" s="544" t="s">
        <v>144</v>
      </c>
      <c r="B60" s="102">
        <v>10516</v>
      </c>
      <c r="C60" s="295">
        <v>2.0216211357621699E-4</v>
      </c>
      <c r="D60" s="102">
        <v>12031.8</v>
      </c>
      <c r="E60" s="294">
        <v>2.22966599100364E-4</v>
      </c>
      <c r="F60" s="102">
        <v>8810.1200000000008</v>
      </c>
      <c r="G60" s="625">
        <v>4.7033799612921799E-4</v>
      </c>
    </row>
    <row r="61" spans="1:7" ht="15" customHeight="1">
      <c r="A61" s="544" t="s">
        <v>135</v>
      </c>
      <c r="B61" s="102">
        <v>9313.4</v>
      </c>
      <c r="C61" s="295">
        <v>1.7904304189622901E-4</v>
      </c>
      <c r="D61" s="102">
        <v>9313.4</v>
      </c>
      <c r="E61" s="294">
        <v>1.7259072824193699E-4</v>
      </c>
      <c r="F61" s="102">
        <v>9313.4</v>
      </c>
      <c r="G61" s="625">
        <v>4.9720615532476903E-4</v>
      </c>
    </row>
    <row r="62" spans="1:7" ht="15" customHeight="1">
      <c r="A62" s="544" t="s">
        <v>145</v>
      </c>
      <c r="B62" s="102">
        <v>8946.6</v>
      </c>
      <c r="C62" s="295">
        <v>1.7199159046414901E-4</v>
      </c>
      <c r="D62" s="102">
        <v>8524.7999999999993</v>
      </c>
      <c r="E62" s="294">
        <v>1.57976833392409E-4</v>
      </c>
      <c r="F62" s="102">
        <v>5238.6450000000004</v>
      </c>
      <c r="G62" s="625">
        <v>2.79670854850144E-4</v>
      </c>
    </row>
    <row r="63" spans="1:7" ht="15" customHeight="1">
      <c r="A63" s="545" t="s">
        <v>143</v>
      </c>
      <c r="B63" s="292">
        <v>7139.94</v>
      </c>
      <c r="C63" s="293">
        <v>1.3725992404026001E-4</v>
      </c>
      <c r="D63" s="292">
        <v>7324.09</v>
      </c>
      <c r="E63" s="291">
        <v>1.3572594614313601E-4</v>
      </c>
      <c r="F63" s="292">
        <v>5647.6200464900003</v>
      </c>
      <c r="G63" s="626">
        <v>3.0150443984478198E-4</v>
      </c>
    </row>
  </sheetData>
  <autoFilter ref="A22:G22">
    <sortState ref="A24:G64">
      <sortCondition descending="1" ref="B23"/>
    </sortState>
  </autoFilter>
  <mergeCells count="8">
    <mergeCell ref="B21:C21"/>
    <mergeCell ref="D21:E21"/>
    <mergeCell ref="F21:G21"/>
    <mergeCell ref="A2:A3"/>
    <mergeCell ref="B2:C2"/>
    <mergeCell ref="D2:E2"/>
    <mergeCell ref="F2:G2"/>
    <mergeCell ref="A20:D2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66"/>
  <sheetViews>
    <sheetView rightToLeft="1" topLeftCell="B1" workbookViewId="0">
      <selection activeCell="J26" sqref="J26"/>
    </sheetView>
  </sheetViews>
  <sheetFormatPr defaultColWidth="9.140625" defaultRowHeight="15"/>
  <cols>
    <col min="1" max="1" width="32.28515625" style="34" customWidth="1"/>
    <col min="2" max="2" width="11.5703125" style="34" customWidth="1"/>
    <col min="3" max="3" width="12.28515625" style="34" customWidth="1"/>
    <col min="4" max="4" width="13.28515625" style="34" customWidth="1"/>
    <col min="5" max="5" width="11.7109375" style="34" customWidth="1"/>
    <col min="6" max="6" width="11.85546875" style="34" customWidth="1"/>
    <col min="7" max="7" width="13.5703125" style="34" customWidth="1"/>
    <col min="8" max="8" width="18.5703125" style="34" customWidth="1"/>
    <col min="9" max="10" width="9.140625" style="34"/>
    <col min="11" max="11" width="7.28515625" style="34" customWidth="1"/>
    <col min="12" max="12" width="7" style="34" customWidth="1"/>
    <col min="13" max="16384" width="9.140625" style="34"/>
  </cols>
  <sheetData>
    <row r="1" spans="1:8" ht="21.75" customHeight="1" thickBot="1">
      <c r="A1"/>
      <c r="B1" s="317"/>
      <c r="C1" s="317"/>
      <c r="D1" s="317"/>
      <c r="E1" s="1237"/>
      <c r="F1" s="1237"/>
      <c r="G1" s="316" t="s">
        <v>100</v>
      </c>
    </row>
    <row r="2" spans="1:8" ht="16.5" customHeight="1" thickBot="1">
      <c r="A2" s="1233" t="s">
        <v>115</v>
      </c>
      <c r="B2" s="1228" t="s">
        <v>2471</v>
      </c>
      <c r="C2" s="1228"/>
      <c r="D2" s="1228" t="s">
        <v>2357</v>
      </c>
      <c r="E2" s="1228"/>
      <c r="F2" s="1228" t="s">
        <v>1840</v>
      </c>
      <c r="G2" s="1228"/>
    </row>
    <row r="3" spans="1:8" ht="18" thickBot="1">
      <c r="A3" s="1238"/>
      <c r="B3" s="338" t="s">
        <v>101</v>
      </c>
      <c r="C3" s="337" t="s">
        <v>102</v>
      </c>
      <c r="D3" s="155" t="s">
        <v>101</v>
      </c>
      <c r="E3" s="336" t="s">
        <v>102</v>
      </c>
      <c r="F3" s="195" t="s">
        <v>101</v>
      </c>
      <c r="G3" s="315" t="s">
        <v>102</v>
      </c>
    </row>
    <row r="4" spans="1:8" ht="17.25">
      <c r="A4" s="325" t="s">
        <v>103</v>
      </c>
      <c r="B4" s="161">
        <v>3207450.8579569999</v>
      </c>
      <c r="C4" s="159">
        <v>0.20685398746155201</v>
      </c>
      <c r="D4" s="189">
        <v>3305840.548194</v>
      </c>
      <c r="E4" s="335">
        <v>0.20943681436245401</v>
      </c>
      <c r="F4" s="189">
        <v>1270946.003972</v>
      </c>
      <c r="G4" s="334">
        <v>0.21781123400973501</v>
      </c>
    </row>
    <row r="5" spans="1:8" ht="16.5" customHeight="1">
      <c r="A5" s="325" t="s">
        <v>104</v>
      </c>
      <c r="B5" s="161">
        <v>2363041.0466243201</v>
      </c>
      <c r="C5" s="159">
        <v>0.152396555606437</v>
      </c>
      <c r="D5" s="200">
        <v>2254135.0212148698</v>
      </c>
      <c r="E5" s="332">
        <v>0.142807510254539</v>
      </c>
      <c r="F5" s="200">
        <v>771214.69117338804</v>
      </c>
      <c r="G5" s="326">
        <v>0.13216865472328401</v>
      </c>
    </row>
    <row r="6" spans="1:8" ht="17.25">
      <c r="A6" s="325" t="s">
        <v>107</v>
      </c>
      <c r="B6" s="161">
        <v>1422574.02013625</v>
      </c>
      <c r="C6" s="159">
        <v>9.1744229781224901E-2</v>
      </c>
      <c r="D6" s="200">
        <v>1632410.9824892599</v>
      </c>
      <c r="E6" s="332">
        <v>0.103419070254193</v>
      </c>
      <c r="F6" s="200">
        <v>298572.98435717402</v>
      </c>
      <c r="G6" s="326">
        <v>5.1168617676568301E-2</v>
      </c>
    </row>
    <row r="7" spans="1:8" ht="17.25">
      <c r="A7" s="325" t="s">
        <v>118</v>
      </c>
      <c r="B7" s="161">
        <v>1421823.8573799999</v>
      </c>
      <c r="C7" s="159">
        <v>9.1695850503022897E-2</v>
      </c>
      <c r="D7" s="200">
        <v>1533989.5410249999</v>
      </c>
      <c r="E7" s="332">
        <v>9.7183720162520595E-2</v>
      </c>
      <c r="F7" s="200">
        <v>301435.83375500003</v>
      </c>
      <c r="G7" s="326">
        <v>5.1659244940177998E-2</v>
      </c>
    </row>
    <row r="8" spans="1:8" ht="17.25">
      <c r="A8" s="325" t="s">
        <v>126</v>
      </c>
      <c r="B8" s="161">
        <v>1238522.5709874199</v>
      </c>
      <c r="C8" s="159">
        <v>7.9874437276044194E-2</v>
      </c>
      <c r="D8" s="200">
        <v>1200421.3243821601</v>
      </c>
      <c r="E8" s="332">
        <v>7.6050981408860199E-2</v>
      </c>
      <c r="F8" s="200">
        <v>286049.46861099999</v>
      </c>
      <c r="G8" s="326">
        <v>4.9022371958583701E-2</v>
      </c>
    </row>
    <row r="9" spans="1:8" ht="17.25">
      <c r="A9" s="325" t="s">
        <v>105</v>
      </c>
      <c r="B9" s="161">
        <v>1021659.08</v>
      </c>
      <c r="C9" s="159">
        <v>6.5888540115907099E-2</v>
      </c>
      <c r="D9" s="200">
        <v>1027173.32</v>
      </c>
      <c r="E9" s="332">
        <v>6.5075101113522105E-2</v>
      </c>
      <c r="F9" s="200">
        <v>369094.56</v>
      </c>
      <c r="G9" s="326">
        <v>6.3254411539619998E-2</v>
      </c>
    </row>
    <row r="10" spans="1:8" ht="17.25">
      <c r="A10" s="325" t="s">
        <v>112</v>
      </c>
      <c r="B10" s="161">
        <v>849409.25662828598</v>
      </c>
      <c r="C10" s="159">
        <v>5.4779854626433401E-2</v>
      </c>
      <c r="D10" s="200">
        <v>853572.28286073997</v>
      </c>
      <c r="E10" s="332">
        <v>5.4076854931222801E-2</v>
      </c>
      <c r="F10" s="200">
        <v>360928.58479927399</v>
      </c>
      <c r="G10" s="326">
        <v>6.1854949147193902E-2</v>
      </c>
    </row>
    <row r="11" spans="1:8" ht="17.25">
      <c r="A11" s="325" t="s">
        <v>122</v>
      </c>
      <c r="B11" s="161">
        <v>577286.56016925897</v>
      </c>
      <c r="C11" s="333">
        <v>3.72301968657551E-2</v>
      </c>
      <c r="D11" s="200">
        <v>370976.144340723</v>
      </c>
      <c r="E11" s="332">
        <v>2.35026646755945E-2</v>
      </c>
      <c r="F11" s="200">
        <v>248999.78643910299</v>
      </c>
      <c r="G11" s="326">
        <v>4.26728992285784E-2</v>
      </c>
    </row>
    <row r="12" spans="1:8" ht="18" customHeight="1">
      <c r="A12" s="325" t="s">
        <v>124</v>
      </c>
      <c r="B12" s="161">
        <v>368000.04722260003</v>
      </c>
      <c r="C12" s="159">
        <v>2.37329519687546E-2</v>
      </c>
      <c r="D12" s="200">
        <v>395761.57562780002</v>
      </c>
      <c r="E12" s="332">
        <v>2.50729103349627E-2</v>
      </c>
      <c r="F12" s="200">
        <v>177880.22686220001</v>
      </c>
      <c r="G12" s="326">
        <v>3.04846245219722E-2</v>
      </c>
    </row>
    <row r="13" spans="1:8" ht="18" thickBot="1">
      <c r="A13" s="325" t="s">
        <v>106</v>
      </c>
      <c r="B13" s="193">
        <v>321272.37697799999</v>
      </c>
      <c r="C13" s="159">
        <v>2.07194046556585E-2</v>
      </c>
      <c r="D13" s="192">
        <v>346115.99564360001</v>
      </c>
      <c r="E13" s="329">
        <v>2.1927685401247201E-2</v>
      </c>
      <c r="F13" s="192">
        <v>180096.9611788</v>
      </c>
      <c r="G13" s="326">
        <v>3.0864522358277999E-2</v>
      </c>
    </row>
    <row r="14" spans="1:8" ht="16.5">
      <c r="A14" s="325" t="s">
        <v>48</v>
      </c>
      <c r="B14" s="306">
        <v>12791039.674083136</v>
      </c>
      <c r="C14" s="330">
        <v>0.82491600886078953</v>
      </c>
      <c r="D14" s="321">
        <v>12920396.735778153</v>
      </c>
      <c r="E14" s="331">
        <v>0.81855331289911626</v>
      </c>
      <c r="F14" s="321">
        <v>4265219.1011479395</v>
      </c>
      <c r="G14" s="330">
        <v>0.73096153010399145</v>
      </c>
      <c r="H14" s="91"/>
    </row>
    <row r="15" spans="1:8" ht="18" thickBot="1">
      <c r="A15" s="325" t="s">
        <v>113</v>
      </c>
      <c r="B15" s="193">
        <v>2714829.4528205693</v>
      </c>
      <c r="C15" s="163">
        <v>0.17508399113921069</v>
      </c>
      <c r="D15" s="192">
        <v>2864032.3688054569</v>
      </c>
      <c r="E15" s="329">
        <v>0.18144668710088308</v>
      </c>
      <c r="F15" s="192">
        <v>1569861.0302799577</v>
      </c>
      <c r="G15" s="163">
        <v>0.26903846989600755</v>
      </c>
      <c r="H15" s="91"/>
    </row>
    <row r="16" spans="1:8" ht="18" thickBot="1">
      <c r="A16" s="301" t="s">
        <v>148</v>
      </c>
      <c r="B16" s="297">
        <v>15505869.126903705</v>
      </c>
      <c r="C16" s="318">
        <v>1.0000000000000002</v>
      </c>
      <c r="D16" s="328">
        <v>15784429.10458361</v>
      </c>
      <c r="E16" s="327">
        <v>0.99999999999999933</v>
      </c>
      <c r="F16" s="319">
        <v>5835080.1314278971</v>
      </c>
      <c r="G16" s="318">
        <v>0.999999999999999</v>
      </c>
    </row>
    <row r="21" spans="1:7" ht="16.5" customHeight="1">
      <c r="A21" s="84"/>
      <c r="B21" s="1231" t="s">
        <v>2471</v>
      </c>
      <c r="C21" s="1231"/>
      <c r="D21" s="1231" t="s">
        <v>2357</v>
      </c>
      <c r="E21" s="1231"/>
      <c r="F21" s="1231" t="s">
        <v>1840</v>
      </c>
      <c r="G21" s="1232"/>
    </row>
    <row r="22" spans="1:7" ht="16.5" customHeight="1">
      <c r="A22" s="85" t="s">
        <v>115</v>
      </c>
      <c r="B22" s="86" t="s">
        <v>101</v>
      </c>
      <c r="C22" s="86" t="s">
        <v>102</v>
      </c>
      <c r="D22" s="86" t="s">
        <v>101</v>
      </c>
      <c r="E22" s="86" t="s">
        <v>102</v>
      </c>
      <c r="F22" s="86" t="s">
        <v>101</v>
      </c>
      <c r="G22" s="87" t="s">
        <v>102</v>
      </c>
    </row>
    <row r="23" spans="1:7">
      <c r="A23" s="560" t="s">
        <v>16</v>
      </c>
      <c r="B23" s="552">
        <v>15505869.1269037</v>
      </c>
      <c r="C23" s="553">
        <v>1</v>
      </c>
      <c r="D23" s="554">
        <v>15784429.104583601</v>
      </c>
      <c r="E23" s="555">
        <v>1</v>
      </c>
      <c r="F23" s="552">
        <v>5835080.1314278999</v>
      </c>
      <c r="G23" s="553">
        <v>1</v>
      </c>
    </row>
    <row r="24" spans="1:7">
      <c r="A24" s="559" t="s">
        <v>103</v>
      </c>
      <c r="B24" s="552">
        <v>3207450.8579569999</v>
      </c>
      <c r="C24" s="553">
        <v>0.20685398746155201</v>
      </c>
      <c r="D24" s="554">
        <v>3305840.548194</v>
      </c>
      <c r="E24" s="555">
        <v>0.20943681436245401</v>
      </c>
      <c r="F24" s="552">
        <v>1270946.003972</v>
      </c>
      <c r="G24" s="553">
        <v>0.21781123400973501</v>
      </c>
    </row>
    <row r="25" spans="1:7">
      <c r="A25" s="559" t="s">
        <v>104</v>
      </c>
      <c r="B25" s="552">
        <v>2363041.0466243201</v>
      </c>
      <c r="C25" s="553">
        <v>0.152396555606437</v>
      </c>
      <c r="D25" s="554">
        <v>2254135.0212148698</v>
      </c>
      <c r="E25" s="555">
        <v>0.142807510254539</v>
      </c>
      <c r="F25" s="552">
        <v>771214.69117338804</v>
      </c>
      <c r="G25" s="553">
        <v>0.13216865472328401</v>
      </c>
    </row>
    <row r="26" spans="1:7">
      <c r="A26" s="559" t="s">
        <v>107</v>
      </c>
      <c r="B26" s="552">
        <v>1422574.02013625</v>
      </c>
      <c r="C26" s="553">
        <v>9.1744229781224901E-2</v>
      </c>
      <c r="D26" s="554">
        <v>1632410.9824892599</v>
      </c>
      <c r="E26" s="555">
        <v>0.103419070254193</v>
      </c>
      <c r="F26" s="552">
        <v>298572.98435717402</v>
      </c>
      <c r="G26" s="553">
        <v>5.1168617676568301E-2</v>
      </c>
    </row>
    <row r="27" spans="1:7" ht="18" customHeight="1">
      <c r="A27" s="559" t="s">
        <v>118</v>
      </c>
      <c r="B27" s="552">
        <v>1421823.8573799999</v>
      </c>
      <c r="C27" s="553">
        <v>9.1695850503022897E-2</v>
      </c>
      <c r="D27" s="556">
        <v>1533989.5410249999</v>
      </c>
      <c r="E27" s="555">
        <v>9.7183720162520595E-2</v>
      </c>
      <c r="F27" s="552">
        <v>301435.83375500003</v>
      </c>
      <c r="G27" s="553">
        <v>5.1659244940177998E-2</v>
      </c>
    </row>
    <row r="28" spans="1:7" ht="21">
      <c r="A28" s="559" t="s">
        <v>126</v>
      </c>
      <c r="B28" s="552">
        <v>1238522.5709874199</v>
      </c>
      <c r="C28" s="553">
        <v>7.9874437276044194E-2</v>
      </c>
      <c r="D28" s="554">
        <v>1200421.3243821601</v>
      </c>
      <c r="E28" s="555">
        <v>7.6050981408860199E-2</v>
      </c>
      <c r="F28" s="552">
        <v>286049.46861099999</v>
      </c>
      <c r="G28" s="553">
        <v>4.9022371958583701E-2</v>
      </c>
    </row>
    <row r="29" spans="1:7" ht="20.25" customHeight="1">
      <c r="A29" s="559" t="s">
        <v>105</v>
      </c>
      <c r="B29" s="552">
        <v>1021659.08</v>
      </c>
      <c r="C29" s="553">
        <v>6.5888540115907099E-2</v>
      </c>
      <c r="D29" s="554">
        <v>1027173.32</v>
      </c>
      <c r="E29" s="555">
        <v>6.5075101113522105E-2</v>
      </c>
      <c r="F29" s="552">
        <v>369094.56</v>
      </c>
      <c r="G29" s="553">
        <v>6.3254411539619998E-2</v>
      </c>
    </row>
    <row r="30" spans="1:7" ht="17.25" customHeight="1">
      <c r="A30" s="559" t="s">
        <v>112</v>
      </c>
      <c r="B30" s="552">
        <v>849409.25662828598</v>
      </c>
      <c r="C30" s="553">
        <v>5.4779854626433401E-2</v>
      </c>
      <c r="D30" s="554">
        <v>853572.28286073997</v>
      </c>
      <c r="E30" s="555">
        <v>5.4076854931222801E-2</v>
      </c>
      <c r="F30" s="552">
        <v>360928.58479927399</v>
      </c>
      <c r="G30" s="553">
        <v>6.1854949147193902E-2</v>
      </c>
    </row>
    <row r="31" spans="1:7" ht="21" customHeight="1">
      <c r="A31" s="559" t="s">
        <v>122</v>
      </c>
      <c r="B31" s="552">
        <v>577286.56016925897</v>
      </c>
      <c r="C31" s="553">
        <v>3.72301968657551E-2</v>
      </c>
      <c r="D31" s="554">
        <v>370976.144340723</v>
      </c>
      <c r="E31" s="555">
        <v>2.35026646755945E-2</v>
      </c>
      <c r="F31" s="552">
        <v>248999.78643910299</v>
      </c>
      <c r="G31" s="553">
        <v>4.26728992285784E-2</v>
      </c>
    </row>
    <row r="32" spans="1:7">
      <c r="A32" s="559" t="s">
        <v>124</v>
      </c>
      <c r="B32" s="552">
        <v>368000.04722260003</v>
      </c>
      <c r="C32" s="553">
        <v>2.37329519687546E-2</v>
      </c>
      <c r="D32" s="554">
        <v>395761.57562780002</v>
      </c>
      <c r="E32" s="555">
        <v>2.50729103349627E-2</v>
      </c>
      <c r="F32" s="552">
        <v>177880.22686220001</v>
      </c>
      <c r="G32" s="553">
        <v>3.04846245219722E-2</v>
      </c>
    </row>
    <row r="33" spans="1:8">
      <c r="A33" s="559" t="s">
        <v>106</v>
      </c>
      <c r="B33" s="552">
        <v>321272.37697799999</v>
      </c>
      <c r="C33" s="553">
        <v>2.07194046556585E-2</v>
      </c>
      <c r="D33" s="554">
        <v>346115.99564360001</v>
      </c>
      <c r="E33" s="555">
        <v>2.1927685401247201E-2</v>
      </c>
      <c r="F33" s="552">
        <v>180096.9611788</v>
      </c>
      <c r="G33" s="553">
        <v>3.0864522358277999E-2</v>
      </c>
    </row>
    <row r="34" spans="1:8">
      <c r="A34" s="559" t="s">
        <v>147</v>
      </c>
      <c r="B34" s="552">
        <v>271090.71883099998</v>
      </c>
      <c r="C34" s="553">
        <v>1.74831037597654E-2</v>
      </c>
      <c r="D34" s="554">
        <v>286509.166371</v>
      </c>
      <c r="E34" s="555">
        <v>1.81513797219186E-2</v>
      </c>
      <c r="F34" s="552">
        <v>143556.3947</v>
      </c>
      <c r="G34" s="553">
        <v>2.4602300476869399E-2</v>
      </c>
    </row>
    <row r="35" spans="1:8">
      <c r="A35" s="559" t="s">
        <v>111</v>
      </c>
      <c r="B35" s="552">
        <v>237614.34950000001</v>
      </c>
      <c r="C35" s="553">
        <v>1.53241554894671E-2</v>
      </c>
      <c r="D35" s="554">
        <v>253985.1955</v>
      </c>
      <c r="E35" s="555">
        <v>1.6090869921056902E-2</v>
      </c>
      <c r="F35" s="552">
        <v>203077.6575</v>
      </c>
      <c r="G35" s="553">
        <v>3.48028909502405E-2</v>
      </c>
    </row>
    <row r="36" spans="1:8">
      <c r="A36" s="559" t="s">
        <v>150</v>
      </c>
      <c r="B36" s="552">
        <v>236737.41179320699</v>
      </c>
      <c r="C36" s="553">
        <v>1.52676002780426E-2</v>
      </c>
      <c r="D36" s="554">
        <v>250241.79626554099</v>
      </c>
      <c r="E36" s="555">
        <v>1.5853712200010701E-2</v>
      </c>
      <c r="F36" s="552">
        <v>52225.564971721004</v>
      </c>
      <c r="G36" s="553">
        <v>8.9502738257925003E-3</v>
      </c>
    </row>
    <row r="37" spans="1:8">
      <c r="A37" s="559" t="s">
        <v>137</v>
      </c>
      <c r="B37" s="552">
        <v>206429.37577910401</v>
      </c>
      <c r="C37" s="553">
        <v>1.3312983238129799E-2</v>
      </c>
      <c r="D37" s="554">
        <v>174625.168913448</v>
      </c>
      <c r="E37" s="555">
        <v>1.1063128590614601E-2</v>
      </c>
      <c r="F37" s="552">
        <v>114092.990194196</v>
      </c>
      <c r="G37" s="553">
        <v>1.9552943168627299E-2</v>
      </c>
    </row>
    <row r="38" spans="1:8">
      <c r="A38" s="559" t="s">
        <v>120</v>
      </c>
      <c r="B38" s="552">
        <v>167751.51347528101</v>
      </c>
      <c r="C38" s="553">
        <v>1.0818581796503199E-2</v>
      </c>
      <c r="D38" s="554">
        <v>170407.982024925</v>
      </c>
      <c r="E38" s="555">
        <v>1.0795954728285999E-2</v>
      </c>
      <c r="F38" s="552">
        <v>81516.006294388004</v>
      </c>
      <c r="G38" s="553">
        <v>1.39699891789558E-2</v>
      </c>
    </row>
    <row r="39" spans="1:8">
      <c r="A39" s="559" t="s">
        <v>121</v>
      </c>
      <c r="B39" s="552">
        <v>164376.4</v>
      </c>
      <c r="C39" s="553">
        <v>1.06009149603098E-2</v>
      </c>
      <c r="D39" s="554">
        <v>227032</v>
      </c>
      <c r="E39" s="555">
        <v>1.4383288650843399E-2</v>
      </c>
      <c r="F39" s="552">
        <v>108551.85312119999</v>
      </c>
      <c r="G39" s="553">
        <v>1.86033183223203E-2</v>
      </c>
    </row>
    <row r="40" spans="1:8">
      <c r="A40" s="559" t="s">
        <v>149</v>
      </c>
      <c r="B40" s="552">
        <v>158537.84144700001</v>
      </c>
      <c r="C40" s="557">
        <v>1.02243763409512E-2</v>
      </c>
      <c r="D40" s="554">
        <v>175290.63898399999</v>
      </c>
      <c r="E40" s="558">
        <v>1.1105288498086899E-2</v>
      </c>
      <c r="F40" s="552">
        <v>76182.05</v>
      </c>
      <c r="G40" s="557">
        <v>1.3055870405220601E-2</v>
      </c>
    </row>
    <row r="41" spans="1:8">
      <c r="A41" s="559" t="s">
        <v>125</v>
      </c>
      <c r="B41" s="552">
        <v>151358.41845999999</v>
      </c>
      <c r="C41" s="553">
        <v>9.7613630826654703E-3</v>
      </c>
      <c r="D41" s="554">
        <v>151481.90586</v>
      </c>
      <c r="E41" s="555">
        <v>9.5969201582343806E-3</v>
      </c>
      <c r="F41" s="552">
        <v>89403.278281999999</v>
      </c>
      <c r="G41" s="553">
        <v>1.53216881805053E-2</v>
      </c>
    </row>
    <row r="42" spans="1:8">
      <c r="A42" s="559" t="s">
        <v>119</v>
      </c>
      <c r="B42" s="552">
        <v>150881.51142580999</v>
      </c>
      <c r="C42" s="553">
        <v>9.7306065329818003E-3</v>
      </c>
      <c r="D42" s="554">
        <v>157452.160704396</v>
      </c>
      <c r="E42" s="555">
        <v>9.9751571413294708E-3</v>
      </c>
      <c r="F42" s="552">
        <v>101135.577361932</v>
      </c>
      <c r="G42" s="553">
        <v>1.7332337360238301E-2</v>
      </c>
    </row>
    <row r="43" spans="1:8">
      <c r="A43" s="559" t="s">
        <v>131</v>
      </c>
      <c r="B43" s="552">
        <v>131651.40282223999</v>
      </c>
      <c r="C43" s="553">
        <v>8.4904239642920893E-3</v>
      </c>
      <c r="D43" s="554">
        <v>135528.50962224</v>
      </c>
      <c r="E43" s="555">
        <v>8.5862154864304908E-3</v>
      </c>
      <c r="F43" s="552">
        <v>49074.170701280003</v>
      </c>
      <c r="G43" s="553">
        <v>8.4101965347425506E-3</v>
      </c>
    </row>
    <row r="44" spans="1:8">
      <c r="A44" s="559" t="s">
        <v>116</v>
      </c>
      <c r="B44" s="552">
        <v>128560.93373293499</v>
      </c>
      <c r="C44" s="553">
        <v>8.2911143310163294E-3</v>
      </c>
      <c r="D44" s="554">
        <v>140166.73771072901</v>
      </c>
      <c r="E44" s="555">
        <v>8.8800638136495007E-3</v>
      </c>
      <c r="F44" s="552">
        <v>65988.081164585994</v>
      </c>
      <c r="G44" s="553">
        <v>1.13088560359561E-2</v>
      </c>
    </row>
    <row r="45" spans="1:8">
      <c r="A45" s="559" t="s">
        <v>134</v>
      </c>
      <c r="B45" s="552">
        <v>95688.320447303995</v>
      </c>
      <c r="C45" s="553">
        <v>6.1711033199215197E-3</v>
      </c>
      <c r="D45" s="554">
        <v>96300.447595955993</v>
      </c>
      <c r="E45" s="555">
        <v>6.1009775493236799E-3</v>
      </c>
      <c r="F45" s="552"/>
      <c r="G45" s="553"/>
      <c r="H45" s="91"/>
    </row>
    <row r="46" spans="1:8">
      <c r="A46" s="559" t="s">
        <v>151</v>
      </c>
      <c r="B46" s="552">
        <v>91036.800000000003</v>
      </c>
      <c r="C46" s="553">
        <v>5.87111881668375E-3</v>
      </c>
      <c r="D46" s="554">
        <v>102816</v>
      </c>
      <c r="E46" s="555">
        <v>6.5137610818083603E-3</v>
      </c>
      <c r="F46" s="552">
        <v>92384</v>
      </c>
      <c r="G46" s="553">
        <v>1.58325160784712E-2</v>
      </c>
    </row>
    <row r="47" spans="1:8">
      <c r="A47" s="559" t="s">
        <v>110</v>
      </c>
      <c r="B47" s="552">
        <v>78284.554999999993</v>
      </c>
      <c r="C47" s="553">
        <v>5.0487047426558702E-3</v>
      </c>
      <c r="D47" s="554">
        <v>81063.820000000007</v>
      </c>
      <c r="E47" s="555">
        <v>5.1356827328306702E-3</v>
      </c>
      <c r="F47" s="552">
        <v>31740.455000000002</v>
      </c>
      <c r="G47" s="553">
        <v>5.43959196533481E-3</v>
      </c>
    </row>
    <row r="48" spans="1:8">
      <c r="A48" s="559" t="s">
        <v>129</v>
      </c>
      <c r="B48" s="552">
        <v>72392.045021500002</v>
      </c>
      <c r="C48" s="553">
        <v>4.6686867036621E-3</v>
      </c>
      <c r="D48" s="554">
        <v>71507.9417579</v>
      </c>
      <c r="E48" s="555">
        <v>4.5302836918653501E-3</v>
      </c>
      <c r="F48" s="552">
        <v>43666.298149399998</v>
      </c>
      <c r="G48" s="553">
        <v>7.4834101958963896E-3</v>
      </c>
    </row>
    <row r="49" spans="1:7">
      <c r="A49" s="559" t="s">
        <v>127</v>
      </c>
      <c r="B49" s="552">
        <v>64500.114978999998</v>
      </c>
      <c r="C49" s="553">
        <v>4.1597226476707497E-3</v>
      </c>
      <c r="D49" s="554">
        <v>65727.290724100007</v>
      </c>
      <c r="E49" s="555">
        <v>4.1640587878476699E-3</v>
      </c>
      <c r="F49" s="552">
        <v>40544.965914100001</v>
      </c>
      <c r="G49" s="553">
        <v>6.9484848538280903E-3</v>
      </c>
    </row>
    <row r="50" spans="1:7">
      <c r="A50" s="559" t="s">
        <v>128</v>
      </c>
      <c r="B50" s="552">
        <v>42158.910491900002</v>
      </c>
      <c r="C50" s="553">
        <v>2.71890018849389E-3</v>
      </c>
      <c r="D50" s="554">
        <v>44539.932937899997</v>
      </c>
      <c r="E50" s="555">
        <v>2.8217639448845301E-3</v>
      </c>
      <c r="F50" s="552">
        <v>37186.776987899997</v>
      </c>
      <c r="G50" s="553">
        <v>6.3729676628793896E-3</v>
      </c>
    </row>
    <row r="51" spans="1:7">
      <c r="A51" s="559" t="s">
        <v>130</v>
      </c>
      <c r="B51" s="552">
        <v>41706.400000000001</v>
      </c>
      <c r="C51" s="553">
        <v>2.6897170135169401E-3</v>
      </c>
      <c r="D51" s="554">
        <v>45855.6</v>
      </c>
      <c r="E51" s="555">
        <v>2.9051161556856099E-3</v>
      </c>
      <c r="F51" s="552">
        <v>25950.400000000001</v>
      </c>
      <c r="G51" s="553">
        <v>4.44730824864434E-3</v>
      </c>
    </row>
    <row r="52" spans="1:7">
      <c r="A52" s="559" t="s">
        <v>117</v>
      </c>
      <c r="B52" s="552">
        <v>39960.839760000003</v>
      </c>
      <c r="C52" s="553">
        <v>2.5771428504233499E-3</v>
      </c>
      <c r="D52" s="554">
        <v>40356.250160000003</v>
      </c>
      <c r="E52" s="555">
        <v>2.5567126877133E-3</v>
      </c>
      <c r="F52" s="552">
        <v>52714.907570000003</v>
      </c>
      <c r="G52" s="553">
        <v>9.0341360157294298E-3</v>
      </c>
    </row>
    <row r="53" spans="1:7">
      <c r="A53" s="559" t="s">
        <v>142</v>
      </c>
      <c r="B53" s="552">
        <v>39152.091701999998</v>
      </c>
      <c r="C53" s="553">
        <v>2.52498530598769E-3</v>
      </c>
      <c r="D53" s="554">
        <v>41662.945734000001</v>
      </c>
      <c r="E53" s="555">
        <v>2.6394965226776302E-3</v>
      </c>
      <c r="F53" s="552">
        <v>23359.992522</v>
      </c>
      <c r="G53" s="553">
        <v>4.0033713326715903E-3</v>
      </c>
    </row>
    <row r="54" spans="1:7">
      <c r="A54" s="559" t="s">
        <v>152</v>
      </c>
      <c r="B54" s="552">
        <v>31500.63</v>
      </c>
      <c r="C54" s="553">
        <v>2.0315294642429499E-3</v>
      </c>
      <c r="D54" s="554">
        <v>33030.720000000001</v>
      </c>
      <c r="E54" s="555">
        <v>2.0926141693910398E-3</v>
      </c>
      <c r="F54" s="552">
        <v>26651.7</v>
      </c>
      <c r="G54" s="553">
        <v>4.5674951156974199E-3</v>
      </c>
    </row>
    <row r="55" spans="1:7">
      <c r="A55" s="559" t="s">
        <v>145</v>
      </c>
      <c r="B55" s="552">
        <v>28409.448</v>
      </c>
      <c r="C55" s="553">
        <v>1.83217385413809E-3</v>
      </c>
      <c r="D55" s="556">
        <v>30881.664000000001</v>
      </c>
      <c r="E55" s="555">
        <v>1.9564637907006901E-3</v>
      </c>
      <c r="F55" s="552">
        <v>19667.580000000002</v>
      </c>
      <c r="G55" s="553">
        <v>3.3705758202136598E-3</v>
      </c>
    </row>
    <row r="56" spans="1:7" ht="18.75" customHeight="1">
      <c r="A56" s="559" t="s">
        <v>123</v>
      </c>
      <c r="B56" s="552">
        <v>22857.915695413001</v>
      </c>
      <c r="C56" s="553">
        <v>1.4741460480762699E-3</v>
      </c>
      <c r="D56" s="554">
        <v>24650.556798230999</v>
      </c>
      <c r="E56" s="555">
        <v>1.56170087843549E-3</v>
      </c>
      <c r="F56" s="552">
        <v>19337.163232536001</v>
      </c>
      <c r="G56" s="553">
        <v>3.3139499024847198E-3</v>
      </c>
    </row>
    <row r="57" spans="1:7">
      <c r="A57" s="559" t="s">
        <v>132</v>
      </c>
      <c r="B57" s="552">
        <v>14445.232579112</v>
      </c>
      <c r="C57" s="553">
        <v>9.3159773637251802E-4</v>
      </c>
      <c r="D57" s="554">
        <v>14334.658807508</v>
      </c>
      <c r="E57" s="555">
        <v>9.0815186995552304E-4</v>
      </c>
      <c r="F57" s="552">
        <v>11397.959684574</v>
      </c>
      <c r="G57" s="553">
        <v>1.95335101281374E-3</v>
      </c>
    </row>
    <row r="58" spans="1:7">
      <c r="A58" s="559" t="s">
        <v>154</v>
      </c>
      <c r="B58" s="552">
        <v>13160.190210000001</v>
      </c>
      <c r="C58" s="553">
        <v>8.4872315781165796E-4</v>
      </c>
      <c r="D58" s="554">
        <v>12562.958264999999</v>
      </c>
      <c r="E58" s="555">
        <v>7.9590830822965004E-4</v>
      </c>
      <c r="F58" s="552">
        <v>4023.04</v>
      </c>
      <c r="G58" s="553">
        <v>6.8945754117956295E-4</v>
      </c>
    </row>
    <row r="59" spans="1:7">
      <c r="A59" s="559" t="s">
        <v>143</v>
      </c>
      <c r="B59" s="552">
        <v>11530.303845962</v>
      </c>
      <c r="C59" s="553">
        <v>7.4360900066905401E-4</v>
      </c>
      <c r="D59" s="554">
        <v>11971.178134784001</v>
      </c>
      <c r="E59" s="555">
        <v>7.5841692185799102E-4</v>
      </c>
      <c r="F59" s="552">
        <v>7997.5794663440001</v>
      </c>
      <c r="G59" s="553">
        <v>1.3706031941650299E-3</v>
      </c>
    </row>
    <row r="60" spans="1:7">
      <c r="A60" s="559" t="s">
        <v>133</v>
      </c>
      <c r="B60" s="552">
        <v>6901.6</v>
      </c>
      <c r="C60" s="553">
        <v>4.45095979046107E-4</v>
      </c>
      <c r="D60" s="554">
        <v>7682.4</v>
      </c>
      <c r="E60" s="555">
        <v>4.8670749819954598E-4</v>
      </c>
      <c r="F60" s="552">
        <v>4823.2</v>
      </c>
      <c r="G60" s="553">
        <v>8.2658676339714902E-4</v>
      </c>
    </row>
    <row r="61" spans="1:7">
      <c r="A61" s="559" t="s">
        <v>136</v>
      </c>
      <c r="B61" s="552">
        <v>6853.0349999999999</v>
      </c>
      <c r="C61" s="553">
        <v>4.4196393919703202E-4</v>
      </c>
      <c r="D61" s="554">
        <v>6624.375</v>
      </c>
      <c r="E61" s="555">
        <v>4.19677832888892E-4</v>
      </c>
      <c r="F61" s="552">
        <v>3319.3049999999998</v>
      </c>
      <c r="G61" s="553">
        <v>5.6885337051707896E-4</v>
      </c>
    </row>
    <row r="62" spans="1:7">
      <c r="A62" s="559" t="s">
        <v>1576</v>
      </c>
      <c r="B62" s="552">
        <v>5118.6000000000004</v>
      </c>
      <c r="C62" s="553">
        <v>3.3010726184441302E-4</v>
      </c>
      <c r="D62" s="554">
        <v>5118.6000000000004</v>
      </c>
      <c r="E62" s="555">
        <v>3.2428160474385601E-4</v>
      </c>
      <c r="F62" s="552">
        <v>2506.8000000000002</v>
      </c>
      <c r="G62" s="553">
        <v>4.2960849611958302E-4</v>
      </c>
    </row>
    <row r="63" spans="1:7">
      <c r="A63" s="559" t="s">
        <v>1527</v>
      </c>
      <c r="B63" s="552">
        <v>4093.248012</v>
      </c>
      <c r="C63" s="553">
        <v>2.63980559780293E-4</v>
      </c>
      <c r="D63" s="554">
        <v>4534.4721239999999</v>
      </c>
      <c r="E63" s="555">
        <v>2.8727501602723399E-4</v>
      </c>
      <c r="F63" s="552">
        <v>5205.2520240000003</v>
      </c>
      <c r="G63" s="553">
        <v>8.9206178951414404E-4</v>
      </c>
    </row>
    <row r="64" spans="1:7">
      <c r="A64" s="559" t="s">
        <v>140</v>
      </c>
      <c r="B64" s="552">
        <v>57.4148098</v>
      </c>
      <c r="C64" s="553">
        <v>3.7027792076731498E-6</v>
      </c>
      <c r="D64" s="554">
        <v>57.4148098</v>
      </c>
      <c r="E64" s="555">
        <v>3.6374334110903901E-6</v>
      </c>
      <c r="F64" s="552">
        <v>32548.150437799999</v>
      </c>
      <c r="G64" s="553">
        <v>5.5780125901775997E-3</v>
      </c>
    </row>
    <row r="65" spans="1:7">
      <c r="A65" s="559" t="s">
        <v>153</v>
      </c>
      <c r="B65" s="552">
        <v>31.86</v>
      </c>
      <c r="C65" s="553">
        <v>2.0547058497173102E-6</v>
      </c>
      <c r="D65" s="554">
        <v>31.86</v>
      </c>
      <c r="E65" s="555">
        <v>2.01844487303936E-6</v>
      </c>
      <c r="F65" s="552">
        <v>31.86</v>
      </c>
      <c r="G65" s="553">
        <v>5.4600792589635902E-6</v>
      </c>
    </row>
    <row r="66" spans="1:7">
      <c r="A66" s="561" t="s">
        <v>141</v>
      </c>
      <c r="B66" s="562">
        <v>0.02</v>
      </c>
      <c r="C66" s="553">
        <v>1.2898341806135001E-9</v>
      </c>
      <c r="D66" s="563">
        <v>0.02</v>
      </c>
      <c r="E66" s="555">
        <v>1.2670714833894301E-9</v>
      </c>
      <c r="F66" s="562">
        <v>0.02</v>
      </c>
      <c r="G66" s="553">
        <v>3.4275450464303801E-9</v>
      </c>
    </row>
  </sheetData>
  <mergeCells count="8">
    <mergeCell ref="B21:C21"/>
    <mergeCell ref="D21:E21"/>
    <mergeCell ref="F21:G21"/>
    <mergeCell ref="E1:F1"/>
    <mergeCell ref="A2:A3"/>
    <mergeCell ref="B2:C2"/>
    <mergeCell ref="D2:E2"/>
    <mergeCell ref="F2:G2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I69"/>
  <sheetViews>
    <sheetView rightToLeft="1" topLeftCell="A40" zoomScaleNormal="100" workbookViewId="0">
      <selection activeCell="H66" sqref="H66"/>
    </sheetView>
  </sheetViews>
  <sheetFormatPr defaultColWidth="9.140625" defaultRowHeight="18"/>
  <cols>
    <col min="1" max="1" width="6.5703125" style="11" customWidth="1"/>
    <col min="2" max="2" width="11.42578125" style="10" customWidth="1"/>
    <col min="3" max="3" width="18" style="30" customWidth="1"/>
    <col min="4" max="4" width="15.85546875" style="29" customWidth="1"/>
    <col min="5" max="6" width="11.85546875" style="29" customWidth="1"/>
    <col min="7" max="7" width="11.5703125" style="29" customWidth="1"/>
    <col min="8" max="8" width="11.140625" style="29" customWidth="1"/>
    <col min="9" max="10" width="10.28515625" style="29" customWidth="1"/>
    <col min="11" max="11" width="11.140625" style="29" customWidth="1"/>
    <col min="12" max="12" width="11" style="29" customWidth="1"/>
    <col min="13" max="13" width="10" style="29" customWidth="1"/>
    <col min="14" max="15" width="10.7109375" style="29" customWidth="1"/>
    <col min="16" max="16" width="12.42578125" style="29" customWidth="1"/>
    <col min="17" max="17" width="10.140625" style="29" bestFit="1" customWidth="1"/>
    <col min="18" max="18" width="10.140625" style="29" customWidth="1"/>
    <col min="19" max="20" width="18.140625" style="29" bestFit="1" customWidth="1"/>
    <col min="21" max="27" width="10.140625" style="29" customWidth="1"/>
    <col min="28" max="35" width="10.7109375" style="29" bestFit="1" customWidth="1"/>
    <col min="36" max="16384" width="9.140625" style="29"/>
  </cols>
  <sheetData>
    <row r="1" spans="1:35" ht="15">
      <c r="A1" s="29"/>
      <c r="B1" s="29"/>
      <c r="C1" s="29"/>
      <c r="D1" s="497" t="s">
        <v>34</v>
      </c>
      <c r="E1" s="497" t="s">
        <v>35</v>
      </c>
      <c r="F1" s="497" t="s">
        <v>36</v>
      </c>
      <c r="G1" s="497" t="s">
        <v>37</v>
      </c>
      <c r="H1" s="497" t="s">
        <v>38</v>
      </c>
      <c r="I1" s="497" t="s">
        <v>39</v>
      </c>
      <c r="J1" s="497" t="s">
        <v>40</v>
      </c>
      <c r="K1" s="497" t="s">
        <v>41</v>
      </c>
      <c r="L1" s="497" t="s">
        <v>42</v>
      </c>
      <c r="M1" s="497" t="s">
        <v>43</v>
      </c>
      <c r="N1" s="497" t="s">
        <v>44</v>
      </c>
      <c r="O1" s="497" t="s">
        <v>168</v>
      </c>
      <c r="P1" s="497" t="s">
        <v>175</v>
      </c>
      <c r="Q1" s="497" t="s">
        <v>1359</v>
      </c>
      <c r="R1" s="497" t="s">
        <v>1390</v>
      </c>
      <c r="S1" s="497" t="s">
        <v>1440</v>
      </c>
      <c r="T1" s="497" t="s">
        <v>1496</v>
      </c>
      <c r="U1" s="497" t="s">
        <v>1526</v>
      </c>
      <c r="V1" s="497" t="s">
        <v>1575</v>
      </c>
      <c r="W1" s="497" t="s">
        <v>1603</v>
      </c>
      <c r="X1" s="497" t="s">
        <v>1723</v>
      </c>
      <c r="Y1" s="497" t="s">
        <v>1777</v>
      </c>
      <c r="Z1" s="497" t="s">
        <v>1817</v>
      </c>
      <c r="AA1" s="497" t="s">
        <v>1841</v>
      </c>
      <c r="AB1" s="571" t="s">
        <v>1935</v>
      </c>
      <c r="AC1" s="571" t="s">
        <v>2050</v>
      </c>
      <c r="AD1" s="571" t="s">
        <v>2108</v>
      </c>
      <c r="AE1" s="571" t="s">
        <v>2150</v>
      </c>
      <c r="AF1" s="571" t="s">
        <v>2231</v>
      </c>
      <c r="AG1" s="571" t="s">
        <v>2282</v>
      </c>
      <c r="AH1" s="571" t="s">
        <v>2358</v>
      </c>
      <c r="AI1" s="571" t="s">
        <v>2472</v>
      </c>
    </row>
    <row r="2" spans="1:35" ht="14.25" customHeight="1">
      <c r="A2" s="1253" t="s">
        <v>174</v>
      </c>
      <c r="B2" s="1244" t="s">
        <v>17</v>
      </c>
      <c r="C2" s="93" t="s">
        <v>33</v>
      </c>
      <c r="D2" s="31">
        <v>1</v>
      </c>
      <c r="E2" s="31">
        <v>13</v>
      </c>
      <c r="F2" s="31">
        <v>3</v>
      </c>
      <c r="G2" s="77"/>
      <c r="H2" s="31">
        <v>31</v>
      </c>
      <c r="I2" s="77"/>
      <c r="J2" s="31">
        <v>11</v>
      </c>
      <c r="K2" s="31">
        <v>3</v>
      </c>
      <c r="L2" s="77"/>
      <c r="M2" s="31">
        <v>5</v>
      </c>
      <c r="N2" s="31">
        <v>11</v>
      </c>
      <c r="O2" s="31">
        <v>13</v>
      </c>
      <c r="P2" s="31">
        <v>10</v>
      </c>
      <c r="Q2" s="31">
        <v>2</v>
      </c>
      <c r="R2" s="31">
        <v>2</v>
      </c>
      <c r="S2" s="31">
        <v>5</v>
      </c>
      <c r="T2" s="31">
        <v>12</v>
      </c>
      <c r="U2" s="31">
        <v>12</v>
      </c>
      <c r="V2" s="31">
        <v>8</v>
      </c>
      <c r="W2" s="31">
        <v>15</v>
      </c>
      <c r="X2" s="31">
        <v>3</v>
      </c>
      <c r="Y2" s="31">
        <v>6</v>
      </c>
      <c r="Z2" s="31">
        <v>1</v>
      </c>
      <c r="AA2" s="31">
        <v>374</v>
      </c>
      <c r="AB2" s="31">
        <v>192</v>
      </c>
      <c r="AC2" s="31">
        <v>6</v>
      </c>
      <c r="AD2" s="31">
        <v>3003</v>
      </c>
      <c r="AE2" s="31">
        <v>802</v>
      </c>
      <c r="AF2" s="31">
        <v>1568</v>
      </c>
      <c r="AG2" s="31">
        <v>526</v>
      </c>
      <c r="AH2" s="31">
        <v>22</v>
      </c>
      <c r="AI2" s="31">
        <v>15</v>
      </c>
    </row>
    <row r="3" spans="1:35" ht="14.25" customHeight="1">
      <c r="A3" s="1253"/>
      <c r="B3" s="1244"/>
      <c r="C3" s="93" t="s">
        <v>177</v>
      </c>
      <c r="D3" s="31">
        <v>24999.998</v>
      </c>
      <c r="E3" s="31">
        <v>4497018.0949999997</v>
      </c>
      <c r="F3" s="31">
        <v>841846.86600000004</v>
      </c>
      <c r="G3" s="77"/>
      <c r="H3" s="31">
        <v>9505666.7719999999</v>
      </c>
      <c r="I3" s="77"/>
      <c r="J3" s="31">
        <v>2854095.07</v>
      </c>
      <c r="K3" s="31">
        <v>305805</v>
      </c>
      <c r="L3" s="77"/>
      <c r="M3" s="31">
        <v>2326467.997</v>
      </c>
      <c r="N3" s="31">
        <v>1232315.0589999999</v>
      </c>
      <c r="O3" s="31">
        <v>8469852.8690000009</v>
      </c>
      <c r="P3" s="31">
        <v>3476803.165</v>
      </c>
      <c r="Q3" s="31">
        <v>29240.309000000001</v>
      </c>
      <c r="R3" s="31">
        <v>431500</v>
      </c>
      <c r="S3" s="31">
        <v>1245250</v>
      </c>
      <c r="T3" s="31">
        <v>9994500</v>
      </c>
      <c r="U3" s="31">
        <v>522660.18400000001</v>
      </c>
      <c r="V3" s="31">
        <v>60507.726999999999</v>
      </c>
      <c r="W3" s="31">
        <v>4498323.8600000003</v>
      </c>
      <c r="X3" s="31">
        <v>10000.001</v>
      </c>
      <c r="Y3" s="31">
        <v>1519041.936</v>
      </c>
      <c r="Z3" s="31">
        <v>4500</v>
      </c>
      <c r="AA3" s="31">
        <v>10908283.890000001</v>
      </c>
      <c r="AB3" s="31">
        <v>1300571.9509999999</v>
      </c>
      <c r="AC3" s="31">
        <v>1243355.53</v>
      </c>
      <c r="AD3" s="31">
        <v>3081010.6710000001</v>
      </c>
      <c r="AE3" s="31">
        <v>1140798.2609999999</v>
      </c>
      <c r="AF3" s="31">
        <v>1569437.7679999999</v>
      </c>
      <c r="AG3" s="31">
        <v>12800852.1</v>
      </c>
      <c r="AH3" s="31">
        <v>320008.77</v>
      </c>
      <c r="AI3" s="31">
        <v>3223750</v>
      </c>
    </row>
    <row r="4" spans="1:35" ht="14.25" customHeight="1">
      <c r="A4" s="1253"/>
      <c r="B4" s="1244"/>
      <c r="C4" s="93" t="s">
        <v>31</v>
      </c>
      <c r="D4" s="31">
        <v>93.749992500000005</v>
      </c>
      <c r="E4" s="31">
        <v>11571.572236739001</v>
      </c>
      <c r="F4" s="31">
        <v>8673.541883074</v>
      </c>
      <c r="G4" s="77"/>
      <c r="H4" s="31">
        <v>13436.452049887999</v>
      </c>
      <c r="I4" s="77"/>
      <c r="J4" s="31">
        <v>5022.9831815500002</v>
      </c>
      <c r="K4" s="31">
        <v>1083.1546800000001</v>
      </c>
      <c r="L4" s="77"/>
      <c r="M4" s="31">
        <v>6761.8853030959999</v>
      </c>
      <c r="N4" s="31">
        <v>1779.4706697900001</v>
      </c>
      <c r="O4" s="31">
        <v>35105.675843669</v>
      </c>
      <c r="P4" s="31">
        <v>9532.7054633549997</v>
      </c>
      <c r="Q4" s="31">
        <v>55.145068135000002</v>
      </c>
      <c r="R4" s="31">
        <v>474.08499999999998</v>
      </c>
      <c r="S4" s="31">
        <v>6473.8762500000003</v>
      </c>
      <c r="T4" s="31">
        <v>17096.031500000001</v>
      </c>
      <c r="U4" s="31">
        <v>1353.2326820159999</v>
      </c>
      <c r="V4" s="31">
        <v>398.681353237</v>
      </c>
      <c r="W4" s="31">
        <v>26662.066274000001</v>
      </c>
      <c r="X4" s="31">
        <v>167.13000208599999</v>
      </c>
      <c r="Y4" s="31">
        <v>5622.8597497119999</v>
      </c>
      <c r="Z4" s="31">
        <v>75.838499999999996</v>
      </c>
      <c r="AA4" s="31">
        <v>62334.116042535003</v>
      </c>
      <c r="AB4" s="31">
        <v>11308.3285786</v>
      </c>
      <c r="AC4" s="31">
        <v>6169.077987701</v>
      </c>
      <c r="AD4" s="31">
        <v>2954.6055841819998</v>
      </c>
      <c r="AE4" s="31">
        <v>6489.8772679000003</v>
      </c>
      <c r="AF4" s="31">
        <v>14875.022797400001</v>
      </c>
      <c r="AG4" s="31">
        <v>30196.707788610001</v>
      </c>
      <c r="AH4" s="31">
        <v>22862.2200978</v>
      </c>
      <c r="AI4" s="31">
        <v>11629.31</v>
      </c>
    </row>
    <row r="5" spans="1:35" ht="14.25" customHeight="1">
      <c r="A5" s="1253"/>
      <c r="B5" s="1262" t="s">
        <v>18</v>
      </c>
      <c r="C5" s="93" t="s">
        <v>33</v>
      </c>
      <c r="D5" s="31">
        <v>0</v>
      </c>
      <c r="E5" s="31">
        <v>0</v>
      </c>
      <c r="F5" s="31">
        <v>5</v>
      </c>
      <c r="G5" s="31">
        <v>5</v>
      </c>
      <c r="H5" s="31">
        <v>3</v>
      </c>
      <c r="I5" s="31">
        <v>4</v>
      </c>
      <c r="J5" s="31">
        <v>1</v>
      </c>
      <c r="K5" s="31">
        <v>9</v>
      </c>
      <c r="L5" s="31">
        <v>27</v>
      </c>
      <c r="M5" s="31">
        <v>19</v>
      </c>
      <c r="N5" s="31">
        <v>1</v>
      </c>
      <c r="O5" s="31">
        <v>6</v>
      </c>
      <c r="P5" s="31">
        <v>7</v>
      </c>
      <c r="Q5" s="31">
        <v>24</v>
      </c>
      <c r="R5" s="31">
        <v>254</v>
      </c>
      <c r="S5" s="31">
        <v>4</v>
      </c>
      <c r="T5" s="31">
        <v>3</v>
      </c>
      <c r="U5" s="31">
        <v>30</v>
      </c>
      <c r="V5" s="31">
        <v>6148</v>
      </c>
      <c r="W5" s="31">
        <v>32</v>
      </c>
      <c r="X5" s="31">
        <v>8</v>
      </c>
      <c r="Y5" s="31">
        <v>1</v>
      </c>
      <c r="Z5" s="31">
        <v>7</v>
      </c>
      <c r="AA5" s="31">
        <v>331</v>
      </c>
      <c r="AB5" s="31">
        <v>149</v>
      </c>
      <c r="AC5" s="31">
        <v>112</v>
      </c>
      <c r="AD5" s="31">
        <v>231</v>
      </c>
      <c r="AE5" s="31">
        <v>224</v>
      </c>
      <c r="AF5" s="31">
        <v>357</v>
      </c>
      <c r="AG5" s="31">
        <v>978</v>
      </c>
      <c r="AH5" s="31">
        <v>20</v>
      </c>
      <c r="AI5" s="31">
        <v>19</v>
      </c>
    </row>
    <row r="6" spans="1:35" ht="14.25" customHeight="1">
      <c r="A6" s="1253"/>
      <c r="B6" s="1262"/>
      <c r="C6" s="93" t="s">
        <v>177</v>
      </c>
      <c r="D6" s="31">
        <v>0</v>
      </c>
      <c r="E6" s="31">
        <v>0</v>
      </c>
      <c r="F6" s="31">
        <v>107223.326</v>
      </c>
      <c r="G6" s="31">
        <v>57369.071000000004</v>
      </c>
      <c r="H6" s="31">
        <v>365894.54700000002</v>
      </c>
      <c r="I6" s="31">
        <v>15000</v>
      </c>
      <c r="J6" s="31">
        <v>2500</v>
      </c>
      <c r="K6" s="31">
        <v>625805.98600000003</v>
      </c>
      <c r="L6" s="31">
        <v>2069056.6510000001</v>
      </c>
      <c r="M6" s="31">
        <v>2447283</v>
      </c>
      <c r="N6" s="31">
        <v>7532</v>
      </c>
      <c r="O6" s="31">
        <v>1690830.5060000001</v>
      </c>
      <c r="P6" s="31">
        <v>617620.26399999997</v>
      </c>
      <c r="Q6" s="31">
        <v>2797544.1170000001</v>
      </c>
      <c r="R6" s="31">
        <v>17889429.502</v>
      </c>
      <c r="S6" s="31">
        <v>1631947.3289999999</v>
      </c>
      <c r="T6" s="31">
        <v>3684.45</v>
      </c>
      <c r="U6" s="31">
        <v>2618794.61</v>
      </c>
      <c r="V6" s="31">
        <v>313142.02500000002</v>
      </c>
      <c r="W6" s="31">
        <v>13078501.192</v>
      </c>
      <c r="X6" s="31">
        <v>660012.93000000005</v>
      </c>
      <c r="Y6" s="31">
        <v>12000</v>
      </c>
      <c r="Z6" s="31">
        <v>582395.53599999996</v>
      </c>
      <c r="AA6" s="31">
        <v>4554615.5020000003</v>
      </c>
      <c r="AB6" s="31">
        <v>22538006.265999999</v>
      </c>
      <c r="AC6" s="31">
        <v>641430.24699999997</v>
      </c>
      <c r="AD6" s="31">
        <v>584571.56000000006</v>
      </c>
      <c r="AE6" s="31">
        <v>732385.15300000005</v>
      </c>
      <c r="AF6" s="31">
        <v>11345205.844000001</v>
      </c>
      <c r="AG6" s="31">
        <v>2908683.4330000002</v>
      </c>
      <c r="AH6" s="31">
        <v>3694541.8339999998</v>
      </c>
      <c r="AI6" s="31">
        <v>185049.861</v>
      </c>
    </row>
    <row r="7" spans="1:35" ht="14.25" customHeight="1">
      <c r="A7" s="1253"/>
      <c r="B7" s="1262"/>
      <c r="C7" s="93" t="s">
        <v>31</v>
      </c>
      <c r="D7" s="31">
        <v>0</v>
      </c>
      <c r="E7" s="31">
        <v>0</v>
      </c>
      <c r="F7" s="31">
        <v>312.010036856</v>
      </c>
      <c r="G7" s="31">
        <v>71.512670008000001</v>
      </c>
      <c r="H7" s="31">
        <v>767.55476688700003</v>
      </c>
      <c r="I7" s="31">
        <v>46.07</v>
      </c>
      <c r="J7" s="31">
        <v>39.25</v>
      </c>
      <c r="K7" s="31">
        <v>1194.7282172600001</v>
      </c>
      <c r="L7" s="31">
        <v>2964.97708715</v>
      </c>
      <c r="M7" s="31">
        <v>4159.0936499999998</v>
      </c>
      <c r="N7" s="31">
        <v>62.515599999999999</v>
      </c>
      <c r="O7" s="31">
        <v>5238.9692223700004</v>
      </c>
      <c r="P7" s="31">
        <v>963.53592000000003</v>
      </c>
      <c r="Q7" s="31">
        <v>1025.586086604</v>
      </c>
      <c r="R7" s="31">
        <v>14551.857972317001</v>
      </c>
      <c r="S7" s="31">
        <v>2996.6257800499998</v>
      </c>
      <c r="T7" s="31">
        <v>87.977324999999993</v>
      </c>
      <c r="U7" s="31">
        <v>8677.2370689790005</v>
      </c>
      <c r="V7" s="31">
        <v>393.19309392000002</v>
      </c>
      <c r="W7" s="31">
        <v>3614.5437715600001</v>
      </c>
      <c r="X7" s="31">
        <v>703.76314184</v>
      </c>
      <c r="Y7" s="31">
        <v>116.928</v>
      </c>
      <c r="Z7" s="31">
        <v>1961.804486728</v>
      </c>
      <c r="AA7" s="31">
        <v>35139.572546996002</v>
      </c>
      <c r="AB7" s="31">
        <v>35201.316916609401</v>
      </c>
      <c r="AC7" s="31">
        <v>4087.8279368069998</v>
      </c>
      <c r="AD7" s="31">
        <v>8942.6522221499999</v>
      </c>
      <c r="AE7" s="31">
        <v>14197.0885705</v>
      </c>
      <c r="AF7" s="31">
        <v>68457.970838861002</v>
      </c>
      <c r="AG7" s="31">
        <v>32436.368510806999</v>
      </c>
      <c r="AH7" s="31">
        <v>34562.641516139003</v>
      </c>
      <c r="AI7" s="31">
        <v>9465.4778835710003</v>
      </c>
    </row>
    <row r="8" spans="1:35" ht="14.25" customHeight="1">
      <c r="A8" s="1253"/>
      <c r="B8" s="1244" t="s">
        <v>48</v>
      </c>
      <c r="C8" s="93" t="s">
        <v>33</v>
      </c>
      <c r="D8" s="64">
        <v>1</v>
      </c>
      <c r="E8" s="64">
        <v>13</v>
      </c>
      <c r="F8" s="64">
        <v>8</v>
      </c>
      <c r="G8" s="64">
        <v>5</v>
      </c>
      <c r="H8" s="64">
        <v>34</v>
      </c>
      <c r="I8" s="64">
        <v>4</v>
      </c>
      <c r="J8" s="64">
        <v>12</v>
      </c>
      <c r="K8" s="64">
        <v>12</v>
      </c>
      <c r="L8" s="64">
        <v>27</v>
      </c>
      <c r="M8" s="64">
        <v>24</v>
      </c>
      <c r="N8" s="64">
        <v>12</v>
      </c>
      <c r="O8" s="64">
        <v>19</v>
      </c>
      <c r="P8" s="64">
        <v>17</v>
      </c>
      <c r="Q8" s="64">
        <v>26</v>
      </c>
      <c r="R8" s="64">
        <v>256</v>
      </c>
      <c r="S8" s="64">
        <v>9</v>
      </c>
      <c r="T8" s="64">
        <v>15</v>
      </c>
      <c r="U8" s="64">
        <v>42</v>
      </c>
      <c r="V8" s="64">
        <v>6156</v>
      </c>
      <c r="W8" s="64">
        <v>47</v>
      </c>
      <c r="X8" s="64">
        <v>11</v>
      </c>
      <c r="Y8" s="64">
        <v>7</v>
      </c>
      <c r="Z8" s="64">
        <v>8</v>
      </c>
      <c r="AA8" s="64">
        <v>705</v>
      </c>
      <c r="AB8" s="64">
        <v>341</v>
      </c>
      <c r="AC8" s="64">
        <v>118</v>
      </c>
      <c r="AD8" s="64">
        <v>3234</v>
      </c>
      <c r="AE8" s="64">
        <v>1026</v>
      </c>
      <c r="AF8" s="64">
        <v>1925</v>
      </c>
      <c r="AG8" s="64">
        <v>1504</v>
      </c>
      <c r="AH8" s="64">
        <v>42</v>
      </c>
      <c r="AI8" s="64">
        <v>34</v>
      </c>
    </row>
    <row r="9" spans="1:35" ht="14.25" customHeight="1">
      <c r="A9" s="1253"/>
      <c r="B9" s="1244"/>
      <c r="C9" s="93" t="s">
        <v>177</v>
      </c>
      <c r="D9" s="64">
        <v>24999.998</v>
      </c>
      <c r="E9" s="64">
        <v>4497018.0949999997</v>
      </c>
      <c r="F9" s="64">
        <v>949070.19200000004</v>
      </c>
      <c r="G9" s="64">
        <v>57369.071000000004</v>
      </c>
      <c r="H9" s="64">
        <v>9871561.3190000001</v>
      </c>
      <c r="I9" s="64">
        <v>15000</v>
      </c>
      <c r="J9" s="64">
        <v>2856595.07</v>
      </c>
      <c r="K9" s="64">
        <v>931610.98600000003</v>
      </c>
      <c r="L9" s="64">
        <v>2069056.6510000001</v>
      </c>
      <c r="M9" s="64">
        <v>4773750.9969999995</v>
      </c>
      <c r="N9" s="64">
        <v>1239847.0589999999</v>
      </c>
      <c r="O9" s="64">
        <v>10160683.375</v>
      </c>
      <c r="P9" s="64">
        <v>4094423.429</v>
      </c>
      <c r="Q9" s="64">
        <v>2826784.426</v>
      </c>
      <c r="R9" s="64">
        <v>18320929.502</v>
      </c>
      <c r="S9" s="64">
        <v>2877197.3289999999</v>
      </c>
      <c r="T9" s="64">
        <v>9998184.4499999993</v>
      </c>
      <c r="U9" s="64">
        <v>3141454.7939999998</v>
      </c>
      <c r="V9" s="64">
        <v>373649.75200000004</v>
      </c>
      <c r="W9" s="64">
        <v>17576825.052000001</v>
      </c>
      <c r="X9" s="64">
        <v>670012.9310000001</v>
      </c>
      <c r="Y9" s="64">
        <v>1531041.936</v>
      </c>
      <c r="Z9" s="64">
        <v>586895.53599999996</v>
      </c>
      <c r="AA9" s="64">
        <v>15462899.392000001</v>
      </c>
      <c r="AB9" s="64">
        <v>23838578.217</v>
      </c>
      <c r="AC9" s="64">
        <v>1884785.777</v>
      </c>
      <c r="AD9" s="64">
        <v>3665582.2310000001</v>
      </c>
      <c r="AE9" s="64">
        <v>1873183.4139999999</v>
      </c>
      <c r="AF9" s="64">
        <v>12914643.612</v>
      </c>
      <c r="AG9" s="64">
        <v>15709535.533</v>
      </c>
      <c r="AH9" s="64">
        <v>4014550.6039999998</v>
      </c>
      <c r="AI9" s="64">
        <v>3408799.861</v>
      </c>
    </row>
    <row r="10" spans="1:35" ht="14.25" customHeight="1">
      <c r="A10" s="1253"/>
      <c r="B10" s="1244"/>
      <c r="C10" s="93" t="s">
        <v>31</v>
      </c>
      <c r="D10" s="64">
        <v>93.749992500000005</v>
      </c>
      <c r="E10" s="64">
        <v>11571.572236739001</v>
      </c>
      <c r="F10" s="64">
        <v>8985.5519199299997</v>
      </c>
      <c r="G10" s="64">
        <v>71.512670008000001</v>
      </c>
      <c r="H10" s="64">
        <v>14204.006816775</v>
      </c>
      <c r="I10" s="64">
        <v>46.07</v>
      </c>
      <c r="J10" s="64">
        <v>5062.2331815500002</v>
      </c>
      <c r="K10" s="64">
        <v>2277.8828972600004</v>
      </c>
      <c r="L10" s="64">
        <v>2964.97708715</v>
      </c>
      <c r="M10" s="64">
        <v>10920.978953096001</v>
      </c>
      <c r="N10" s="64">
        <v>1841.9862697900001</v>
      </c>
      <c r="O10" s="64">
        <v>40344.645066038996</v>
      </c>
      <c r="P10" s="64">
        <v>10496.241383355</v>
      </c>
      <c r="Q10" s="64">
        <v>1080.731154739</v>
      </c>
      <c r="R10" s="64">
        <v>15025.942972317</v>
      </c>
      <c r="S10" s="64">
        <v>9470.50203005</v>
      </c>
      <c r="T10" s="64">
        <v>17184.008825000001</v>
      </c>
      <c r="U10" s="64">
        <v>10030.469750995</v>
      </c>
      <c r="V10" s="64">
        <v>791.87444715700008</v>
      </c>
      <c r="W10" s="64">
        <v>30276.610045560003</v>
      </c>
      <c r="X10" s="64">
        <v>870.89314392599999</v>
      </c>
      <c r="Y10" s="64">
        <v>5739.7877497119998</v>
      </c>
      <c r="Z10" s="64">
        <v>2037.6429867280001</v>
      </c>
      <c r="AA10" s="64">
        <v>97473.688589530997</v>
      </c>
      <c r="AB10" s="64">
        <v>46509.645495209399</v>
      </c>
      <c r="AC10" s="64">
        <v>10256.905924507999</v>
      </c>
      <c r="AD10" s="64">
        <v>11897.257806332</v>
      </c>
      <c r="AE10" s="64">
        <v>20686.965838399999</v>
      </c>
      <c r="AF10" s="64">
        <v>83332.993636261002</v>
      </c>
      <c r="AG10" s="64">
        <v>62633.076299417</v>
      </c>
      <c r="AH10" s="64">
        <v>57424.861613939007</v>
      </c>
      <c r="AI10" s="64">
        <v>21094.787883571</v>
      </c>
    </row>
    <row r="11" spans="1:35" ht="14.25" customHeight="1">
      <c r="A11" s="1253" t="s">
        <v>173</v>
      </c>
      <c r="B11" s="1244" t="s">
        <v>17</v>
      </c>
      <c r="C11" s="93" t="s">
        <v>33</v>
      </c>
      <c r="D11" s="31">
        <v>607</v>
      </c>
      <c r="E11" s="31">
        <v>844</v>
      </c>
      <c r="F11" s="31">
        <v>161</v>
      </c>
      <c r="G11" s="31">
        <v>812</v>
      </c>
      <c r="H11" s="31">
        <v>133</v>
      </c>
      <c r="I11" s="31">
        <v>132</v>
      </c>
      <c r="J11" s="31">
        <v>79</v>
      </c>
      <c r="K11" s="31">
        <v>134</v>
      </c>
      <c r="L11" s="31">
        <v>102</v>
      </c>
      <c r="M11" s="31">
        <v>239</v>
      </c>
      <c r="N11" s="31">
        <v>737</v>
      </c>
      <c r="O11" s="31">
        <v>838</v>
      </c>
      <c r="P11" s="31">
        <v>2580</v>
      </c>
      <c r="Q11" s="31">
        <v>14914</v>
      </c>
      <c r="R11" s="31">
        <v>6302</v>
      </c>
      <c r="S11" s="31">
        <v>130</v>
      </c>
      <c r="T11" s="31">
        <v>86</v>
      </c>
      <c r="U11" s="31">
        <v>136</v>
      </c>
      <c r="V11" s="31">
        <v>92</v>
      </c>
      <c r="W11" s="31">
        <v>86</v>
      </c>
      <c r="X11" s="31">
        <v>129</v>
      </c>
      <c r="Y11" s="31">
        <v>117</v>
      </c>
      <c r="Z11" s="31">
        <v>119</v>
      </c>
      <c r="AA11" s="31">
        <v>187</v>
      </c>
      <c r="AB11" s="31">
        <v>30</v>
      </c>
      <c r="AC11" s="31">
        <v>44</v>
      </c>
      <c r="AD11" s="31">
        <v>47</v>
      </c>
      <c r="AE11" s="31">
        <v>88</v>
      </c>
      <c r="AF11" s="31">
        <v>152</v>
      </c>
      <c r="AG11" s="31">
        <v>1011</v>
      </c>
      <c r="AH11" s="31">
        <v>756</v>
      </c>
      <c r="AI11" s="31">
        <v>451</v>
      </c>
    </row>
    <row r="12" spans="1:35" ht="14.25" customHeight="1">
      <c r="A12" s="1253"/>
      <c r="B12" s="1244"/>
      <c r="C12" s="93" t="s">
        <v>177</v>
      </c>
      <c r="D12" s="31">
        <v>1217113.0109999999</v>
      </c>
      <c r="E12" s="31">
        <v>5934087.4040000001</v>
      </c>
      <c r="F12" s="31">
        <v>2560910.8760000002</v>
      </c>
      <c r="G12" s="31">
        <v>5642266.3289999999</v>
      </c>
      <c r="H12" s="31">
        <v>2440709.4939999999</v>
      </c>
      <c r="I12" s="31">
        <v>7093296.9369999999</v>
      </c>
      <c r="J12" s="31">
        <v>4206635.2529999996</v>
      </c>
      <c r="K12" s="31">
        <v>4492587.8389999997</v>
      </c>
      <c r="L12" s="31">
        <v>2049551.4280000001</v>
      </c>
      <c r="M12" s="31">
        <v>6321653.29</v>
      </c>
      <c r="N12" s="31">
        <v>3810496.236</v>
      </c>
      <c r="O12" s="31">
        <v>13948039.897</v>
      </c>
      <c r="P12" s="31">
        <v>6089854.415</v>
      </c>
      <c r="Q12" s="31">
        <v>6926398.0690000001</v>
      </c>
      <c r="R12" s="31">
        <v>8459670.3579999991</v>
      </c>
      <c r="S12" s="31">
        <v>4971629.341</v>
      </c>
      <c r="T12" s="31">
        <v>4093517.3709999998</v>
      </c>
      <c r="U12" s="31">
        <v>4260565.4680000003</v>
      </c>
      <c r="V12" s="31">
        <v>4061437.8289999999</v>
      </c>
      <c r="W12" s="31">
        <v>1931627.456</v>
      </c>
      <c r="X12" s="31">
        <v>5405144.1699999999</v>
      </c>
      <c r="Y12" s="31">
        <v>5206758.7929999996</v>
      </c>
      <c r="Z12" s="31">
        <v>6793155.2309999997</v>
      </c>
      <c r="AA12" s="31">
        <v>11631377.915999999</v>
      </c>
      <c r="AB12" s="31">
        <v>2160588.0759999999</v>
      </c>
      <c r="AC12" s="31">
        <v>3369547.2059999998</v>
      </c>
      <c r="AD12" s="31">
        <v>3353936.4530000002</v>
      </c>
      <c r="AE12" s="31">
        <v>3777706.6150000002</v>
      </c>
      <c r="AF12" s="31">
        <v>4086952.216</v>
      </c>
      <c r="AG12" s="31">
        <v>8142475.9170000004</v>
      </c>
      <c r="AH12" s="31">
        <v>11684475.006999999</v>
      </c>
      <c r="AI12" s="31">
        <v>6057176.2450000001</v>
      </c>
    </row>
    <row r="13" spans="1:35" ht="14.25" customHeight="1">
      <c r="A13" s="1253"/>
      <c r="B13" s="1244"/>
      <c r="C13" s="93" t="s">
        <v>31</v>
      </c>
      <c r="D13" s="31">
        <v>3136.445095263</v>
      </c>
      <c r="E13" s="31">
        <v>13557.965672494</v>
      </c>
      <c r="F13" s="31">
        <v>6186.2411725669999</v>
      </c>
      <c r="G13" s="31">
        <v>11853.19119741</v>
      </c>
      <c r="H13" s="31">
        <v>8460.3839620140006</v>
      </c>
      <c r="I13" s="31">
        <v>22098.211482818999</v>
      </c>
      <c r="J13" s="31">
        <v>18547.585054915999</v>
      </c>
      <c r="K13" s="31">
        <v>26130.881769015999</v>
      </c>
      <c r="L13" s="31">
        <v>8255.6335380319997</v>
      </c>
      <c r="M13" s="31">
        <v>23079.108989588</v>
      </c>
      <c r="N13" s="31">
        <v>12658.445146173999</v>
      </c>
      <c r="O13" s="31">
        <v>36885.886402351003</v>
      </c>
      <c r="P13" s="31">
        <v>11597.973426525999</v>
      </c>
      <c r="Q13" s="31">
        <v>22569.160904676999</v>
      </c>
      <c r="R13" s="31">
        <v>30214.517806748001</v>
      </c>
      <c r="S13" s="31">
        <v>14728.313125950001</v>
      </c>
      <c r="T13" s="31">
        <v>11043.902769660999</v>
      </c>
      <c r="U13" s="31">
        <v>16211.551235262001</v>
      </c>
      <c r="V13" s="31">
        <v>14436.686886852</v>
      </c>
      <c r="W13" s="31">
        <v>14114.432432215999</v>
      </c>
      <c r="X13" s="31">
        <v>23462.579005797001</v>
      </c>
      <c r="Y13" s="31">
        <v>25131.919411270999</v>
      </c>
      <c r="Z13" s="31">
        <v>31413.515006279998</v>
      </c>
      <c r="AA13" s="31">
        <v>64719.292228393999</v>
      </c>
      <c r="AB13" s="31">
        <v>10937.396867703999</v>
      </c>
      <c r="AC13" s="31">
        <v>40892.890030513001</v>
      </c>
      <c r="AD13" s="31">
        <v>29727.255082177999</v>
      </c>
      <c r="AE13" s="31">
        <v>63966.909375709998</v>
      </c>
      <c r="AF13" s="31">
        <v>87048.194690400007</v>
      </c>
      <c r="AG13" s="31">
        <v>103834.13833611101</v>
      </c>
      <c r="AH13" s="31">
        <v>127451.75200900401</v>
      </c>
      <c r="AI13" s="31">
        <v>71440.901210130003</v>
      </c>
    </row>
    <row r="14" spans="1:35" ht="14.25" customHeight="1">
      <c r="A14" s="1253"/>
      <c r="B14" s="1244" t="s">
        <v>18</v>
      </c>
      <c r="C14" s="93" t="s">
        <v>33</v>
      </c>
      <c r="D14" s="31">
        <v>10</v>
      </c>
      <c r="E14" s="31">
        <v>39</v>
      </c>
      <c r="F14" s="31">
        <v>21</v>
      </c>
      <c r="G14" s="31">
        <v>22</v>
      </c>
      <c r="H14" s="31">
        <v>42</v>
      </c>
      <c r="I14" s="31">
        <v>36</v>
      </c>
      <c r="J14" s="31">
        <v>28</v>
      </c>
      <c r="K14" s="31">
        <v>23</v>
      </c>
      <c r="L14" s="31">
        <v>17</v>
      </c>
      <c r="M14" s="31">
        <v>22</v>
      </c>
      <c r="N14" s="31">
        <v>21</v>
      </c>
      <c r="O14" s="31">
        <v>60</v>
      </c>
      <c r="P14" s="31">
        <v>19</v>
      </c>
      <c r="Q14" s="31">
        <v>2354</v>
      </c>
      <c r="R14" s="31">
        <v>44</v>
      </c>
      <c r="S14" s="31">
        <v>38</v>
      </c>
      <c r="T14" s="31">
        <v>36</v>
      </c>
      <c r="U14" s="31">
        <v>44</v>
      </c>
      <c r="V14" s="31">
        <v>44</v>
      </c>
      <c r="W14" s="31">
        <v>23</v>
      </c>
      <c r="X14" s="31">
        <v>34</v>
      </c>
      <c r="Y14" s="31">
        <v>21</v>
      </c>
      <c r="Z14" s="31">
        <v>41</v>
      </c>
      <c r="AA14" s="31">
        <v>48</v>
      </c>
      <c r="AB14" s="31">
        <v>21</v>
      </c>
      <c r="AC14" s="31">
        <v>24</v>
      </c>
      <c r="AD14" s="31">
        <v>35</v>
      </c>
      <c r="AE14" s="31">
        <v>29</v>
      </c>
      <c r="AF14" s="31">
        <v>37</v>
      </c>
      <c r="AG14" s="31">
        <v>21</v>
      </c>
      <c r="AH14" s="31">
        <v>39</v>
      </c>
      <c r="AI14" s="31">
        <v>37</v>
      </c>
    </row>
    <row r="15" spans="1:35" ht="14.25" customHeight="1">
      <c r="A15" s="1253"/>
      <c r="B15" s="1244"/>
      <c r="C15" s="93" t="s">
        <v>177</v>
      </c>
      <c r="D15" s="31">
        <v>54097</v>
      </c>
      <c r="E15" s="31">
        <v>340993.435</v>
      </c>
      <c r="F15" s="31">
        <v>329478.86</v>
      </c>
      <c r="G15" s="31">
        <v>215323.05499999999</v>
      </c>
      <c r="H15" s="31">
        <v>951868.02599999995</v>
      </c>
      <c r="I15" s="31">
        <v>306343.32299999997</v>
      </c>
      <c r="J15" s="31">
        <v>336108.50599999999</v>
      </c>
      <c r="K15" s="31">
        <v>561245.86600000004</v>
      </c>
      <c r="L15" s="31">
        <v>272870.20799999998</v>
      </c>
      <c r="M15" s="31">
        <v>452700.70600000001</v>
      </c>
      <c r="N15" s="31">
        <v>468313.24300000002</v>
      </c>
      <c r="O15" s="31">
        <v>1821364.6710000001</v>
      </c>
      <c r="P15" s="31">
        <v>462051.647</v>
      </c>
      <c r="Q15" s="31">
        <v>1559297.8970000001</v>
      </c>
      <c r="R15" s="31">
        <v>1105682.2250000001</v>
      </c>
      <c r="S15" s="31">
        <v>1158044.9979999999</v>
      </c>
      <c r="T15" s="31">
        <v>626062.64399999997</v>
      </c>
      <c r="U15" s="31">
        <v>914018.77</v>
      </c>
      <c r="V15" s="31">
        <v>1421019.0930000001</v>
      </c>
      <c r="W15" s="31">
        <v>429794.33299999998</v>
      </c>
      <c r="X15" s="31">
        <v>1073755.111</v>
      </c>
      <c r="Y15" s="31">
        <v>404800.90600000002</v>
      </c>
      <c r="Z15" s="31">
        <v>1328919.0430000001</v>
      </c>
      <c r="AA15" s="31">
        <v>2639867.36</v>
      </c>
      <c r="AB15" s="31">
        <v>1369914.7</v>
      </c>
      <c r="AC15" s="31">
        <v>375673.15299999999</v>
      </c>
      <c r="AD15" s="31">
        <v>558175.58100000001</v>
      </c>
      <c r="AE15" s="31">
        <v>685443.71299999999</v>
      </c>
      <c r="AF15" s="31">
        <v>791091.77300000004</v>
      </c>
      <c r="AG15" s="31">
        <v>459598.766</v>
      </c>
      <c r="AH15" s="31">
        <v>1301755.5009999999</v>
      </c>
      <c r="AI15" s="31">
        <v>297175.03600000002</v>
      </c>
    </row>
    <row r="16" spans="1:35" ht="14.25" customHeight="1">
      <c r="A16" s="1253"/>
      <c r="B16" s="1244"/>
      <c r="C16" s="93" t="s">
        <v>31</v>
      </c>
      <c r="D16" s="31">
        <v>118.7381</v>
      </c>
      <c r="E16" s="31">
        <v>718.56165798899997</v>
      </c>
      <c r="F16" s="31">
        <v>510.14395205199997</v>
      </c>
      <c r="G16" s="31">
        <v>540.25173389999998</v>
      </c>
      <c r="H16" s="31">
        <v>3132.0936448269999</v>
      </c>
      <c r="I16" s="31">
        <v>1724.439021338</v>
      </c>
      <c r="J16" s="31">
        <v>1220.056844278</v>
      </c>
      <c r="K16" s="31">
        <v>2067.7149690000001</v>
      </c>
      <c r="L16" s="31">
        <v>1012.327611672</v>
      </c>
      <c r="M16" s="31">
        <v>1302.9819985680001</v>
      </c>
      <c r="N16" s="31">
        <v>3302.8288845699999</v>
      </c>
      <c r="O16" s="31">
        <v>6140.0427267759997</v>
      </c>
      <c r="P16" s="31">
        <v>1020.237068447</v>
      </c>
      <c r="Q16" s="31">
        <v>2767.103759178</v>
      </c>
      <c r="R16" s="31">
        <v>2958.9995628860001</v>
      </c>
      <c r="S16" s="31">
        <v>4177.1131251999996</v>
      </c>
      <c r="T16" s="31">
        <v>2338.8807724100002</v>
      </c>
      <c r="U16" s="31">
        <v>5931.5805997879997</v>
      </c>
      <c r="V16" s="31">
        <v>7261.1976599919999</v>
      </c>
      <c r="W16" s="31">
        <v>2464.0219332860001</v>
      </c>
      <c r="X16" s="31">
        <v>5395.9448204070004</v>
      </c>
      <c r="Y16" s="31">
        <v>2788.6115192420002</v>
      </c>
      <c r="Z16" s="31">
        <v>7577.2774507069998</v>
      </c>
      <c r="AA16" s="31">
        <v>8163.2382715220001</v>
      </c>
      <c r="AB16" s="31">
        <v>9905.0756273000006</v>
      </c>
      <c r="AC16" s="31">
        <v>7086.8174658369999</v>
      </c>
      <c r="AD16" s="31">
        <v>36929.735329146002</v>
      </c>
      <c r="AE16" s="31">
        <v>14283.03256577</v>
      </c>
      <c r="AF16" s="31">
        <v>21017.829739814999</v>
      </c>
      <c r="AG16" s="31">
        <v>11015.13296793</v>
      </c>
      <c r="AH16" s="31">
        <v>20164.158750580998</v>
      </c>
      <c r="AI16" s="31">
        <v>6565.2360796129997</v>
      </c>
    </row>
    <row r="17" spans="1:35" ht="14.25" customHeight="1">
      <c r="A17" s="1253"/>
      <c r="B17" s="1244" t="s">
        <v>48</v>
      </c>
      <c r="C17" s="93" t="s">
        <v>33</v>
      </c>
      <c r="D17" s="64">
        <v>617</v>
      </c>
      <c r="E17" s="64">
        <v>883</v>
      </c>
      <c r="F17" s="64">
        <v>182</v>
      </c>
      <c r="G17" s="64">
        <v>834</v>
      </c>
      <c r="H17" s="64">
        <v>175</v>
      </c>
      <c r="I17" s="64">
        <v>168</v>
      </c>
      <c r="J17" s="64">
        <v>107</v>
      </c>
      <c r="K17" s="64">
        <v>157</v>
      </c>
      <c r="L17" s="64">
        <v>119</v>
      </c>
      <c r="M17" s="64">
        <v>261</v>
      </c>
      <c r="N17" s="64">
        <v>758</v>
      </c>
      <c r="O17" s="64">
        <v>898</v>
      </c>
      <c r="P17" s="64">
        <v>2599</v>
      </c>
      <c r="Q17" s="64">
        <v>17268</v>
      </c>
      <c r="R17" s="64">
        <v>6346</v>
      </c>
      <c r="S17" s="64">
        <v>168</v>
      </c>
      <c r="T17" s="64">
        <v>122</v>
      </c>
      <c r="U17" s="64">
        <v>180</v>
      </c>
      <c r="V17" s="64">
        <v>136</v>
      </c>
      <c r="W17" s="64">
        <v>109</v>
      </c>
      <c r="X17" s="64">
        <v>163</v>
      </c>
      <c r="Y17" s="64">
        <v>138</v>
      </c>
      <c r="Z17" s="64">
        <v>160</v>
      </c>
      <c r="AA17" s="64">
        <v>235</v>
      </c>
      <c r="AB17" s="64">
        <v>51</v>
      </c>
      <c r="AC17" s="64">
        <v>68</v>
      </c>
      <c r="AD17" s="64">
        <v>82</v>
      </c>
      <c r="AE17" s="64">
        <v>117</v>
      </c>
      <c r="AF17" s="64">
        <v>189</v>
      </c>
      <c r="AG17" s="64">
        <v>1032</v>
      </c>
      <c r="AH17" s="64">
        <v>795</v>
      </c>
      <c r="AI17" s="64">
        <v>488</v>
      </c>
    </row>
    <row r="18" spans="1:35" ht="14.25" customHeight="1">
      <c r="A18" s="1253"/>
      <c r="B18" s="1244"/>
      <c r="C18" s="93" t="s">
        <v>177</v>
      </c>
      <c r="D18" s="64">
        <v>1271210.0109999999</v>
      </c>
      <c r="E18" s="64">
        <v>6275080.8389999997</v>
      </c>
      <c r="F18" s="64">
        <v>2890389.736</v>
      </c>
      <c r="G18" s="64">
        <v>5857589.3839999996</v>
      </c>
      <c r="H18" s="64">
        <v>3392577.52</v>
      </c>
      <c r="I18" s="64">
        <v>7399640.2599999998</v>
      </c>
      <c r="J18" s="64">
        <v>4542743.7589999996</v>
      </c>
      <c r="K18" s="64">
        <v>5053833.7050000001</v>
      </c>
      <c r="L18" s="64">
        <v>2322421.6359999999</v>
      </c>
      <c r="M18" s="64">
        <v>6774353.9960000003</v>
      </c>
      <c r="N18" s="64">
        <v>4278809.4790000003</v>
      </c>
      <c r="O18" s="64">
        <v>15769404.568</v>
      </c>
      <c r="P18" s="64">
        <v>6551906.0619999999</v>
      </c>
      <c r="Q18" s="64">
        <v>8485695.966</v>
      </c>
      <c r="R18" s="64">
        <v>9565352.5829999987</v>
      </c>
      <c r="S18" s="64">
        <v>6129674.3389999997</v>
      </c>
      <c r="T18" s="64">
        <v>4719580.0149999997</v>
      </c>
      <c r="U18" s="64">
        <v>5174584.2379999999</v>
      </c>
      <c r="V18" s="64">
        <v>5482456.9220000003</v>
      </c>
      <c r="W18" s="64">
        <v>2361421.7889999999</v>
      </c>
      <c r="X18" s="64">
        <v>6478899.2809999995</v>
      </c>
      <c r="Y18" s="64">
        <v>5611559.699</v>
      </c>
      <c r="Z18" s="64">
        <v>8122074.2740000002</v>
      </c>
      <c r="AA18" s="64">
        <v>14271245.275999999</v>
      </c>
      <c r="AB18" s="64">
        <v>3530502.7759999996</v>
      </c>
      <c r="AC18" s="64">
        <v>3745220.3589999997</v>
      </c>
      <c r="AD18" s="64">
        <v>3912112.034</v>
      </c>
      <c r="AE18" s="64">
        <v>4463150.3279999997</v>
      </c>
      <c r="AF18" s="64">
        <v>4878043.9890000001</v>
      </c>
      <c r="AG18" s="64">
        <v>8602074.6830000002</v>
      </c>
      <c r="AH18" s="64">
        <v>12986230.507999999</v>
      </c>
      <c r="AI18" s="64">
        <v>6354351.2810000004</v>
      </c>
    </row>
    <row r="19" spans="1:35" ht="14.25" customHeight="1">
      <c r="A19" s="1253"/>
      <c r="B19" s="1244"/>
      <c r="C19" s="93" t="s">
        <v>31</v>
      </c>
      <c r="D19" s="64">
        <v>3255.183195263</v>
      </c>
      <c r="E19" s="64">
        <v>14276.527330482999</v>
      </c>
      <c r="F19" s="64">
        <v>6696.3851246189997</v>
      </c>
      <c r="G19" s="64">
        <v>12393.442931310001</v>
      </c>
      <c r="H19" s="64">
        <v>11592.477606841001</v>
      </c>
      <c r="I19" s="64">
        <v>23822.650504156998</v>
      </c>
      <c r="J19" s="64">
        <v>19767.641899193997</v>
      </c>
      <c r="K19" s="64">
        <v>28198.596738016</v>
      </c>
      <c r="L19" s="64">
        <v>9267.9611497040005</v>
      </c>
      <c r="M19" s="64">
        <v>24382.090988156</v>
      </c>
      <c r="N19" s="64">
        <v>15961.274030744</v>
      </c>
      <c r="O19" s="64">
        <v>43025.929129127006</v>
      </c>
      <c r="P19" s="64">
        <v>12618.210494973</v>
      </c>
      <c r="Q19" s="64">
        <v>25336.264663855</v>
      </c>
      <c r="R19" s="64">
        <v>33173.517369633999</v>
      </c>
      <c r="S19" s="64">
        <v>18905.426251149998</v>
      </c>
      <c r="T19" s="64">
        <v>13382.783542071</v>
      </c>
      <c r="U19" s="64">
        <v>22143.131835050001</v>
      </c>
      <c r="V19" s="64">
        <v>21697.884546843998</v>
      </c>
      <c r="W19" s="64">
        <v>16578.454365501999</v>
      </c>
      <c r="X19" s="64">
        <v>28858.523826204</v>
      </c>
      <c r="Y19" s="64">
        <v>27920.530930512999</v>
      </c>
      <c r="Z19" s="64">
        <v>38990.792456987001</v>
      </c>
      <c r="AA19" s="64">
        <v>72882.530499916</v>
      </c>
      <c r="AB19" s="64">
        <v>20842.472495004</v>
      </c>
      <c r="AC19" s="64">
        <v>47979.707496349998</v>
      </c>
      <c r="AD19" s="64">
        <v>66656.990411324005</v>
      </c>
      <c r="AE19" s="64">
        <v>78249.941941479992</v>
      </c>
      <c r="AF19" s="64">
        <v>108066.02443021501</v>
      </c>
      <c r="AG19" s="64">
        <v>114849.271304041</v>
      </c>
      <c r="AH19" s="64">
        <v>147615.91075958501</v>
      </c>
      <c r="AI19" s="64">
        <v>78006.137289742997</v>
      </c>
    </row>
    <row r="20" spans="1:35" ht="14.25" customHeight="1">
      <c r="A20" s="1253" t="s">
        <v>1350</v>
      </c>
      <c r="B20" s="1244" t="s">
        <v>17</v>
      </c>
      <c r="C20" s="93" t="s">
        <v>33</v>
      </c>
      <c r="D20" s="31">
        <v>709672</v>
      </c>
      <c r="E20" s="31">
        <v>1015655</v>
      </c>
      <c r="F20" s="31">
        <v>1476960</v>
      </c>
      <c r="G20" s="31">
        <v>2102792</v>
      </c>
      <c r="H20" s="31">
        <v>2556844</v>
      </c>
      <c r="I20" s="31">
        <v>3656526</v>
      </c>
      <c r="J20" s="31">
        <v>5209099</v>
      </c>
      <c r="K20" s="31">
        <v>3203488</v>
      </c>
      <c r="L20" s="31">
        <v>2313948</v>
      </c>
      <c r="M20" s="31">
        <v>3433084</v>
      </c>
      <c r="N20" s="31">
        <v>3682448</v>
      </c>
      <c r="O20" s="31">
        <v>3887012</v>
      </c>
      <c r="P20" s="31">
        <v>4031868</v>
      </c>
      <c r="Q20" s="31">
        <v>7335581</v>
      </c>
      <c r="R20" s="31">
        <v>6048004</v>
      </c>
      <c r="S20" s="31">
        <v>7571041</v>
      </c>
      <c r="T20" s="31">
        <v>6403422</v>
      </c>
      <c r="U20" s="31">
        <v>9123627</v>
      </c>
      <c r="V20" s="31">
        <v>10143060</v>
      </c>
      <c r="W20" s="31">
        <v>5838661</v>
      </c>
      <c r="X20" s="31">
        <v>10031726</v>
      </c>
      <c r="Y20" s="31">
        <v>11151819</v>
      </c>
      <c r="Z20" s="31">
        <v>16629618</v>
      </c>
      <c r="AA20" s="31">
        <v>17756133</v>
      </c>
      <c r="AB20" s="31">
        <v>19532750</v>
      </c>
      <c r="AC20" s="31">
        <v>29681393</v>
      </c>
      <c r="AD20" s="31">
        <v>22083672</v>
      </c>
      <c r="AE20" s="31">
        <v>48881667</v>
      </c>
      <c r="AF20" s="31">
        <v>57063097</v>
      </c>
      <c r="AG20" s="31">
        <v>29322171</v>
      </c>
      <c r="AH20" s="31">
        <v>21099602</v>
      </c>
      <c r="AI20" s="31">
        <v>12493573</v>
      </c>
    </row>
    <row r="21" spans="1:35" ht="14.25" customHeight="1">
      <c r="A21" s="1253"/>
      <c r="B21" s="1244"/>
      <c r="C21" s="93" t="s">
        <v>177</v>
      </c>
      <c r="D21" s="31">
        <v>8359891.5039999997</v>
      </c>
      <c r="E21" s="31">
        <v>12980379.880000001</v>
      </c>
      <c r="F21" s="31">
        <v>21165619.964000002</v>
      </c>
      <c r="G21" s="31">
        <v>27503114.500999998</v>
      </c>
      <c r="H21" s="31">
        <v>37840617.910999998</v>
      </c>
      <c r="I21" s="31">
        <v>55931599.362000003</v>
      </c>
      <c r="J21" s="31">
        <v>83441320.879999995</v>
      </c>
      <c r="K21" s="31">
        <v>40699160.792000003</v>
      </c>
      <c r="L21" s="31">
        <v>25867579.074999999</v>
      </c>
      <c r="M21" s="31">
        <v>45340673.269000001</v>
      </c>
      <c r="N21" s="31">
        <v>30095769.811000001</v>
      </c>
      <c r="O21" s="31">
        <v>31758472.855</v>
      </c>
      <c r="P21" s="31">
        <v>54108458.614</v>
      </c>
      <c r="Q21" s="31">
        <v>102187737.94499999</v>
      </c>
      <c r="R21" s="31">
        <v>73132739.121000007</v>
      </c>
      <c r="S21" s="31">
        <v>62064763.884999998</v>
      </c>
      <c r="T21" s="31">
        <v>49338589.571000002</v>
      </c>
      <c r="U21" s="31">
        <v>95240148.802000001</v>
      </c>
      <c r="V21" s="31">
        <v>95349008.672000006</v>
      </c>
      <c r="W21" s="31">
        <v>42317697.533</v>
      </c>
      <c r="X21" s="31">
        <v>73075750.133000001</v>
      </c>
      <c r="Y21" s="31">
        <v>108697410.8</v>
      </c>
      <c r="Z21" s="31">
        <v>130469379.368</v>
      </c>
      <c r="AA21" s="31">
        <v>97682082.234999999</v>
      </c>
      <c r="AB21" s="31">
        <v>114595230.742</v>
      </c>
      <c r="AC21" s="31">
        <v>204405682.23899999</v>
      </c>
      <c r="AD21" s="31">
        <v>155270933.664</v>
      </c>
      <c r="AE21" s="31">
        <v>222721507.83700001</v>
      </c>
      <c r="AF21" s="31">
        <v>190155683.289</v>
      </c>
      <c r="AG21" s="31">
        <v>156949783.69299999</v>
      </c>
      <c r="AH21" s="31">
        <v>160274522.63</v>
      </c>
      <c r="AI21" s="31">
        <v>116887074.30500001</v>
      </c>
    </row>
    <row r="22" spans="1:35" ht="14.25" customHeight="1">
      <c r="A22" s="1253"/>
      <c r="B22" s="1244"/>
      <c r="C22" s="93" t="s">
        <v>31</v>
      </c>
      <c r="D22" s="31">
        <v>13488.260948869</v>
      </c>
      <c r="E22" s="31">
        <v>22611.300370546</v>
      </c>
      <c r="F22" s="31">
        <v>42859.831264073997</v>
      </c>
      <c r="G22" s="31">
        <v>72027.129790820996</v>
      </c>
      <c r="H22" s="31">
        <v>111304.01239002</v>
      </c>
      <c r="I22" s="31">
        <v>145435.13570146399</v>
      </c>
      <c r="J22" s="31">
        <v>271198.31251090998</v>
      </c>
      <c r="K22" s="31">
        <v>113699.48542972399</v>
      </c>
      <c r="L22" s="31">
        <v>67491.126019582007</v>
      </c>
      <c r="M22" s="31">
        <v>103103.372672899</v>
      </c>
      <c r="N22" s="31">
        <v>76335.262286761004</v>
      </c>
      <c r="O22" s="31">
        <v>93443.927205597996</v>
      </c>
      <c r="P22" s="31">
        <v>129107.81247434999</v>
      </c>
      <c r="Q22" s="31">
        <v>256794.51523078201</v>
      </c>
      <c r="R22" s="31">
        <v>214913.989301525</v>
      </c>
      <c r="S22" s="31">
        <v>212951.46283543599</v>
      </c>
      <c r="T22" s="31">
        <v>173081.960115414</v>
      </c>
      <c r="U22" s="31">
        <v>317447.697992831</v>
      </c>
      <c r="V22" s="31">
        <v>378882.01131887501</v>
      </c>
      <c r="W22" s="31">
        <v>179152.63817552401</v>
      </c>
      <c r="X22" s="31">
        <v>366685.818966811</v>
      </c>
      <c r="Y22" s="31">
        <v>552114.66519892204</v>
      </c>
      <c r="Z22" s="31">
        <v>730913.80766717403</v>
      </c>
      <c r="AA22" s="31">
        <v>751778.84605959198</v>
      </c>
      <c r="AB22" s="31">
        <v>961468.60853823205</v>
      </c>
      <c r="AC22" s="31">
        <v>2364889.9013734702</v>
      </c>
      <c r="AD22" s="31">
        <v>1620939.75064919</v>
      </c>
      <c r="AE22" s="31">
        <v>3674791.6240212899</v>
      </c>
      <c r="AF22" s="31">
        <v>3241437.79914435</v>
      </c>
      <c r="AG22" s="31">
        <v>1934758.16906754</v>
      </c>
      <c r="AH22" s="31">
        <v>1503259.9795359501</v>
      </c>
      <c r="AI22" s="31">
        <v>912290.36359738698</v>
      </c>
    </row>
    <row r="23" spans="1:35" ht="14.25" customHeight="1">
      <c r="A23" s="1253"/>
      <c r="B23" s="1262" t="s">
        <v>18</v>
      </c>
      <c r="C23" s="93" t="s">
        <v>33</v>
      </c>
      <c r="D23" s="31">
        <v>385900</v>
      </c>
      <c r="E23" s="31">
        <v>530172</v>
      </c>
      <c r="F23" s="31">
        <v>644492</v>
      </c>
      <c r="G23" s="31">
        <v>1402635</v>
      </c>
      <c r="H23" s="31">
        <v>1250863</v>
      </c>
      <c r="I23" s="31">
        <v>2086712</v>
      </c>
      <c r="J23" s="31">
        <v>2662677</v>
      </c>
      <c r="K23" s="31">
        <v>2432532</v>
      </c>
      <c r="L23" s="31">
        <v>2922991</v>
      </c>
      <c r="M23" s="31">
        <v>2510803</v>
      </c>
      <c r="N23" s="31">
        <v>2627636</v>
      </c>
      <c r="O23" s="31">
        <v>3236098</v>
      </c>
      <c r="P23" s="31">
        <v>2623091</v>
      </c>
      <c r="Q23" s="31">
        <v>4142301</v>
      </c>
      <c r="R23" s="31">
        <v>3510038</v>
      </c>
      <c r="S23" s="31">
        <v>4799886</v>
      </c>
      <c r="T23" s="31">
        <v>5148578</v>
      </c>
      <c r="U23" s="31">
        <v>5010567</v>
      </c>
      <c r="V23" s="31">
        <v>6891768</v>
      </c>
      <c r="W23" s="31">
        <v>4419149</v>
      </c>
      <c r="X23" s="31">
        <v>6188563</v>
      </c>
      <c r="Y23" s="31">
        <v>5705584</v>
      </c>
      <c r="Z23" s="31">
        <v>11991377</v>
      </c>
      <c r="AA23" s="31">
        <v>14338730</v>
      </c>
      <c r="AB23" s="31">
        <v>12421124</v>
      </c>
      <c r="AC23" s="31">
        <v>20013926</v>
      </c>
      <c r="AD23" s="31">
        <v>13831672</v>
      </c>
      <c r="AE23" s="31">
        <v>24772417</v>
      </c>
      <c r="AF23" s="31">
        <v>33754438</v>
      </c>
      <c r="AG23" s="31">
        <v>16509600</v>
      </c>
      <c r="AH23" s="31">
        <v>18924574</v>
      </c>
      <c r="AI23" s="31">
        <v>7633536</v>
      </c>
    </row>
    <row r="24" spans="1:35" ht="14.25" customHeight="1">
      <c r="A24" s="1253"/>
      <c r="B24" s="1262"/>
      <c r="C24" s="93" t="s">
        <v>177</v>
      </c>
      <c r="D24" s="31">
        <v>2463452.8969999999</v>
      </c>
      <c r="E24" s="31">
        <v>5413523.5159999998</v>
      </c>
      <c r="F24" s="31">
        <v>7003389.6950000003</v>
      </c>
      <c r="G24" s="31">
        <v>9795903.4000000004</v>
      </c>
      <c r="H24" s="31">
        <v>12107067.827</v>
      </c>
      <c r="I24" s="31">
        <v>18243855.862</v>
      </c>
      <c r="J24" s="31">
        <v>24941298.245000001</v>
      </c>
      <c r="K24" s="31">
        <v>14536859.036</v>
      </c>
      <c r="L24" s="31">
        <v>13422896.071</v>
      </c>
      <c r="M24" s="31">
        <v>15043386.969000001</v>
      </c>
      <c r="N24" s="31">
        <v>14488495.27</v>
      </c>
      <c r="O24" s="31">
        <v>14694999.103</v>
      </c>
      <c r="P24" s="31">
        <v>16856950.004000001</v>
      </c>
      <c r="Q24" s="31">
        <v>33705541.43</v>
      </c>
      <c r="R24" s="31">
        <v>24014451.749000002</v>
      </c>
      <c r="S24" s="31">
        <v>33129479.822999999</v>
      </c>
      <c r="T24" s="31">
        <v>29110769.249000002</v>
      </c>
      <c r="U24" s="31">
        <v>28561940.350000001</v>
      </c>
      <c r="V24" s="31">
        <v>32213868.153000001</v>
      </c>
      <c r="W24" s="31">
        <v>14337187.502</v>
      </c>
      <c r="X24" s="31">
        <v>34910205.089000002</v>
      </c>
      <c r="Y24" s="31">
        <v>38845872.568999998</v>
      </c>
      <c r="Z24" s="31">
        <v>50072505.814000003</v>
      </c>
      <c r="AA24" s="31">
        <v>42091563.572999999</v>
      </c>
      <c r="AB24" s="31">
        <v>42438881.695</v>
      </c>
      <c r="AC24" s="31">
        <v>64605443.861000001</v>
      </c>
      <c r="AD24" s="31">
        <v>41966417.619000003</v>
      </c>
      <c r="AE24" s="31">
        <v>68171243.787</v>
      </c>
      <c r="AF24" s="31">
        <v>43679520.843999997</v>
      </c>
      <c r="AG24" s="31">
        <v>29466019.083999999</v>
      </c>
      <c r="AH24" s="31">
        <v>36888458.375</v>
      </c>
      <c r="AI24" s="31">
        <v>23574770.098999999</v>
      </c>
    </row>
    <row r="25" spans="1:35" ht="14.25" customHeight="1">
      <c r="A25" s="1253"/>
      <c r="B25" s="1262"/>
      <c r="C25" s="93" t="s">
        <v>31</v>
      </c>
      <c r="D25" s="31">
        <v>4758.3129099580001</v>
      </c>
      <c r="E25" s="31">
        <v>8304.8663159209991</v>
      </c>
      <c r="F25" s="31">
        <v>12936.945604824999</v>
      </c>
      <c r="G25" s="31">
        <v>19319.438373337001</v>
      </c>
      <c r="H25" s="31">
        <v>30275.537043431999</v>
      </c>
      <c r="I25" s="31">
        <v>48419.213037037996</v>
      </c>
      <c r="J25" s="31">
        <v>82765.462612528005</v>
      </c>
      <c r="K25" s="31">
        <v>46241.209404410001</v>
      </c>
      <c r="L25" s="31">
        <v>40758.428527044001</v>
      </c>
      <c r="M25" s="31">
        <v>42105.686108369999</v>
      </c>
      <c r="N25" s="31">
        <v>38685.164402003</v>
      </c>
      <c r="O25" s="31">
        <v>47359.638210208999</v>
      </c>
      <c r="P25" s="31">
        <v>48275.267439866999</v>
      </c>
      <c r="Q25" s="31">
        <v>103023.61114573</v>
      </c>
      <c r="R25" s="31">
        <v>90288.946473921998</v>
      </c>
      <c r="S25" s="31">
        <v>121551.495080051</v>
      </c>
      <c r="T25" s="31">
        <v>130074.370798105</v>
      </c>
      <c r="U25" s="31">
        <v>137029.28506165199</v>
      </c>
      <c r="V25" s="31">
        <v>150008.28374057601</v>
      </c>
      <c r="W25" s="31">
        <v>77322.708399812007</v>
      </c>
      <c r="X25" s="31">
        <v>196282.70181674199</v>
      </c>
      <c r="Y25" s="31">
        <v>237336.47435136</v>
      </c>
      <c r="Z25" s="31">
        <v>348759.006343277</v>
      </c>
      <c r="AA25" s="31">
        <v>380800.77697259799</v>
      </c>
      <c r="AB25" s="31">
        <v>461743.30747094803</v>
      </c>
      <c r="AC25" s="31">
        <v>940674.95202448196</v>
      </c>
      <c r="AD25" s="31">
        <v>689347.38239353604</v>
      </c>
      <c r="AE25" s="31">
        <v>1340133.29479437</v>
      </c>
      <c r="AF25" s="31">
        <v>1017169.5326361899</v>
      </c>
      <c r="AG25" s="31">
        <v>623635.30639920896</v>
      </c>
      <c r="AH25" s="31">
        <v>609524.848864411</v>
      </c>
      <c r="AI25" s="31">
        <v>348962.23143662501</v>
      </c>
    </row>
    <row r="26" spans="1:35" ht="14.25" customHeight="1">
      <c r="A26" s="1253"/>
      <c r="B26" s="1244" t="s">
        <v>48</v>
      </c>
      <c r="C26" s="93" t="s">
        <v>33</v>
      </c>
      <c r="D26" s="64">
        <v>1095572</v>
      </c>
      <c r="E26" s="64">
        <v>1545827</v>
      </c>
      <c r="F26" s="64">
        <v>2121452</v>
      </c>
      <c r="G26" s="64">
        <v>3505427</v>
      </c>
      <c r="H26" s="64">
        <v>3807707</v>
      </c>
      <c r="I26" s="64">
        <v>5743238</v>
      </c>
      <c r="J26" s="64">
        <v>7871776</v>
      </c>
      <c r="K26" s="64">
        <v>5636020</v>
      </c>
      <c r="L26" s="64">
        <v>5236939</v>
      </c>
      <c r="M26" s="64">
        <v>5943887</v>
      </c>
      <c r="N26" s="64">
        <v>6310084</v>
      </c>
      <c r="O26" s="64">
        <v>7123110</v>
      </c>
      <c r="P26" s="64">
        <v>6654959</v>
      </c>
      <c r="Q26" s="64">
        <v>11477882</v>
      </c>
      <c r="R26" s="64">
        <v>9558042</v>
      </c>
      <c r="S26" s="64">
        <v>12370927</v>
      </c>
      <c r="T26" s="64">
        <v>11552000</v>
      </c>
      <c r="U26" s="64">
        <v>14134194</v>
      </c>
      <c r="V26" s="64">
        <v>17034828</v>
      </c>
      <c r="W26" s="64">
        <v>10257810</v>
      </c>
      <c r="X26" s="64">
        <v>16220289</v>
      </c>
      <c r="Y26" s="64">
        <v>16857403</v>
      </c>
      <c r="Z26" s="64">
        <v>28620995</v>
      </c>
      <c r="AA26" s="64">
        <v>32094863</v>
      </c>
      <c r="AB26" s="64">
        <v>31953874</v>
      </c>
      <c r="AC26" s="64">
        <v>49695319</v>
      </c>
      <c r="AD26" s="64">
        <v>35915344</v>
      </c>
      <c r="AE26" s="64">
        <v>73654084</v>
      </c>
      <c r="AF26" s="64">
        <v>90817535</v>
      </c>
      <c r="AG26" s="64">
        <v>45831771</v>
      </c>
      <c r="AH26" s="64">
        <v>40024176</v>
      </c>
      <c r="AI26" s="64">
        <v>20127109</v>
      </c>
    </row>
    <row r="27" spans="1:35" ht="14.25" customHeight="1">
      <c r="A27" s="1253"/>
      <c r="B27" s="1244"/>
      <c r="C27" s="93" t="s">
        <v>177</v>
      </c>
      <c r="D27" s="64">
        <v>10823344.401000001</v>
      </c>
      <c r="E27" s="64">
        <v>18393903.396000002</v>
      </c>
      <c r="F27" s="64">
        <v>28169009.659000002</v>
      </c>
      <c r="G27" s="64">
        <v>37299017.901000001</v>
      </c>
      <c r="H27" s="64">
        <v>49947685.737999998</v>
      </c>
      <c r="I27" s="64">
        <v>74175455.224000007</v>
      </c>
      <c r="J27" s="64">
        <v>108382619.125</v>
      </c>
      <c r="K27" s="64">
        <v>55236019.828000002</v>
      </c>
      <c r="L27" s="64">
        <v>39290475.145999998</v>
      </c>
      <c r="M27" s="64">
        <v>60384060.238000005</v>
      </c>
      <c r="N27" s="64">
        <v>44584265.081</v>
      </c>
      <c r="O27" s="64">
        <v>46453471.958000004</v>
      </c>
      <c r="P27" s="64">
        <v>70965408.618000001</v>
      </c>
      <c r="Q27" s="64">
        <v>135893279.375</v>
      </c>
      <c r="R27" s="64">
        <v>97147190.870000005</v>
      </c>
      <c r="S27" s="64">
        <v>95194243.708000004</v>
      </c>
      <c r="T27" s="64">
        <v>78449358.820000008</v>
      </c>
      <c r="U27" s="64">
        <v>123802089.15200001</v>
      </c>
      <c r="V27" s="64">
        <v>127562876.825</v>
      </c>
      <c r="W27" s="64">
        <v>56654885.034999996</v>
      </c>
      <c r="X27" s="64">
        <v>107985955.222</v>
      </c>
      <c r="Y27" s="64">
        <v>147543283.36899999</v>
      </c>
      <c r="Z27" s="64">
        <v>180541885.18200001</v>
      </c>
      <c r="AA27" s="64">
        <v>139773645.808</v>
      </c>
      <c r="AB27" s="64">
        <v>157034112.43700001</v>
      </c>
      <c r="AC27" s="64">
        <v>269011126.10000002</v>
      </c>
      <c r="AD27" s="64">
        <v>197237351.28299999</v>
      </c>
      <c r="AE27" s="64">
        <v>290892751.62400001</v>
      </c>
      <c r="AF27" s="64">
        <v>233835204.13300002</v>
      </c>
      <c r="AG27" s="64">
        <v>186415802.77699998</v>
      </c>
      <c r="AH27" s="64">
        <v>197162981.005</v>
      </c>
      <c r="AI27" s="64">
        <v>140461844.40400001</v>
      </c>
    </row>
    <row r="28" spans="1:35" ht="14.25" customHeight="1">
      <c r="A28" s="1253"/>
      <c r="B28" s="1244"/>
      <c r="C28" s="93" t="s">
        <v>31</v>
      </c>
      <c r="D28" s="64">
        <v>18246.573858827</v>
      </c>
      <c r="E28" s="64">
        <v>30916.166686466997</v>
      </c>
      <c r="F28" s="64">
        <v>55796.776868898996</v>
      </c>
      <c r="G28" s="64">
        <v>91346.568164158001</v>
      </c>
      <c r="H28" s="64">
        <v>141579.54943345199</v>
      </c>
      <c r="I28" s="64">
        <v>193854.34873850198</v>
      </c>
      <c r="J28" s="64">
        <v>353963.77512343798</v>
      </c>
      <c r="K28" s="64">
        <v>159940.69483413399</v>
      </c>
      <c r="L28" s="64">
        <v>108249.55454662601</v>
      </c>
      <c r="M28" s="64">
        <v>145209.05878126901</v>
      </c>
      <c r="N28" s="64">
        <v>115020.42668876401</v>
      </c>
      <c r="O28" s="64">
        <v>140803.56541580701</v>
      </c>
      <c r="P28" s="64">
        <v>177383.079914217</v>
      </c>
      <c r="Q28" s="64">
        <v>359818.12637651199</v>
      </c>
      <c r="R28" s="64">
        <v>305202.935775447</v>
      </c>
      <c r="S28" s="64">
        <v>334502.957915487</v>
      </c>
      <c r="T28" s="64">
        <v>303156.33091351902</v>
      </c>
      <c r="U28" s="64">
        <v>454476.98305448296</v>
      </c>
      <c r="V28" s="64">
        <v>528890.29505945102</v>
      </c>
      <c r="W28" s="64">
        <v>256475.34657533601</v>
      </c>
      <c r="X28" s="64">
        <v>562968.52078355302</v>
      </c>
      <c r="Y28" s="64">
        <v>789451.13955028204</v>
      </c>
      <c r="Z28" s="64">
        <v>1079672.8140104511</v>
      </c>
      <c r="AA28" s="64">
        <v>1132579.6230321899</v>
      </c>
      <c r="AB28" s="64">
        <v>1423211.91600918</v>
      </c>
      <c r="AC28" s="64">
        <v>3305564.8533979524</v>
      </c>
      <c r="AD28" s="64">
        <v>2310287.1330427262</v>
      </c>
      <c r="AE28" s="64">
        <v>5014924.9188156594</v>
      </c>
      <c r="AF28" s="64">
        <v>4258607.3317805398</v>
      </c>
      <c r="AG28" s="64">
        <v>2558393.4754667487</v>
      </c>
      <c r="AH28" s="64">
        <v>2112784.8284003614</v>
      </c>
      <c r="AI28" s="64">
        <v>1261252.5950340121</v>
      </c>
    </row>
    <row r="29" spans="1:35" ht="14.25" customHeight="1">
      <c r="A29" s="1253" t="s">
        <v>176</v>
      </c>
      <c r="B29" s="1244" t="s">
        <v>48</v>
      </c>
      <c r="C29" s="93" t="s">
        <v>33</v>
      </c>
      <c r="D29" s="92">
        <v>1096190</v>
      </c>
      <c r="E29" s="92">
        <v>1546723</v>
      </c>
      <c r="F29" s="92">
        <v>2121642</v>
      </c>
      <c r="G29" s="92">
        <v>3506266</v>
      </c>
      <c r="H29" s="92">
        <v>3807916</v>
      </c>
      <c r="I29" s="92">
        <v>5743410</v>
      </c>
      <c r="J29" s="92">
        <v>7871895</v>
      </c>
      <c r="K29" s="92">
        <v>5636189</v>
      </c>
      <c r="L29" s="92">
        <v>5237085</v>
      </c>
      <c r="M29" s="92">
        <v>5944172</v>
      </c>
      <c r="N29" s="92">
        <v>6310854</v>
      </c>
      <c r="O29" s="92">
        <v>7124027</v>
      </c>
      <c r="P29" s="92">
        <v>6657575</v>
      </c>
      <c r="Q29" s="92">
        <v>11495176</v>
      </c>
      <c r="R29" s="92">
        <v>9564644</v>
      </c>
      <c r="S29" s="92">
        <v>12371104</v>
      </c>
      <c r="T29" s="92">
        <v>11552137</v>
      </c>
      <c r="U29" s="92">
        <v>14134416</v>
      </c>
      <c r="V29" s="92">
        <v>17041120</v>
      </c>
      <c r="W29" s="92">
        <v>10257966</v>
      </c>
      <c r="X29" s="92">
        <v>16220463</v>
      </c>
      <c r="Y29" s="92">
        <v>16857548</v>
      </c>
      <c r="Z29" s="92">
        <v>28621163</v>
      </c>
      <c r="AA29" s="92">
        <v>32095803</v>
      </c>
      <c r="AB29" s="92">
        <v>31954266</v>
      </c>
      <c r="AC29" s="92">
        <v>49695505</v>
      </c>
      <c r="AD29" s="92">
        <v>35918660</v>
      </c>
      <c r="AE29" s="92">
        <v>73655227</v>
      </c>
      <c r="AF29" s="92">
        <v>90819649</v>
      </c>
      <c r="AG29" s="92">
        <v>45834307</v>
      </c>
      <c r="AH29" s="92">
        <v>40025013</v>
      </c>
      <c r="AI29" s="92">
        <v>20127631</v>
      </c>
    </row>
    <row r="30" spans="1:35" ht="14.25" customHeight="1">
      <c r="A30" s="1253"/>
      <c r="B30" s="1244"/>
      <c r="C30" s="93" t="s">
        <v>177</v>
      </c>
      <c r="D30" s="92">
        <v>12119554.41</v>
      </c>
      <c r="E30" s="92">
        <v>29166002.330000002</v>
      </c>
      <c r="F30" s="92">
        <v>32008469.587000001</v>
      </c>
      <c r="G30" s="92">
        <v>43213976.355999999</v>
      </c>
      <c r="H30" s="92">
        <v>63211824.577</v>
      </c>
      <c r="I30" s="92">
        <v>81590095.484000012</v>
      </c>
      <c r="J30" s="92">
        <v>115781957.954</v>
      </c>
      <c r="K30" s="92">
        <v>61221464.519000001</v>
      </c>
      <c r="L30" s="92">
        <v>43681953.432999998</v>
      </c>
      <c r="M30" s="92">
        <v>71932165.231000006</v>
      </c>
      <c r="N30" s="92">
        <v>50102921.619000003</v>
      </c>
      <c r="O30" s="92">
        <v>72383559.901000008</v>
      </c>
      <c r="P30" s="92">
        <v>81611738.108999997</v>
      </c>
      <c r="Q30" s="92">
        <v>147205759.76699999</v>
      </c>
      <c r="R30" s="92">
        <v>125033472.95500001</v>
      </c>
      <c r="S30" s="92">
        <v>104201115.376</v>
      </c>
      <c r="T30" s="92">
        <v>93167123.285000011</v>
      </c>
      <c r="U30" s="92">
        <v>132118128.18400002</v>
      </c>
      <c r="V30" s="92">
        <v>133418983.499</v>
      </c>
      <c r="W30" s="92">
        <v>76593131.876000002</v>
      </c>
      <c r="X30" s="92">
        <v>115134867.434</v>
      </c>
      <c r="Y30" s="92">
        <v>154685885.00399998</v>
      </c>
      <c r="Z30" s="92">
        <v>189250854.99200001</v>
      </c>
      <c r="AA30" s="92">
        <v>169507790.47600001</v>
      </c>
      <c r="AB30" s="92">
        <v>184403193.43000001</v>
      </c>
      <c r="AC30" s="92">
        <v>274641132.236</v>
      </c>
      <c r="AD30" s="92">
        <v>204815045.54799998</v>
      </c>
      <c r="AE30" s="92">
        <v>297229085.366</v>
      </c>
      <c r="AF30" s="92">
        <v>251627891.73400003</v>
      </c>
      <c r="AG30" s="92">
        <v>210727412.99299997</v>
      </c>
      <c r="AH30" s="92">
        <v>214163762.11699998</v>
      </c>
      <c r="AI30" s="92">
        <v>150224995.546</v>
      </c>
    </row>
    <row r="31" spans="1:35" ht="14.25" customHeight="1">
      <c r="A31" s="1253"/>
      <c r="B31" s="1244"/>
      <c r="C31" s="93" t="s">
        <v>31</v>
      </c>
      <c r="D31" s="92">
        <v>21595.507046589999</v>
      </c>
      <c r="E31" s="92">
        <v>56764.266253688998</v>
      </c>
      <c r="F31" s="92">
        <v>71478.713913447995</v>
      </c>
      <c r="G31" s="92">
        <v>103811.523765476</v>
      </c>
      <c r="H31" s="92">
        <v>167376.03385706799</v>
      </c>
      <c r="I31" s="92">
        <v>217723.06924265897</v>
      </c>
      <c r="J31" s="92">
        <v>378793.65020418196</v>
      </c>
      <c r="K31" s="92">
        <v>190417.17446940998</v>
      </c>
      <c r="L31" s="92">
        <v>120482.49278348</v>
      </c>
      <c r="M31" s="92">
        <v>180512.12872252101</v>
      </c>
      <c r="N31" s="92">
        <v>132823.686989298</v>
      </c>
      <c r="O31" s="92">
        <v>224174.13961097301</v>
      </c>
      <c r="P31" s="92">
        <v>200497.53179254499</v>
      </c>
      <c r="Q31" s="92">
        <v>386235.122195106</v>
      </c>
      <c r="R31" s="92">
        <v>353402.39611739799</v>
      </c>
      <c r="S31" s="92">
        <v>362878.886196687</v>
      </c>
      <c r="T31" s="92">
        <v>333723.12328059005</v>
      </c>
      <c r="U31" s="92">
        <v>486650.58464052796</v>
      </c>
      <c r="V31" s="92">
        <v>551380.05405345198</v>
      </c>
      <c r="W31" s="92">
        <v>303330.410986398</v>
      </c>
      <c r="X31" s="92">
        <v>592697.93775368307</v>
      </c>
      <c r="Y31" s="92">
        <v>823111.45823050709</v>
      </c>
      <c r="Z31" s="92">
        <v>1120701.249454166</v>
      </c>
      <c r="AA31" s="92">
        <v>1302935.842121637</v>
      </c>
      <c r="AB31" s="92">
        <v>1490564.0339993935</v>
      </c>
      <c r="AC31" s="92">
        <v>3363801.4668188104</v>
      </c>
      <c r="AD31" s="92">
        <v>2388841.381260382</v>
      </c>
      <c r="AE31" s="92">
        <v>5113861.8265955392</v>
      </c>
      <c r="AF31" s="92">
        <v>4450006.3498470159</v>
      </c>
      <c r="AG31" s="92">
        <v>2735875.8230702067</v>
      </c>
      <c r="AH31" s="92">
        <v>2317825.6007738854</v>
      </c>
      <c r="AI31" s="92">
        <v>1360353.5202073262</v>
      </c>
    </row>
    <row r="32" spans="1:35" ht="14.25" customHeight="1">
      <c r="A32" s="1253"/>
      <c r="B32" s="1244" t="s">
        <v>171</v>
      </c>
      <c r="C32" s="93" t="s">
        <v>33</v>
      </c>
      <c r="D32" s="64">
        <v>73079.333333333328</v>
      </c>
      <c r="E32" s="64">
        <v>70305.590909090912</v>
      </c>
      <c r="F32" s="64">
        <v>117869</v>
      </c>
      <c r="G32" s="64">
        <v>166965.04761904763</v>
      </c>
      <c r="H32" s="64">
        <v>173087.09090909091</v>
      </c>
      <c r="I32" s="64">
        <v>287170.5</v>
      </c>
      <c r="J32" s="64">
        <v>357813.40909090912</v>
      </c>
      <c r="K32" s="64">
        <v>281809.45</v>
      </c>
      <c r="L32" s="64">
        <v>275636.05263157893</v>
      </c>
      <c r="M32" s="64">
        <v>270189.63636363635</v>
      </c>
      <c r="N32" s="64">
        <v>315542.7</v>
      </c>
      <c r="O32" s="64">
        <v>356201.35</v>
      </c>
      <c r="P32" s="64">
        <v>416098.4375</v>
      </c>
      <c r="Q32" s="64">
        <v>522508</v>
      </c>
      <c r="R32" s="64">
        <v>531369.11111111112</v>
      </c>
      <c r="S32" s="64">
        <v>562322.90909090906</v>
      </c>
      <c r="T32" s="64">
        <v>577606.85</v>
      </c>
      <c r="U32" s="64">
        <v>706720.8</v>
      </c>
      <c r="V32" s="64">
        <v>811481.90476190473</v>
      </c>
      <c r="W32" s="64">
        <v>569887</v>
      </c>
      <c r="X32" s="64">
        <v>772403</v>
      </c>
      <c r="Y32" s="64">
        <v>802740.38095238095</v>
      </c>
      <c r="Z32" s="64">
        <v>1431058.15</v>
      </c>
      <c r="AA32" s="64">
        <v>1689252.7894736843</v>
      </c>
      <c r="AB32" s="64">
        <v>1879662.705882353</v>
      </c>
      <c r="AC32" s="64">
        <v>2160674.1304347827</v>
      </c>
      <c r="AD32" s="64">
        <v>2112862.3529411764</v>
      </c>
      <c r="AE32" s="64">
        <v>3202401.1739130435</v>
      </c>
      <c r="AF32" s="64">
        <v>4540982.45</v>
      </c>
      <c r="AG32" s="64">
        <v>2182586.0476190476</v>
      </c>
      <c r="AH32" s="64">
        <v>1905953</v>
      </c>
      <c r="AI32" s="64">
        <v>1118201.7222222222</v>
      </c>
    </row>
    <row r="33" spans="1:35" ht="14.25" customHeight="1">
      <c r="A33" s="1253"/>
      <c r="B33" s="1244"/>
      <c r="C33" s="93" t="s">
        <v>177</v>
      </c>
      <c r="D33" s="64">
        <v>807970.29399999999</v>
      </c>
      <c r="E33" s="64">
        <v>1325727.3786363637</v>
      </c>
      <c r="F33" s="64">
        <v>1778248.3103888889</v>
      </c>
      <c r="G33" s="64">
        <v>2057808.3979047618</v>
      </c>
      <c r="H33" s="64">
        <v>2873264.7535000001</v>
      </c>
      <c r="I33" s="64">
        <v>4079504.7742000008</v>
      </c>
      <c r="J33" s="64">
        <v>5262816.2706363639</v>
      </c>
      <c r="K33" s="64">
        <v>3061073.2259499999</v>
      </c>
      <c r="L33" s="64">
        <v>2299050.1806842103</v>
      </c>
      <c r="M33" s="64">
        <v>3269643.8741363641</v>
      </c>
      <c r="N33" s="64">
        <v>2505146.0809500003</v>
      </c>
      <c r="O33" s="64">
        <v>3619177.9950500005</v>
      </c>
      <c r="P33" s="64">
        <v>5100733.6318124998</v>
      </c>
      <c r="Q33" s="64">
        <v>6691170.8984999992</v>
      </c>
      <c r="R33" s="64">
        <v>6946304.0530555565</v>
      </c>
      <c r="S33" s="64">
        <v>4736414.3352727275</v>
      </c>
      <c r="T33" s="64">
        <v>4658356.1642500004</v>
      </c>
      <c r="U33" s="64">
        <v>6605906.4092000006</v>
      </c>
      <c r="V33" s="64">
        <v>6353284.9285238096</v>
      </c>
      <c r="W33" s="64">
        <v>4255173.9931111112</v>
      </c>
      <c r="X33" s="64">
        <v>5482612.7349523809</v>
      </c>
      <c r="Y33" s="64">
        <v>7365994.5239999993</v>
      </c>
      <c r="Z33" s="64">
        <v>9462542.7496000007</v>
      </c>
      <c r="AA33" s="64">
        <v>8921462.6566315796</v>
      </c>
      <c r="AB33" s="64">
        <v>10847246.672352942</v>
      </c>
      <c r="AC33" s="64">
        <v>11940918.792869566</v>
      </c>
      <c r="AD33" s="64">
        <v>12047943.855764704</v>
      </c>
      <c r="AE33" s="64">
        <v>12923003.711565217</v>
      </c>
      <c r="AF33" s="64">
        <v>12581394.586700002</v>
      </c>
      <c r="AG33" s="64">
        <v>10034638.713952379</v>
      </c>
      <c r="AH33" s="64">
        <v>10198274.386523809</v>
      </c>
      <c r="AI33" s="64">
        <v>8345833.0858888887</v>
      </c>
    </row>
    <row r="34" spans="1:35" ht="14.25" customHeight="1">
      <c r="A34" s="1253"/>
      <c r="B34" s="1244"/>
      <c r="C34" s="93" t="s">
        <v>31</v>
      </c>
      <c r="D34" s="64">
        <v>1439.7004697726666</v>
      </c>
      <c r="E34" s="64">
        <v>2580.1939206222273</v>
      </c>
      <c r="F34" s="64">
        <v>3971.0396618582217</v>
      </c>
      <c r="G34" s="64">
        <v>4943.4058935940948</v>
      </c>
      <c r="H34" s="64">
        <v>7608.0015389576356</v>
      </c>
      <c r="I34" s="64">
        <v>10886.153462132948</v>
      </c>
      <c r="J34" s="64">
        <v>17217.893191099181</v>
      </c>
      <c r="K34" s="64">
        <v>9520.8587234704992</v>
      </c>
      <c r="L34" s="64">
        <v>6341.183830709474</v>
      </c>
      <c r="M34" s="64">
        <v>8205.0967601145912</v>
      </c>
      <c r="N34" s="64">
        <v>6641.1843494649002</v>
      </c>
      <c r="O34" s="64">
        <v>11208.70698054865</v>
      </c>
      <c r="P34" s="64">
        <v>12531.095737034062</v>
      </c>
      <c r="Q34" s="64">
        <v>17556.141917959365</v>
      </c>
      <c r="R34" s="64">
        <v>19633.466450966556</v>
      </c>
      <c r="S34" s="64">
        <v>16494.494827122136</v>
      </c>
      <c r="T34" s="64">
        <v>16686.156164029504</v>
      </c>
      <c r="U34" s="64">
        <v>24332.529232026398</v>
      </c>
      <c r="V34" s="64">
        <v>26256.19305016438</v>
      </c>
      <c r="W34" s="64">
        <v>16851.689499244334</v>
      </c>
      <c r="X34" s="64">
        <v>28223.711321603954</v>
      </c>
      <c r="Y34" s="64">
        <v>39195.783725262241</v>
      </c>
      <c r="Z34" s="64">
        <v>56035.062472708305</v>
      </c>
      <c r="AA34" s="64">
        <v>68575.570637980898</v>
      </c>
      <c r="AB34" s="64">
        <v>87680.237294081962</v>
      </c>
      <c r="AC34" s="64">
        <v>146252.23768777438</v>
      </c>
      <c r="AD34" s="64">
        <v>140520.0812506107</v>
      </c>
      <c r="AE34" s="64">
        <v>222341.81854763214</v>
      </c>
      <c r="AF34" s="64">
        <v>222500.31749235079</v>
      </c>
      <c r="AG34" s="64">
        <v>130279.80109858127</v>
      </c>
      <c r="AH34" s="64">
        <v>110372.6476558993</v>
      </c>
      <c r="AI34" s="64">
        <v>75575.195567073679</v>
      </c>
    </row>
    <row r="35" spans="1:35" ht="14.25" customHeight="1">
      <c r="A35" s="29"/>
      <c r="B35" s="29"/>
      <c r="C35" s="93" t="s">
        <v>335</v>
      </c>
      <c r="D35" s="31">
        <v>15</v>
      </c>
      <c r="E35" s="31">
        <v>22</v>
      </c>
      <c r="F35" s="31">
        <v>18</v>
      </c>
      <c r="G35" s="31">
        <v>21</v>
      </c>
      <c r="H35" s="31">
        <v>22</v>
      </c>
      <c r="I35" s="31">
        <v>20</v>
      </c>
      <c r="J35" s="31">
        <v>22</v>
      </c>
      <c r="K35" s="31">
        <v>20</v>
      </c>
      <c r="L35" s="31">
        <v>19</v>
      </c>
      <c r="M35" s="31">
        <v>22</v>
      </c>
      <c r="N35" s="31">
        <v>20</v>
      </c>
      <c r="O35" s="31">
        <v>20</v>
      </c>
      <c r="P35" s="31">
        <v>16</v>
      </c>
      <c r="Q35" s="31">
        <v>22</v>
      </c>
      <c r="R35" s="31">
        <v>18</v>
      </c>
      <c r="S35" s="31">
        <v>22</v>
      </c>
      <c r="T35" s="31">
        <v>20</v>
      </c>
      <c r="U35" s="31">
        <v>20</v>
      </c>
      <c r="V35" s="31">
        <v>21</v>
      </c>
      <c r="W35" s="31">
        <v>18</v>
      </c>
      <c r="X35" s="31">
        <v>21</v>
      </c>
      <c r="Y35" s="31">
        <v>21</v>
      </c>
      <c r="Z35" s="31">
        <v>20</v>
      </c>
      <c r="AA35" s="31">
        <v>19</v>
      </c>
      <c r="AB35" s="31">
        <v>17</v>
      </c>
      <c r="AC35" s="31">
        <v>23</v>
      </c>
      <c r="AD35" s="31">
        <v>17</v>
      </c>
      <c r="AE35" s="31">
        <v>23</v>
      </c>
      <c r="AF35" s="31">
        <v>20</v>
      </c>
      <c r="AG35" s="31">
        <v>21</v>
      </c>
      <c r="AH35" s="31">
        <v>21</v>
      </c>
      <c r="AI35" s="31">
        <v>18</v>
      </c>
    </row>
    <row r="37" spans="1:35" ht="15">
      <c r="A37" s="29"/>
      <c r="B37" s="29"/>
      <c r="C37" s="29"/>
      <c r="D37" s="497" t="s">
        <v>1603</v>
      </c>
      <c r="E37" s="497" t="s">
        <v>1723</v>
      </c>
      <c r="F37" s="497" t="s">
        <v>1777</v>
      </c>
      <c r="G37" s="497" t="s">
        <v>1817</v>
      </c>
      <c r="H37" s="497" t="s">
        <v>1841</v>
      </c>
      <c r="I37" s="497" t="s">
        <v>1935</v>
      </c>
      <c r="J37" s="497" t="s">
        <v>2050</v>
      </c>
      <c r="K37" s="497" t="s">
        <v>2108</v>
      </c>
      <c r="L37" s="497" t="s">
        <v>2150</v>
      </c>
      <c r="M37" s="497" t="s">
        <v>2231</v>
      </c>
      <c r="N37" s="497" t="s">
        <v>2282</v>
      </c>
      <c r="O37" s="497" t="s">
        <v>2358</v>
      </c>
      <c r="P37" s="497" t="s">
        <v>2472</v>
      </c>
    </row>
    <row r="38" spans="1:35" ht="16.5" customHeight="1">
      <c r="A38" s="361" t="s">
        <v>174</v>
      </c>
      <c r="B38" s="360" t="s">
        <v>48</v>
      </c>
      <c r="C38" s="93" t="s">
        <v>177</v>
      </c>
      <c r="D38" s="572">
        <v>17576825.052000001</v>
      </c>
      <c r="E38" s="572">
        <v>670012.9310000001</v>
      </c>
      <c r="F38" s="572">
        <v>1531041.936</v>
      </c>
      <c r="G38" s="572">
        <v>586895.53599999996</v>
      </c>
      <c r="H38" s="572">
        <v>15462899.392000001</v>
      </c>
      <c r="I38" s="572">
        <v>23838578.217</v>
      </c>
      <c r="J38" s="572">
        <v>1884785.777</v>
      </c>
      <c r="K38" s="572">
        <v>3665582.2310000001</v>
      </c>
      <c r="L38" s="572">
        <v>1873183.4139999999</v>
      </c>
      <c r="M38" s="572">
        <v>12914643.612</v>
      </c>
      <c r="N38" s="572">
        <v>15709535.533</v>
      </c>
      <c r="O38" s="572">
        <v>4014550.6039999998</v>
      </c>
      <c r="P38" s="572">
        <v>3408799.861</v>
      </c>
    </row>
    <row r="39" spans="1:35" ht="16.5" customHeight="1">
      <c r="A39" s="361" t="s">
        <v>173</v>
      </c>
      <c r="B39" s="360" t="s">
        <v>48</v>
      </c>
      <c r="C39" s="93" t="s">
        <v>177</v>
      </c>
      <c r="D39" s="572">
        <v>2361421.7889999999</v>
      </c>
      <c r="E39" s="572">
        <v>6478899.2809999995</v>
      </c>
      <c r="F39" s="572">
        <v>5611559.699</v>
      </c>
      <c r="G39" s="572">
        <v>8122074.2740000002</v>
      </c>
      <c r="H39" s="572">
        <v>14271245.275999999</v>
      </c>
      <c r="I39" s="572">
        <v>3530502.7759999996</v>
      </c>
      <c r="J39" s="572">
        <v>3745220.3589999997</v>
      </c>
      <c r="K39" s="572">
        <v>3912112.034</v>
      </c>
      <c r="L39" s="572">
        <v>4463150.3279999997</v>
      </c>
      <c r="M39" s="572">
        <v>4878043.9890000001</v>
      </c>
      <c r="N39" s="572">
        <v>8602074.6830000002</v>
      </c>
      <c r="O39" s="572">
        <v>12986230.507999999</v>
      </c>
      <c r="P39" s="572">
        <v>6354351.2810000004</v>
      </c>
    </row>
    <row r="40" spans="1:35" ht="15" customHeight="1">
      <c r="A40" s="361" t="s">
        <v>1350</v>
      </c>
      <c r="B40" s="360" t="s">
        <v>48</v>
      </c>
      <c r="C40" s="93" t="s">
        <v>177</v>
      </c>
      <c r="D40" s="572">
        <v>56654885.034999996</v>
      </c>
      <c r="E40" s="572">
        <v>107985955.222</v>
      </c>
      <c r="F40" s="572">
        <v>147543283.36899999</v>
      </c>
      <c r="G40" s="572">
        <v>180541885.18200001</v>
      </c>
      <c r="H40" s="572">
        <v>139773645.808</v>
      </c>
      <c r="I40" s="572">
        <v>157034112.43700001</v>
      </c>
      <c r="J40" s="572">
        <v>269011126.10000002</v>
      </c>
      <c r="K40" s="572">
        <v>197237351.28299999</v>
      </c>
      <c r="L40" s="572">
        <v>290892751.62400001</v>
      </c>
      <c r="M40" s="572">
        <v>233835204.13300002</v>
      </c>
      <c r="N40" s="572">
        <v>186415802.77699998</v>
      </c>
      <c r="O40" s="572">
        <v>197162981.005</v>
      </c>
      <c r="P40" s="572">
        <v>140461844.40400001</v>
      </c>
    </row>
    <row r="41" spans="1:35" ht="15" customHeight="1">
      <c r="A41" s="360" t="s">
        <v>176</v>
      </c>
      <c r="B41" s="360" t="s">
        <v>48</v>
      </c>
      <c r="C41" s="93" t="s">
        <v>177</v>
      </c>
      <c r="D41" s="92">
        <v>76593131.876000002</v>
      </c>
      <c r="E41" s="92">
        <v>115134867.434</v>
      </c>
      <c r="F41" s="92">
        <v>154685885.00399998</v>
      </c>
      <c r="G41" s="92">
        <v>189250854.99200001</v>
      </c>
      <c r="H41" s="92">
        <v>169507790.47600001</v>
      </c>
      <c r="I41" s="92">
        <v>184403193.43000001</v>
      </c>
      <c r="J41" s="92">
        <v>274641132.236</v>
      </c>
      <c r="K41" s="92">
        <v>204815045.54799998</v>
      </c>
      <c r="L41" s="92">
        <v>297229085.366</v>
      </c>
      <c r="M41" s="92">
        <v>251627891.73400003</v>
      </c>
      <c r="N41" s="92">
        <v>210727412.99299997</v>
      </c>
      <c r="O41" s="92">
        <v>214163762.11699998</v>
      </c>
      <c r="P41" s="92">
        <v>150224995.546</v>
      </c>
    </row>
    <row r="43" spans="1:35" ht="18.75" thickBot="1"/>
    <row r="44" spans="1:35" ht="38.25" customHeight="1" thickBot="1">
      <c r="A44" s="1263" t="s">
        <v>1597</v>
      </c>
      <c r="B44" s="1263" t="s">
        <v>19</v>
      </c>
      <c r="C44" s="1263"/>
      <c r="D44" s="1260"/>
      <c r="E44" s="1214" t="s">
        <v>229</v>
      </c>
      <c r="F44" s="1214"/>
      <c r="G44" s="1214"/>
      <c r="H44" s="1135" t="s">
        <v>1608</v>
      </c>
      <c r="I44" s="1214" t="s">
        <v>230</v>
      </c>
      <c r="J44" s="1214"/>
    </row>
    <row r="45" spans="1:35" ht="34.5">
      <c r="A45" s="1264"/>
      <c r="B45" s="1264"/>
      <c r="C45" s="1264"/>
      <c r="D45" s="1261"/>
      <c r="E45" s="155" t="s">
        <v>2476</v>
      </c>
      <c r="F45" s="1136" t="s">
        <v>2361</v>
      </c>
      <c r="G45" s="1136" t="s">
        <v>2479</v>
      </c>
      <c r="H45" s="359" t="s">
        <v>2474</v>
      </c>
      <c r="I45" s="1136" t="s">
        <v>231</v>
      </c>
      <c r="J45" s="1137" t="s">
        <v>332</v>
      </c>
    </row>
    <row r="46" spans="1:35" ht="16.5" customHeight="1">
      <c r="A46" s="1247" t="s">
        <v>174</v>
      </c>
      <c r="B46" s="1255" t="s">
        <v>17</v>
      </c>
      <c r="C46" s="1256"/>
      <c r="D46" s="564" t="s">
        <v>179</v>
      </c>
      <c r="E46" s="565">
        <v>15</v>
      </c>
      <c r="F46" s="565">
        <v>22</v>
      </c>
      <c r="G46" s="565">
        <v>15</v>
      </c>
      <c r="H46" s="566">
        <v>6134</v>
      </c>
      <c r="I46" s="567">
        <v>-0.31818181818181823</v>
      </c>
      <c r="J46" s="567">
        <v>0</v>
      </c>
    </row>
    <row r="47" spans="1:35" ht="16.5" customHeight="1">
      <c r="A47" s="1247"/>
      <c r="B47" s="1255"/>
      <c r="C47" s="1256"/>
      <c r="D47" s="564" t="s">
        <v>1969</v>
      </c>
      <c r="E47" s="568">
        <v>3223750</v>
      </c>
      <c r="F47" s="568">
        <v>320008.77</v>
      </c>
      <c r="G47" s="568">
        <v>4498323.8600000003</v>
      </c>
      <c r="H47" s="569">
        <v>24679785.050999999</v>
      </c>
      <c r="I47" s="567">
        <v>9.073942661008946</v>
      </c>
      <c r="J47" s="567">
        <v>-0.28334417433430426</v>
      </c>
    </row>
    <row r="48" spans="1:35" ht="16.5" customHeight="1">
      <c r="A48" s="1247"/>
      <c r="B48" s="1255"/>
      <c r="C48" s="1256"/>
      <c r="D48" s="564" t="s">
        <v>1970</v>
      </c>
      <c r="E48" s="568">
        <v>11629.31</v>
      </c>
      <c r="F48" s="568">
        <v>22862.2200978</v>
      </c>
      <c r="G48" s="568">
        <v>26662.066274000001</v>
      </c>
      <c r="H48" s="569">
        <v>106485.150102193</v>
      </c>
      <c r="I48" s="567">
        <v>-0.49133067784965156</v>
      </c>
      <c r="J48" s="567">
        <v>-0.56382562849824835</v>
      </c>
    </row>
    <row r="49" spans="1:10" ht="16.5" customHeight="1">
      <c r="A49" s="1247"/>
      <c r="B49" s="1257" t="s">
        <v>18</v>
      </c>
      <c r="C49" s="1258"/>
      <c r="D49" s="156" t="s">
        <v>179</v>
      </c>
      <c r="E49" s="355">
        <v>19</v>
      </c>
      <c r="F49" s="355">
        <v>20</v>
      </c>
      <c r="G49" s="355">
        <v>32</v>
      </c>
      <c r="H49" s="358">
        <v>2090</v>
      </c>
      <c r="I49" s="353">
        <v>-5.0000000000000044E-2</v>
      </c>
      <c r="J49" s="353">
        <v>-0.40625</v>
      </c>
    </row>
    <row r="50" spans="1:10" ht="16.5" customHeight="1">
      <c r="A50" s="1247"/>
      <c r="B50" s="1257"/>
      <c r="C50" s="1258"/>
      <c r="D50" s="156" t="s">
        <v>1969</v>
      </c>
      <c r="E50" s="355">
        <v>185049.861</v>
      </c>
      <c r="F50" s="355">
        <v>3694541.8339999998</v>
      </c>
      <c r="G50" s="355">
        <v>13078501.192</v>
      </c>
      <c r="H50" s="354">
        <v>42629874.197999999</v>
      </c>
      <c r="I50" s="353">
        <v>-0.9499126361766892</v>
      </c>
      <c r="J50" s="353">
        <v>-0.98585083578895161</v>
      </c>
    </row>
    <row r="51" spans="1:10" ht="17.25" customHeight="1" thickBot="1">
      <c r="A51" s="1247"/>
      <c r="B51" s="1259"/>
      <c r="C51" s="1259"/>
      <c r="D51" s="352" t="s">
        <v>1970</v>
      </c>
      <c r="E51" s="351">
        <v>9465.4778835710003</v>
      </c>
      <c r="F51" s="351">
        <v>34562.641516139003</v>
      </c>
      <c r="G51" s="351">
        <v>3614.5437715600001</v>
      </c>
      <c r="H51" s="350">
        <v>207351.34439544441</v>
      </c>
      <c r="I51" s="349">
        <v>-0.72613557678596119</v>
      </c>
      <c r="J51" s="349">
        <v>1.6187199496786828</v>
      </c>
    </row>
    <row r="52" spans="1:10" ht="16.5" customHeight="1">
      <c r="A52" s="1246" t="s">
        <v>173</v>
      </c>
      <c r="B52" s="1254" t="s">
        <v>17</v>
      </c>
      <c r="C52" s="1254"/>
      <c r="D52" s="564" t="s">
        <v>179</v>
      </c>
      <c r="E52" s="565">
        <v>451</v>
      </c>
      <c r="F52" s="565">
        <v>756</v>
      </c>
      <c r="G52" s="565">
        <v>86</v>
      </c>
      <c r="H52" s="569">
        <v>2579</v>
      </c>
      <c r="I52" s="567">
        <v>-0.40343915343915349</v>
      </c>
      <c r="J52" s="567">
        <v>4.2441860465116283</v>
      </c>
    </row>
    <row r="53" spans="1:10" ht="16.5" customHeight="1">
      <c r="A53" s="1247"/>
      <c r="B53" s="1255"/>
      <c r="C53" s="1256"/>
      <c r="D53" s="564" t="s">
        <v>1969</v>
      </c>
      <c r="E53" s="568">
        <v>6057176.2450000001</v>
      </c>
      <c r="F53" s="568">
        <v>11684475.006999999</v>
      </c>
      <c r="G53" s="568">
        <v>1931627.456</v>
      </c>
      <c r="H53" s="569">
        <v>42632857.734999992</v>
      </c>
      <c r="I53" s="567">
        <v>-0.48160475833349514</v>
      </c>
      <c r="J53" s="567">
        <v>2.1357890602482716</v>
      </c>
    </row>
    <row r="54" spans="1:10" ht="16.5" customHeight="1">
      <c r="A54" s="1247"/>
      <c r="B54" s="1255"/>
      <c r="C54" s="1256"/>
      <c r="D54" s="564" t="s">
        <v>1970</v>
      </c>
      <c r="E54" s="568">
        <v>71440.901210130003</v>
      </c>
      <c r="F54" s="568">
        <v>127451.75200900401</v>
      </c>
      <c r="G54" s="568">
        <v>14114.432432215999</v>
      </c>
      <c r="H54" s="569">
        <v>535299.43760175002</v>
      </c>
      <c r="I54" s="567">
        <v>-0.43946709178950349</v>
      </c>
      <c r="J54" s="567">
        <v>4.0615496976744971</v>
      </c>
    </row>
    <row r="55" spans="1:10" ht="16.5" customHeight="1">
      <c r="A55" s="1247"/>
      <c r="B55" s="1257" t="s">
        <v>18</v>
      </c>
      <c r="C55" s="1258"/>
      <c r="D55" s="156" t="s">
        <v>179</v>
      </c>
      <c r="E55" s="356">
        <v>37</v>
      </c>
      <c r="F55" s="356">
        <v>39</v>
      </c>
      <c r="G55" s="356">
        <v>23</v>
      </c>
      <c r="H55" s="354">
        <v>243</v>
      </c>
      <c r="I55" s="353">
        <v>-5.1282051282051322E-2</v>
      </c>
      <c r="J55" s="353">
        <v>0.60869565217391308</v>
      </c>
    </row>
    <row r="56" spans="1:10" ht="16.5" customHeight="1">
      <c r="A56" s="1247"/>
      <c r="B56" s="1257"/>
      <c r="C56" s="1258"/>
      <c r="D56" s="156" t="s">
        <v>1969</v>
      </c>
      <c r="E56" s="355">
        <v>297175.03600000002</v>
      </c>
      <c r="F56" s="355">
        <v>1301755.5009999999</v>
      </c>
      <c r="G56" s="355">
        <v>429794.33299999998</v>
      </c>
      <c r="H56" s="354">
        <v>5838828.2230000002</v>
      </c>
      <c r="I56" s="353">
        <v>-0.77171209511178396</v>
      </c>
      <c r="J56" s="353">
        <v>-0.30856455475879896</v>
      </c>
    </row>
    <row r="57" spans="1:10" ht="17.25" customHeight="1" thickBot="1">
      <c r="A57" s="1248"/>
      <c r="B57" s="1259"/>
      <c r="C57" s="1259"/>
      <c r="D57" s="352" t="s">
        <v>1970</v>
      </c>
      <c r="E57" s="351">
        <v>6565.2360796129997</v>
      </c>
      <c r="F57" s="351">
        <v>20164.158750580998</v>
      </c>
      <c r="G57" s="351">
        <v>2464.0219332860001</v>
      </c>
      <c r="H57" s="350">
        <v>126967.018525992</v>
      </c>
      <c r="I57" s="349">
        <v>-0.67441061336497199</v>
      </c>
      <c r="J57" s="349">
        <v>1.6644389771553914</v>
      </c>
    </row>
    <row r="58" spans="1:10" ht="16.5" customHeight="1">
      <c r="A58" s="1247" t="s">
        <v>1350</v>
      </c>
      <c r="B58" s="1254" t="s">
        <v>17</v>
      </c>
      <c r="C58" s="1254"/>
      <c r="D58" s="564" t="s">
        <v>179</v>
      </c>
      <c r="E58" s="568">
        <v>12493573</v>
      </c>
      <c r="F58" s="568">
        <v>21099602</v>
      </c>
      <c r="G58" s="568">
        <v>5838661</v>
      </c>
      <c r="H58" s="569">
        <v>240157925</v>
      </c>
      <c r="I58" s="567">
        <v>-0.40787636657790982</v>
      </c>
      <c r="J58" s="567">
        <v>1.1398010605513833</v>
      </c>
    </row>
    <row r="59" spans="1:10" ht="16.5" customHeight="1">
      <c r="A59" s="1247"/>
      <c r="B59" s="1255"/>
      <c r="C59" s="1256"/>
      <c r="D59" s="564" t="s">
        <v>1969</v>
      </c>
      <c r="E59" s="568">
        <v>116887074.30500001</v>
      </c>
      <c r="F59" s="568">
        <v>160274522.63</v>
      </c>
      <c r="G59" s="568">
        <v>42317697.533</v>
      </c>
      <c r="H59" s="569">
        <v>1321260418.3989999</v>
      </c>
      <c r="I59" s="567">
        <v>-0.27070708190572257</v>
      </c>
      <c r="J59" s="567">
        <v>1.762132183913117</v>
      </c>
    </row>
    <row r="60" spans="1:10" ht="16.5" customHeight="1">
      <c r="A60" s="1247"/>
      <c r="B60" s="1255"/>
      <c r="C60" s="1256"/>
      <c r="D60" s="564" t="s">
        <v>1970</v>
      </c>
      <c r="E60" s="568">
        <v>912290.36359738698</v>
      </c>
      <c r="F60" s="568">
        <v>1503259.9795359501</v>
      </c>
      <c r="G60" s="568">
        <v>179152.63817552401</v>
      </c>
      <c r="H60" s="569">
        <v>16213836.195927409</v>
      </c>
      <c r="I60" s="567">
        <v>-0.39312535688004735</v>
      </c>
      <c r="J60" s="567">
        <v>4.0922519081386595</v>
      </c>
    </row>
    <row r="61" spans="1:10" ht="16.5" customHeight="1">
      <c r="A61" s="1247"/>
      <c r="B61" s="1257" t="s">
        <v>18</v>
      </c>
      <c r="C61" s="1258"/>
      <c r="D61" s="156" t="s">
        <v>179</v>
      </c>
      <c r="E61" s="355">
        <v>7633536</v>
      </c>
      <c r="F61" s="355">
        <v>18924574</v>
      </c>
      <c r="G61" s="355">
        <v>4419149</v>
      </c>
      <c r="H61" s="354">
        <v>147861287</v>
      </c>
      <c r="I61" s="353">
        <v>-0.59663366794940798</v>
      </c>
      <c r="J61" s="353">
        <v>0.72737692257038633</v>
      </c>
    </row>
    <row r="62" spans="1:10" ht="16.5" customHeight="1">
      <c r="A62" s="1247"/>
      <c r="B62" s="1257"/>
      <c r="C62" s="1258"/>
      <c r="D62" s="156" t="s">
        <v>1969</v>
      </c>
      <c r="E62" s="355">
        <v>23574770.098999999</v>
      </c>
      <c r="F62" s="355">
        <v>36888458.375</v>
      </c>
      <c r="G62" s="355">
        <v>14337187.502</v>
      </c>
      <c r="H62" s="354">
        <v>350790755.36399996</v>
      </c>
      <c r="I62" s="353">
        <v>-0.36091744850532803</v>
      </c>
      <c r="J62" s="353">
        <v>0.64430925491567859</v>
      </c>
    </row>
    <row r="63" spans="1:10" ht="17.25" customHeight="1" thickBot="1">
      <c r="A63" s="1248"/>
      <c r="B63" s="1259"/>
      <c r="C63" s="1259"/>
      <c r="D63" s="352" t="s">
        <v>1970</v>
      </c>
      <c r="E63" s="351">
        <v>348962.23143662501</v>
      </c>
      <c r="F63" s="351">
        <v>609524.848864411</v>
      </c>
      <c r="G63" s="351">
        <v>77322.708399812007</v>
      </c>
      <c r="H63" s="350">
        <v>6031190.8560197717</v>
      </c>
      <c r="I63" s="349">
        <v>-0.42748481528395943</v>
      </c>
      <c r="J63" s="349">
        <v>3.5130627038081537</v>
      </c>
    </row>
    <row r="64" spans="1:10" ht="16.5" customHeight="1">
      <c r="A64" s="1246" t="s">
        <v>48</v>
      </c>
      <c r="B64" s="1246"/>
      <c r="C64" s="1249" t="s">
        <v>179</v>
      </c>
      <c r="D64" s="1249"/>
      <c r="E64" s="306">
        <v>20127631</v>
      </c>
      <c r="F64" s="306">
        <v>40025013</v>
      </c>
      <c r="G64" s="306">
        <v>10257966</v>
      </c>
      <c r="H64" s="348">
        <v>388030258</v>
      </c>
      <c r="I64" s="347">
        <v>-0.49712368613097013</v>
      </c>
      <c r="J64" s="347">
        <v>0.96214639432417703</v>
      </c>
    </row>
    <row r="65" spans="1:10" ht="16.5" customHeight="1">
      <c r="A65" s="1247"/>
      <c r="B65" s="1247"/>
      <c r="C65" s="1250" t="s">
        <v>1969</v>
      </c>
      <c r="D65" s="1251"/>
      <c r="E65" s="306">
        <v>150224995.546</v>
      </c>
      <c r="F65" s="306">
        <v>214163762.11699998</v>
      </c>
      <c r="G65" s="306">
        <v>76593131.876000002</v>
      </c>
      <c r="H65" s="348">
        <v>1787832518.9699998</v>
      </c>
      <c r="I65" s="347">
        <v>-0.29855081895726854</v>
      </c>
      <c r="J65" s="347">
        <v>0.96133767958732741</v>
      </c>
    </row>
    <row r="66" spans="1:10" ht="17.25" customHeight="1" thickBot="1">
      <c r="A66" s="1248"/>
      <c r="B66" s="1248"/>
      <c r="C66" s="1252" t="s">
        <v>1970</v>
      </c>
      <c r="D66" s="1252"/>
      <c r="E66" s="346">
        <v>1360353.5202073262</v>
      </c>
      <c r="F66" s="346">
        <v>2317825.6007738854</v>
      </c>
      <c r="G66" s="346">
        <v>303330.410986398</v>
      </c>
      <c r="H66" s="345">
        <v>23221130.002572559</v>
      </c>
      <c r="I66" s="344">
        <v>-0.41309064851422572</v>
      </c>
      <c r="J66" s="344">
        <v>3.4847251410882354</v>
      </c>
    </row>
    <row r="67" spans="1:10" ht="16.5" customHeight="1">
      <c r="A67" s="1239" t="s">
        <v>171</v>
      </c>
      <c r="B67" s="1239"/>
      <c r="C67" s="1241" t="s">
        <v>179</v>
      </c>
      <c r="D67" s="1241"/>
      <c r="E67" s="343">
        <v>1118201.7222222222</v>
      </c>
      <c r="F67" s="343">
        <v>1905953</v>
      </c>
      <c r="G67" s="343">
        <v>569887</v>
      </c>
      <c r="H67" s="342">
        <v>19103323.583012629</v>
      </c>
      <c r="I67" s="341">
        <v>-0.41331096715279847</v>
      </c>
      <c r="J67" s="341">
        <v>0.96214639432417703</v>
      </c>
    </row>
    <row r="68" spans="1:10" ht="16.5" customHeight="1">
      <c r="A68" s="1239"/>
      <c r="B68" s="1239"/>
      <c r="C68" s="1242" t="s">
        <v>1969</v>
      </c>
      <c r="D68" s="1243"/>
      <c r="E68" s="343">
        <v>8345833.0858888887</v>
      </c>
      <c r="F68" s="343">
        <v>10198274.386523809</v>
      </c>
      <c r="G68" s="343">
        <v>4255173.9931111112</v>
      </c>
      <c r="H68" s="342">
        <v>88919253.805617511</v>
      </c>
      <c r="I68" s="341">
        <v>-0.18164262211681337</v>
      </c>
      <c r="J68" s="341">
        <v>0.96133767958732719</v>
      </c>
    </row>
    <row r="69" spans="1:10" ht="17.25" customHeight="1" thickBot="1">
      <c r="A69" s="1240"/>
      <c r="B69" s="1240"/>
      <c r="C69" s="1245" t="s">
        <v>1970</v>
      </c>
      <c r="D69" s="1245"/>
      <c r="E69" s="297">
        <v>75575.195567073679</v>
      </c>
      <c r="F69" s="297">
        <v>110372.6476558993</v>
      </c>
      <c r="G69" s="297">
        <v>16851.689499244334</v>
      </c>
      <c r="H69" s="340">
        <v>1135522.3365940044</v>
      </c>
      <c r="I69" s="339">
        <v>-0.31527242326659666</v>
      </c>
      <c r="J69" s="339">
        <v>3.4847251410882354</v>
      </c>
    </row>
  </sheetData>
  <mergeCells count="37">
    <mergeCell ref="A44:A45"/>
    <mergeCell ref="B44:C45"/>
    <mergeCell ref="B23:B25"/>
    <mergeCell ref="B29:B31"/>
    <mergeCell ref="B32:B34"/>
    <mergeCell ref="B61:C63"/>
    <mergeCell ref="I44:J44"/>
    <mergeCell ref="A2:A10"/>
    <mergeCell ref="B2:B4"/>
    <mergeCell ref="A46:A51"/>
    <mergeCell ref="B46:C48"/>
    <mergeCell ref="B5:B7"/>
    <mergeCell ref="B49:C51"/>
    <mergeCell ref="B8:B10"/>
    <mergeCell ref="A11:A19"/>
    <mergeCell ref="B11:B13"/>
    <mergeCell ref="E44:G44"/>
    <mergeCell ref="A20:A28"/>
    <mergeCell ref="B20:B22"/>
    <mergeCell ref="B14:B16"/>
    <mergeCell ref="B17:B19"/>
    <mergeCell ref="A67:B69"/>
    <mergeCell ref="C67:D67"/>
    <mergeCell ref="C68:D68"/>
    <mergeCell ref="B26:B28"/>
    <mergeCell ref="C69:D69"/>
    <mergeCell ref="A64:B66"/>
    <mergeCell ref="C64:D64"/>
    <mergeCell ref="C65:D65"/>
    <mergeCell ref="C66:D66"/>
    <mergeCell ref="A29:A34"/>
    <mergeCell ref="A52:A57"/>
    <mergeCell ref="B52:C54"/>
    <mergeCell ref="B55:C57"/>
    <mergeCell ref="A58:A63"/>
    <mergeCell ref="B58:C60"/>
    <mergeCell ref="D44:D45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I72"/>
  <sheetViews>
    <sheetView rightToLeft="1" topLeftCell="A28" zoomScale="90" zoomScaleNormal="90" workbookViewId="0">
      <selection activeCell="K64" sqref="K64"/>
    </sheetView>
  </sheetViews>
  <sheetFormatPr defaultColWidth="9.140625" defaultRowHeight="15"/>
  <cols>
    <col min="1" max="1" width="9.140625" style="1"/>
    <col min="2" max="2" width="9.140625" style="2"/>
    <col min="3" max="3" width="18.140625" style="54" bestFit="1" customWidth="1"/>
    <col min="4" max="5" width="10.140625" style="2" customWidth="1"/>
    <col min="6" max="6" width="11.5703125" style="2" customWidth="1"/>
    <col min="7" max="7" width="12" style="2" customWidth="1"/>
    <col min="8" max="8" width="9.5703125" style="2" customWidth="1"/>
    <col min="9" max="9" width="14.42578125" style="2" customWidth="1"/>
    <col min="10" max="14" width="12" style="2" customWidth="1"/>
    <col min="15" max="15" width="9.7109375" style="2" customWidth="1"/>
    <col min="16" max="16" width="9.140625" style="2" customWidth="1"/>
    <col min="17" max="17" width="9.5703125" style="2" bestFit="1" customWidth="1"/>
    <col min="18" max="35" width="9.5703125" style="2" customWidth="1"/>
    <col min="36" max="16384" width="9.140625" style="2"/>
  </cols>
  <sheetData>
    <row r="1" spans="1:35" ht="24" customHeight="1">
      <c r="B1" s="12" t="s">
        <v>19</v>
      </c>
      <c r="C1" s="51" t="s">
        <v>1616</v>
      </c>
      <c r="D1" s="13" t="s">
        <v>34</v>
      </c>
      <c r="E1" s="13" t="s">
        <v>35</v>
      </c>
      <c r="F1" s="13" t="s">
        <v>36</v>
      </c>
      <c r="G1" s="13" t="s">
        <v>37</v>
      </c>
      <c r="H1" s="13" t="s">
        <v>38</v>
      </c>
      <c r="I1" s="13" t="s">
        <v>39</v>
      </c>
      <c r="J1" s="13" t="s">
        <v>40</v>
      </c>
      <c r="K1" s="13" t="s">
        <v>41</v>
      </c>
      <c r="L1" s="13" t="s">
        <v>42</v>
      </c>
      <c r="M1" s="13" t="s">
        <v>43</v>
      </c>
      <c r="N1" s="13" t="s">
        <v>44</v>
      </c>
      <c r="O1" s="13" t="s">
        <v>168</v>
      </c>
      <c r="P1" s="13" t="s">
        <v>175</v>
      </c>
      <c r="Q1" s="13" t="s">
        <v>1359</v>
      </c>
      <c r="R1" s="13" t="s">
        <v>1390</v>
      </c>
      <c r="S1" s="13" t="s">
        <v>1440</v>
      </c>
      <c r="T1" s="13" t="s">
        <v>1496</v>
      </c>
      <c r="U1" s="13" t="s">
        <v>1526</v>
      </c>
      <c r="V1" s="13" t="s">
        <v>1575</v>
      </c>
      <c r="W1" s="13" t="s">
        <v>1603</v>
      </c>
      <c r="X1" s="13" t="s">
        <v>1723</v>
      </c>
      <c r="Y1" s="13" t="s">
        <v>1777</v>
      </c>
      <c r="Z1" s="13" t="s">
        <v>1817</v>
      </c>
      <c r="AA1" s="13" t="s">
        <v>1841</v>
      </c>
      <c r="AB1" s="13" t="s">
        <v>1935</v>
      </c>
      <c r="AC1" s="13" t="s">
        <v>2050</v>
      </c>
      <c r="AD1" s="13" t="s">
        <v>2108</v>
      </c>
      <c r="AE1" s="13" t="s">
        <v>2150</v>
      </c>
      <c r="AF1" s="13" t="s">
        <v>2231</v>
      </c>
      <c r="AG1" s="13" t="s">
        <v>2282</v>
      </c>
      <c r="AH1" s="13" t="s">
        <v>2358</v>
      </c>
      <c r="AI1" s="13" t="s">
        <v>2472</v>
      </c>
    </row>
    <row r="2" spans="1:35" s="862" customFormat="1" ht="16.5" customHeight="1">
      <c r="A2" s="1286" t="s">
        <v>177</v>
      </c>
      <c r="B2" s="1287" t="s">
        <v>17</v>
      </c>
      <c r="C2" s="586" t="s">
        <v>95</v>
      </c>
      <c r="D2" s="587">
        <v>6806703.4100000001</v>
      </c>
      <c r="E2" s="587">
        <v>14920066.057</v>
      </c>
      <c r="F2" s="587">
        <v>14247323.088</v>
      </c>
      <c r="G2" s="587">
        <v>23452660.603</v>
      </c>
      <c r="H2" s="587">
        <v>28601028.469999999</v>
      </c>
      <c r="I2" s="587">
        <v>43709847.669</v>
      </c>
      <c r="J2" s="587">
        <v>67925299.957000002</v>
      </c>
      <c r="K2" s="587">
        <v>34828416.615000002</v>
      </c>
      <c r="L2" s="587">
        <v>19758842.399999999</v>
      </c>
      <c r="M2" s="587">
        <v>42225862.660999998</v>
      </c>
      <c r="N2" s="587">
        <v>24027187.287999999</v>
      </c>
      <c r="O2" s="587">
        <v>29921494.649999999</v>
      </c>
      <c r="P2" s="587">
        <v>45521142.493000001</v>
      </c>
      <c r="Q2" s="587">
        <v>78276140.740999997</v>
      </c>
      <c r="R2" s="587">
        <v>58045488.053000003</v>
      </c>
      <c r="S2" s="587">
        <v>49023602.115000002</v>
      </c>
      <c r="T2" s="587">
        <v>34205219.408</v>
      </c>
      <c r="U2" s="587">
        <v>73492298.784999996</v>
      </c>
      <c r="V2" s="587">
        <v>72605362.810000002</v>
      </c>
      <c r="W2" s="587">
        <v>31311099.795000002</v>
      </c>
      <c r="X2" s="587">
        <v>46949577.184</v>
      </c>
      <c r="Y2" s="587">
        <v>73263892.261000007</v>
      </c>
      <c r="Z2" s="587">
        <v>89007008.070999995</v>
      </c>
      <c r="AA2" s="587">
        <v>71688088.917999998</v>
      </c>
      <c r="AB2" s="587">
        <v>72310765.878000006</v>
      </c>
      <c r="AC2" s="587">
        <v>141840145.73100001</v>
      </c>
      <c r="AD2" s="587">
        <v>84491497.883000001</v>
      </c>
      <c r="AE2" s="587">
        <v>148097347.60699999</v>
      </c>
      <c r="AF2" s="587">
        <v>113817065.192</v>
      </c>
      <c r="AG2" s="587">
        <v>110040145.186</v>
      </c>
      <c r="AH2" s="587">
        <v>79117738.947999999</v>
      </c>
      <c r="AI2" s="587">
        <v>45531906.592</v>
      </c>
    </row>
    <row r="3" spans="1:35" s="862" customFormat="1" ht="16.5" customHeight="1">
      <c r="A3" s="1286"/>
      <c r="B3" s="1287"/>
      <c r="C3" s="586" t="s">
        <v>96</v>
      </c>
      <c r="D3" s="587">
        <v>2795301.1030000001</v>
      </c>
      <c r="E3" s="587">
        <v>8491419.3220000006</v>
      </c>
      <c r="F3" s="587">
        <v>10321054.618000001</v>
      </c>
      <c r="G3" s="587">
        <v>9692720.227</v>
      </c>
      <c r="H3" s="587">
        <v>21185965.706999999</v>
      </c>
      <c r="I3" s="587">
        <v>19315048.629999999</v>
      </c>
      <c r="J3" s="587">
        <v>22576751.245999999</v>
      </c>
      <c r="K3" s="587">
        <v>10669137.016000001</v>
      </c>
      <c r="L3" s="587">
        <v>8158288.1030000001</v>
      </c>
      <c r="M3" s="587">
        <v>11762931.895</v>
      </c>
      <c r="N3" s="587">
        <v>11111393.818</v>
      </c>
      <c r="O3" s="587">
        <v>24254870.971000001</v>
      </c>
      <c r="P3" s="587">
        <v>18153973.701000001</v>
      </c>
      <c r="Q3" s="587">
        <v>30867235.581999999</v>
      </c>
      <c r="R3" s="587">
        <v>23978421.425999999</v>
      </c>
      <c r="S3" s="587">
        <v>19258041.111000001</v>
      </c>
      <c r="T3" s="587">
        <v>29221387.534000002</v>
      </c>
      <c r="U3" s="587">
        <v>26531075.669</v>
      </c>
      <c r="V3" s="587">
        <v>26865591.418000001</v>
      </c>
      <c r="W3" s="587">
        <v>17436549.054000001</v>
      </c>
      <c r="X3" s="587">
        <v>31541317.120000001</v>
      </c>
      <c r="Y3" s="587">
        <v>42159319.267999999</v>
      </c>
      <c r="Z3" s="587">
        <v>48260026.527999997</v>
      </c>
      <c r="AA3" s="587">
        <v>48533655.123000003</v>
      </c>
      <c r="AB3" s="587">
        <v>45745624.891000003</v>
      </c>
      <c r="AC3" s="587">
        <v>67178439.244000003</v>
      </c>
      <c r="AD3" s="587">
        <v>77214382.905000001</v>
      </c>
      <c r="AE3" s="587">
        <v>79542665.106000006</v>
      </c>
      <c r="AF3" s="587">
        <v>81995008.081</v>
      </c>
      <c r="AG3" s="587">
        <v>67852966.524000004</v>
      </c>
      <c r="AH3" s="587">
        <v>93161267.459000006</v>
      </c>
      <c r="AI3" s="587">
        <v>80636093.958000004</v>
      </c>
    </row>
    <row r="4" spans="1:35" s="862" customFormat="1" ht="16.5" customHeight="1">
      <c r="A4" s="1286"/>
      <c r="B4" s="1288" t="s">
        <v>18</v>
      </c>
      <c r="C4" s="585" t="s">
        <v>95</v>
      </c>
      <c r="D4" s="583">
        <v>235652</v>
      </c>
      <c r="E4" s="583">
        <v>369001.39799999999</v>
      </c>
      <c r="F4" s="583">
        <v>915754.80700000003</v>
      </c>
      <c r="G4" s="583">
        <v>1575790.3289999999</v>
      </c>
      <c r="H4" s="583">
        <v>2800970.7910000002</v>
      </c>
      <c r="I4" s="583">
        <v>1816936.4750000001</v>
      </c>
      <c r="J4" s="583">
        <v>2933012.6140000001</v>
      </c>
      <c r="K4" s="583">
        <v>2121463.611</v>
      </c>
      <c r="L4" s="583">
        <v>1517837.4820000001</v>
      </c>
      <c r="M4" s="583">
        <v>1543291.0530000001</v>
      </c>
      <c r="N4" s="583">
        <v>1477991.577</v>
      </c>
      <c r="O4" s="583">
        <v>2010308.1869999999</v>
      </c>
      <c r="P4" s="583">
        <v>1477119.814</v>
      </c>
      <c r="Q4" s="583">
        <v>3173507.0950000002</v>
      </c>
      <c r="R4" s="583">
        <v>2632632.8679999998</v>
      </c>
      <c r="S4" s="583">
        <v>2977462.0649999999</v>
      </c>
      <c r="T4" s="583">
        <v>2356620.5589999999</v>
      </c>
      <c r="U4" s="583">
        <v>3636815.2880000002</v>
      </c>
      <c r="V4" s="583">
        <v>3702240.7710000002</v>
      </c>
      <c r="W4" s="583">
        <v>1763730.564</v>
      </c>
      <c r="X4" s="583">
        <v>4597239.95</v>
      </c>
      <c r="Y4" s="583">
        <v>4321479.75</v>
      </c>
      <c r="Z4" s="583">
        <v>5350894.3480000002</v>
      </c>
      <c r="AA4" s="583">
        <v>3720298.2930000001</v>
      </c>
      <c r="AB4" s="583">
        <v>6387375.8789999997</v>
      </c>
      <c r="AC4" s="583">
        <v>7117841.1150000002</v>
      </c>
      <c r="AD4" s="583">
        <v>4531500.9800000004</v>
      </c>
      <c r="AE4" s="583">
        <v>8671151.2780000009</v>
      </c>
      <c r="AF4" s="583">
        <v>5267720.1619999995</v>
      </c>
      <c r="AG4" s="583">
        <v>4527187.6349999998</v>
      </c>
      <c r="AH4" s="583">
        <v>18211664.175999999</v>
      </c>
      <c r="AI4" s="583">
        <v>9745870.432</v>
      </c>
    </row>
    <row r="5" spans="1:35" s="862" customFormat="1" ht="16.5" customHeight="1">
      <c r="A5" s="1286"/>
      <c r="B5" s="1288"/>
      <c r="C5" s="585" t="s">
        <v>96</v>
      </c>
      <c r="D5" s="583">
        <v>1122149.7649999999</v>
      </c>
      <c r="E5" s="583">
        <v>2276629.946</v>
      </c>
      <c r="F5" s="583">
        <v>3933453.8089999999</v>
      </c>
      <c r="G5" s="583">
        <v>5481515.5559999999</v>
      </c>
      <c r="H5" s="583">
        <v>6630303.2170000002</v>
      </c>
      <c r="I5" s="583">
        <v>6867900.9160000002</v>
      </c>
      <c r="J5" s="583">
        <v>9555770.4250000007</v>
      </c>
      <c r="K5" s="583">
        <v>5523983.7290000003</v>
      </c>
      <c r="L5" s="583">
        <v>6838268.0319999997</v>
      </c>
      <c r="M5" s="583">
        <v>7280820.8870000001</v>
      </c>
      <c r="N5" s="583">
        <v>6281770.3260000004</v>
      </c>
      <c r="O5" s="583">
        <v>6508461.4529999997</v>
      </c>
      <c r="P5" s="583">
        <v>7540613.1160000004</v>
      </c>
      <c r="Q5" s="583">
        <v>15092685.312999999</v>
      </c>
      <c r="R5" s="583">
        <v>19014333.265000001</v>
      </c>
      <c r="S5" s="583">
        <v>11293798.604</v>
      </c>
      <c r="T5" s="583">
        <v>10978430.153000001</v>
      </c>
      <c r="U5" s="583">
        <v>15804495.618000001</v>
      </c>
      <c r="V5" s="583">
        <v>16380082.960999999</v>
      </c>
      <c r="W5" s="583">
        <v>7727689.3949999996</v>
      </c>
      <c r="X5" s="583">
        <v>16450104.232000001</v>
      </c>
      <c r="Y5" s="583">
        <v>16840854.960999999</v>
      </c>
      <c r="Z5" s="583">
        <v>22583581.366</v>
      </c>
      <c r="AA5" s="583">
        <v>25444104.960000001</v>
      </c>
      <c r="AB5" s="583">
        <v>23499405.75</v>
      </c>
      <c r="AC5" s="583">
        <v>32215380.829</v>
      </c>
      <c r="AD5" s="583">
        <v>21768744.307</v>
      </c>
      <c r="AE5" s="583">
        <v>37009889.831</v>
      </c>
      <c r="AF5" s="583">
        <v>22607730.607999999</v>
      </c>
      <c r="AG5" s="583">
        <v>15478453.392000001</v>
      </c>
      <c r="AH5" s="583">
        <v>12529150.013</v>
      </c>
      <c r="AI5" s="583">
        <v>8752024.3650000002</v>
      </c>
    </row>
    <row r="6" spans="1:35" s="862" customFormat="1" ht="16.5" customHeight="1">
      <c r="A6" s="1286"/>
      <c r="B6" s="1288"/>
      <c r="C6" s="585" t="s">
        <v>178</v>
      </c>
      <c r="D6" s="584"/>
      <c r="E6" s="584"/>
      <c r="F6" s="584"/>
      <c r="G6" s="584"/>
      <c r="H6" s="584"/>
      <c r="I6" s="583">
        <v>2000</v>
      </c>
      <c r="J6" s="583">
        <v>2500</v>
      </c>
      <c r="K6" s="583">
        <v>10</v>
      </c>
      <c r="L6" s="583">
        <v>1</v>
      </c>
      <c r="M6" s="583">
        <v>1</v>
      </c>
      <c r="N6" s="584"/>
      <c r="O6" s="584"/>
      <c r="P6" s="584"/>
      <c r="Q6" s="583">
        <v>127334.6</v>
      </c>
      <c r="R6" s="583">
        <v>98969.82</v>
      </c>
      <c r="S6" s="583">
        <v>493695.58</v>
      </c>
      <c r="T6" s="583">
        <v>10</v>
      </c>
      <c r="U6" s="583"/>
      <c r="V6" s="583"/>
      <c r="W6" s="583">
        <v>600</v>
      </c>
      <c r="X6" s="583"/>
      <c r="Y6" s="583"/>
      <c r="Z6" s="583">
        <v>600000</v>
      </c>
      <c r="AA6" s="583"/>
      <c r="AB6" s="583"/>
      <c r="AC6" s="583"/>
      <c r="AD6" s="583"/>
      <c r="AE6" s="583"/>
      <c r="AF6" s="583"/>
      <c r="AG6" s="583"/>
      <c r="AH6" s="583"/>
      <c r="AI6" s="583"/>
    </row>
    <row r="7" spans="1:35" s="862" customFormat="1" ht="16.5" customHeight="1">
      <c r="A7" s="1286"/>
      <c r="B7" s="1288"/>
      <c r="C7" s="585" t="s">
        <v>97</v>
      </c>
      <c r="D7" s="583">
        <v>1159281.132</v>
      </c>
      <c r="E7" s="583">
        <v>3105382.6069999998</v>
      </c>
      <c r="F7" s="583">
        <v>2590373.2650000001</v>
      </c>
      <c r="G7" s="583">
        <v>3011285.1409999998</v>
      </c>
      <c r="H7" s="583">
        <v>3992707.6919999998</v>
      </c>
      <c r="I7" s="583">
        <v>9859622.8880000003</v>
      </c>
      <c r="J7" s="583">
        <v>12776577.612</v>
      </c>
      <c r="K7" s="583">
        <v>8077791.0480000004</v>
      </c>
      <c r="L7" s="583">
        <v>7407564.9160000002</v>
      </c>
      <c r="M7" s="583">
        <v>9116757.7349999994</v>
      </c>
      <c r="N7" s="583">
        <v>7204578.6100000003</v>
      </c>
      <c r="O7" s="583">
        <v>9664919.932</v>
      </c>
      <c r="P7" s="583">
        <v>8918887.9849999994</v>
      </c>
      <c r="Q7" s="583">
        <v>19666867.136</v>
      </c>
      <c r="R7" s="583">
        <v>21263031.022999998</v>
      </c>
      <c r="S7" s="583">
        <v>21154300.901000001</v>
      </c>
      <c r="T7" s="583">
        <v>16384778.831</v>
      </c>
      <c r="U7" s="583">
        <v>12623202.947000001</v>
      </c>
      <c r="V7" s="583">
        <v>13856946.589</v>
      </c>
      <c r="W7" s="583">
        <v>18343981.936000001</v>
      </c>
      <c r="X7" s="583">
        <v>15579549.597999999</v>
      </c>
      <c r="Y7" s="583">
        <v>18081497.704</v>
      </c>
      <c r="Z7" s="583">
        <v>23419054.677999999</v>
      </c>
      <c r="AA7" s="583">
        <v>20066575.557999998</v>
      </c>
      <c r="AB7" s="583">
        <v>36449075.475000001</v>
      </c>
      <c r="AC7" s="583">
        <v>26268087.629000001</v>
      </c>
      <c r="AD7" s="583">
        <v>16786183.061999999</v>
      </c>
      <c r="AE7" s="583">
        <v>23886600.914999999</v>
      </c>
      <c r="AF7" s="583">
        <v>27922072.420000002</v>
      </c>
      <c r="AG7" s="583">
        <v>12798512.999</v>
      </c>
      <c r="AH7" s="583">
        <v>11135996.668</v>
      </c>
      <c r="AI7" s="583">
        <v>5547147.4670000002</v>
      </c>
    </row>
    <row r="8" spans="1:35" s="862" customFormat="1" ht="16.5" customHeight="1">
      <c r="A8" s="1286"/>
      <c r="B8" s="1288"/>
      <c r="C8" s="585" t="s">
        <v>99</v>
      </c>
      <c r="D8" s="583">
        <v>467</v>
      </c>
      <c r="E8" s="583">
        <v>3503</v>
      </c>
      <c r="F8" s="583">
        <v>510</v>
      </c>
      <c r="G8" s="583">
        <v>4.5</v>
      </c>
      <c r="H8" s="583">
        <v>848.7</v>
      </c>
      <c r="I8" s="583">
        <v>18738.905999999999</v>
      </c>
      <c r="J8" s="583">
        <v>12046.1</v>
      </c>
      <c r="K8" s="583">
        <v>662.5</v>
      </c>
      <c r="L8" s="583">
        <v>1151.5</v>
      </c>
      <c r="M8" s="583">
        <v>2500</v>
      </c>
      <c r="N8" s="584"/>
      <c r="O8" s="583">
        <v>23504.707999999999</v>
      </c>
      <c r="P8" s="583">
        <v>1</v>
      </c>
      <c r="Q8" s="583">
        <v>1989.3</v>
      </c>
      <c r="R8" s="583">
        <v>596.5</v>
      </c>
      <c r="S8" s="583">
        <v>215</v>
      </c>
      <c r="T8" s="583">
        <v>20676.8</v>
      </c>
      <c r="U8" s="583">
        <v>30239.877</v>
      </c>
      <c r="V8" s="583">
        <v>8758.9500000000007</v>
      </c>
      <c r="W8" s="583">
        <v>9481.1319999999996</v>
      </c>
      <c r="X8" s="583">
        <v>17079.349999999999</v>
      </c>
      <c r="Y8" s="583">
        <v>18841.060000000001</v>
      </c>
      <c r="Z8" s="583">
        <v>28990.001</v>
      </c>
      <c r="AA8" s="583">
        <v>55067.624000000003</v>
      </c>
      <c r="AB8" s="583">
        <v>10945.557000000001</v>
      </c>
      <c r="AC8" s="583">
        <v>21237.687999999998</v>
      </c>
      <c r="AD8" s="583">
        <v>22736.411</v>
      </c>
      <c r="AE8" s="583">
        <v>21430.629000000001</v>
      </c>
      <c r="AF8" s="583">
        <v>18295.271000000001</v>
      </c>
      <c r="AG8" s="583">
        <v>30147.257000000001</v>
      </c>
      <c r="AH8" s="583">
        <v>7944.8530000000001</v>
      </c>
      <c r="AI8" s="583">
        <v>11952.732</v>
      </c>
    </row>
    <row r="9" spans="1:35" ht="16.5" customHeight="1">
      <c r="A9" s="1286" t="s">
        <v>31</v>
      </c>
      <c r="B9" s="1287" t="s">
        <v>17</v>
      </c>
      <c r="C9" s="586" t="s">
        <v>95</v>
      </c>
      <c r="D9" s="587">
        <v>11226.472100617</v>
      </c>
      <c r="E9" s="587">
        <v>31420.162350939001</v>
      </c>
      <c r="F9" s="587">
        <v>30077.213540968001</v>
      </c>
      <c r="G9" s="587">
        <v>48604.113643812998</v>
      </c>
      <c r="H9" s="587">
        <v>76094.926512945996</v>
      </c>
      <c r="I9" s="587">
        <v>103825.461032772</v>
      </c>
      <c r="J9" s="587">
        <v>204890.74781230299</v>
      </c>
      <c r="K9" s="587">
        <v>100771.34027705</v>
      </c>
      <c r="L9" s="587">
        <v>49678.249490524999</v>
      </c>
      <c r="M9" s="587">
        <v>93727.254249938997</v>
      </c>
      <c r="N9" s="587">
        <v>55968.156809979002</v>
      </c>
      <c r="O9" s="587">
        <v>80566.150122196996</v>
      </c>
      <c r="P9" s="587">
        <v>94692.394972516006</v>
      </c>
      <c r="Q9" s="587">
        <v>174629.156059637</v>
      </c>
      <c r="R9" s="587">
        <v>140344.412282345</v>
      </c>
      <c r="S9" s="587">
        <v>116981.668648003</v>
      </c>
      <c r="T9" s="587">
        <v>95545.221291855007</v>
      </c>
      <c r="U9" s="587">
        <v>193262.623245011</v>
      </c>
      <c r="V9" s="587">
        <v>221807.088108097</v>
      </c>
      <c r="W9" s="587">
        <v>120835.377339062</v>
      </c>
      <c r="X9" s="587">
        <v>185350.99935953401</v>
      </c>
      <c r="Y9" s="587">
        <v>302894.04017824202</v>
      </c>
      <c r="Z9" s="587">
        <v>367102.06134536897</v>
      </c>
      <c r="AA9" s="587">
        <v>416649.68302726198</v>
      </c>
      <c r="AB9" s="587">
        <v>446766.42766968999</v>
      </c>
      <c r="AC9" s="587">
        <v>1329256.54264286</v>
      </c>
      <c r="AD9" s="587">
        <v>863225.15286544501</v>
      </c>
      <c r="AE9" s="587">
        <v>2097499.5148332901</v>
      </c>
      <c r="AF9" s="587">
        <v>1781515.5465861601</v>
      </c>
      <c r="AG9" s="587">
        <v>1214973.8491869699</v>
      </c>
      <c r="AH9" s="587">
        <v>865719.91082082398</v>
      </c>
      <c r="AI9" s="587">
        <v>466686.373807589</v>
      </c>
    </row>
    <row r="10" spans="1:35" ht="16.5" customHeight="1">
      <c r="A10" s="1286"/>
      <c r="B10" s="1287"/>
      <c r="C10" s="586" t="s">
        <v>96</v>
      </c>
      <c r="D10" s="587">
        <v>5491.9839360149999</v>
      </c>
      <c r="E10" s="587">
        <v>16320.675928840001</v>
      </c>
      <c r="F10" s="587">
        <v>27642.400778747</v>
      </c>
      <c r="G10" s="587">
        <v>35276.207344417999</v>
      </c>
      <c r="H10" s="587">
        <v>57105.921888976001</v>
      </c>
      <c r="I10" s="587">
        <v>63707.886151510997</v>
      </c>
      <c r="J10" s="587">
        <v>89878.132935072994</v>
      </c>
      <c r="K10" s="587">
        <v>40142.181601689997</v>
      </c>
      <c r="L10" s="587">
        <v>26068.510067088999</v>
      </c>
      <c r="M10" s="587">
        <v>39217.112715643998</v>
      </c>
      <c r="N10" s="587">
        <v>34805.021292746002</v>
      </c>
      <c r="O10" s="587">
        <v>84869.339329420996</v>
      </c>
      <c r="P10" s="587">
        <v>55546.096391715</v>
      </c>
      <c r="Q10" s="587">
        <v>104789.665143957</v>
      </c>
      <c r="R10" s="587">
        <v>105258.179825928</v>
      </c>
      <c r="S10" s="587">
        <v>117171.98356338299</v>
      </c>
      <c r="T10" s="587">
        <v>105676.67309322</v>
      </c>
      <c r="U10" s="587">
        <v>141749.858665098</v>
      </c>
      <c r="V10" s="587">
        <v>171910.29145086699</v>
      </c>
      <c r="W10" s="587">
        <v>99093.759542678003</v>
      </c>
      <c r="X10" s="587">
        <v>204964.52861516</v>
      </c>
      <c r="Y10" s="587">
        <v>279975.40418166301</v>
      </c>
      <c r="Z10" s="587">
        <v>395301.09982808499</v>
      </c>
      <c r="AA10" s="587">
        <v>462182.571303259</v>
      </c>
      <c r="AB10" s="587">
        <v>536947.90631484601</v>
      </c>
      <c r="AC10" s="587">
        <v>1082695.32674882</v>
      </c>
      <c r="AD10" s="587">
        <v>790396.458450109</v>
      </c>
      <c r="AE10" s="587">
        <v>1647748.8958316101</v>
      </c>
      <c r="AF10" s="587">
        <v>1561845.4700460101</v>
      </c>
      <c r="AG10" s="587">
        <v>853815.16600529605</v>
      </c>
      <c r="AH10" s="587">
        <v>787854.04082192597</v>
      </c>
      <c r="AI10" s="587">
        <v>528674.20099992806</v>
      </c>
    </row>
    <row r="11" spans="1:35" ht="16.5" customHeight="1">
      <c r="A11" s="1286"/>
      <c r="B11" s="1288" t="s">
        <v>18</v>
      </c>
      <c r="C11" s="585" t="s">
        <v>95</v>
      </c>
      <c r="D11" s="583">
        <v>460.76884203399999</v>
      </c>
      <c r="E11" s="583">
        <v>592.89516034400003</v>
      </c>
      <c r="F11" s="583">
        <v>1655.8467990009999</v>
      </c>
      <c r="G11" s="583">
        <v>3400.2735964399999</v>
      </c>
      <c r="H11" s="583">
        <v>6654.1073932500003</v>
      </c>
      <c r="I11" s="583">
        <v>4650.4278958160003</v>
      </c>
      <c r="J11" s="583">
        <v>11070.733840360001</v>
      </c>
      <c r="K11" s="583">
        <v>8034.3531178080002</v>
      </c>
      <c r="L11" s="583">
        <v>5972.752967204</v>
      </c>
      <c r="M11" s="583">
        <v>5455.1086524000002</v>
      </c>
      <c r="N11" s="583">
        <v>4696.4320950769998</v>
      </c>
      <c r="O11" s="583">
        <v>6657.1275921200004</v>
      </c>
      <c r="P11" s="583">
        <v>4717.2876755569996</v>
      </c>
      <c r="Q11" s="583">
        <v>11133.396551448999</v>
      </c>
      <c r="R11" s="583">
        <v>11636.993588888001</v>
      </c>
      <c r="S11" s="583">
        <v>13482.418830601</v>
      </c>
      <c r="T11" s="583">
        <v>11380.263296265</v>
      </c>
      <c r="U11" s="583">
        <v>20221.894309038002</v>
      </c>
      <c r="V11" s="583">
        <v>20230.318896782999</v>
      </c>
      <c r="W11" s="583">
        <v>9539.2768793079995</v>
      </c>
      <c r="X11" s="583">
        <v>27755.707936898001</v>
      </c>
      <c r="Y11" s="583">
        <v>33159.084395790996</v>
      </c>
      <c r="Z11" s="583">
        <v>46905.165781187003</v>
      </c>
      <c r="AA11" s="583">
        <v>42903.345159944001</v>
      </c>
      <c r="AB11" s="583">
        <v>82288.195909924005</v>
      </c>
      <c r="AC11" s="583">
        <v>140843.76618249901</v>
      </c>
      <c r="AD11" s="583">
        <v>101202.990917142</v>
      </c>
      <c r="AE11" s="583">
        <v>195990.10968548001</v>
      </c>
      <c r="AF11" s="583">
        <v>144835.63084086799</v>
      </c>
      <c r="AG11" s="583">
        <v>97189.165885063994</v>
      </c>
      <c r="AH11" s="583">
        <v>266169.54790361098</v>
      </c>
      <c r="AI11" s="583">
        <v>161841.43686563199</v>
      </c>
    </row>
    <row r="12" spans="1:35" ht="16.5" customHeight="1">
      <c r="A12" s="1286"/>
      <c r="B12" s="1288"/>
      <c r="C12" s="585" t="s">
        <v>96</v>
      </c>
      <c r="D12" s="583">
        <v>2708.344048725</v>
      </c>
      <c r="E12" s="583">
        <v>5115.1103535519997</v>
      </c>
      <c r="F12" s="583">
        <v>7867.1466109270004</v>
      </c>
      <c r="G12" s="583">
        <v>12392.727744369</v>
      </c>
      <c r="H12" s="583">
        <v>21174.578367621001</v>
      </c>
      <c r="I12" s="583">
        <v>25691.893249311001</v>
      </c>
      <c r="J12" s="583">
        <v>39068.822109189998</v>
      </c>
      <c r="K12" s="583">
        <v>25069.097920806998</v>
      </c>
      <c r="L12" s="583">
        <v>24310.186579448</v>
      </c>
      <c r="M12" s="583">
        <v>22650.968899095998</v>
      </c>
      <c r="N12" s="583">
        <v>19793.067584097</v>
      </c>
      <c r="O12" s="583">
        <v>22479.274899735999</v>
      </c>
      <c r="P12" s="583">
        <v>24497.193550343</v>
      </c>
      <c r="Q12" s="583">
        <v>50678.86949967</v>
      </c>
      <c r="R12" s="583">
        <v>52868.229432897002</v>
      </c>
      <c r="S12" s="583">
        <v>52911.550576791</v>
      </c>
      <c r="T12" s="583">
        <v>56734.839798237001</v>
      </c>
      <c r="U12" s="583">
        <v>88739.231750142004</v>
      </c>
      <c r="V12" s="583">
        <v>98276.124244731007</v>
      </c>
      <c r="W12" s="583">
        <v>50778.112183249003</v>
      </c>
      <c r="X12" s="583">
        <v>116811.549116176</v>
      </c>
      <c r="Y12" s="583">
        <v>130088.89356901</v>
      </c>
      <c r="Z12" s="583">
        <v>187520.39185777999</v>
      </c>
      <c r="AA12" s="583">
        <v>251479.64387484</v>
      </c>
      <c r="AB12" s="583">
        <v>286046.73243686598</v>
      </c>
      <c r="AC12" s="583">
        <v>545257.11553018098</v>
      </c>
      <c r="AD12" s="583">
        <v>411305.58453919401</v>
      </c>
      <c r="AE12" s="583">
        <v>829049.79134544905</v>
      </c>
      <c r="AF12" s="583">
        <v>604520.46348101902</v>
      </c>
      <c r="AG12" s="583">
        <v>346275.95629837899</v>
      </c>
      <c r="AH12" s="583">
        <v>245167.76075269</v>
      </c>
      <c r="AI12" s="583">
        <v>132641.60662143401</v>
      </c>
    </row>
    <row r="13" spans="1:35" ht="16.5" customHeight="1">
      <c r="A13" s="1286"/>
      <c r="B13" s="1288"/>
      <c r="C13" s="585" t="s">
        <v>178</v>
      </c>
      <c r="D13" s="584"/>
      <c r="E13" s="584"/>
      <c r="F13" s="584"/>
      <c r="G13" s="584"/>
      <c r="H13" s="584"/>
      <c r="I13" s="583">
        <v>7.9</v>
      </c>
      <c r="J13" s="583">
        <v>39.25</v>
      </c>
      <c r="K13" s="583">
        <v>15</v>
      </c>
      <c r="L13" s="583">
        <v>9.1</v>
      </c>
      <c r="M13" s="583">
        <v>9</v>
      </c>
      <c r="N13" s="584"/>
      <c r="O13" s="584"/>
      <c r="P13" s="584"/>
      <c r="Q13" s="583">
        <v>63.667299999999997</v>
      </c>
      <c r="R13" s="583">
        <v>49.484909999999999</v>
      </c>
      <c r="S13" s="583">
        <v>246.84779</v>
      </c>
      <c r="T13" s="583">
        <v>20</v>
      </c>
      <c r="U13" s="583"/>
      <c r="V13" s="583"/>
      <c r="W13" s="583">
        <v>0.3</v>
      </c>
      <c r="X13" s="583"/>
      <c r="Y13" s="583"/>
      <c r="Z13" s="583">
        <v>600</v>
      </c>
      <c r="AA13" s="583"/>
      <c r="AB13" s="583"/>
      <c r="AC13" s="583"/>
      <c r="AD13" s="583"/>
      <c r="AE13" s="583"/>
      <c r="AF13" s="583"/>
      <c r="AG13" s="583"/>
      <c r="AH13" s="583"/>
      <c r="AI13" s="583"/>
    </row>
    <row r="14" spans="1:35" ht="16.5" customHeight="1">
      <c r="A14" s="1286"/>
      <c r="B14" s="1288"/>
      <c r="C14" s="585" t="s">
        <v>97</v>
      </c>
      <c r="D14" s="583">
        <v>1706.927069199</v>
      </c>
      <c r="E14" s="583">
        <v>3300.4339000139998</v>
      </c>
      <c r="F14" s="583">
        <v>4233.6006838049998</v>
      </c>
      <c r="G14" s="583">
        <v>4137.9021234359998</v>
      </c>
      <c r="H14" s="583">
        <v>6290.7097801749997</v>
      </c>
      <c r="I14" s="583">
        <v>19735.230023848999</v>
      </c>
      <c r="J14" s="583">
        <v>33773.134862256004</v>
      </c>
      <c r="K14" s="583">
        <v>16378.814072055</v>
      </c>
      <c r="L14" s="583">
        <v>14435.580755714</v>
      </c>
      <c r="M14" s="583">
        <v>19434.859705441999</v>
      </c>
      <c r="N14" s="583">
        <v>17561.009207399002</v>
      </c>
      <c r="O14" s="583">
        <v>29429.602515159</v>
      </c>
      <c r="P14" s="583">
        <v>21044.556992414</v>
      </c>
      <c r="Q14" s="583">
        <v>44928.069980392997</v>
      </c>
      <c r="R14" s="583">
        <v>43241.028377340001</v>
      </c>
      <c r="S14" s="583">
        <v>62083.969587909</v>
      </c>
      <c r="T14" s="583">
        <v>64321.987245270997</v>
      </c>
      <c r="U14" s="583">
        <v>42495.370831269</v>
      </c>
      <c r="V14" s="583">
        <v>39071.128121474001</v>
      </c>
      <c r="W14" s="583">
        <v>23024.995397101</v>
      </c>
      <c r="X14" s="583">
        <v>57701.067890915001</v>
      </c>
      <c r="Y14" s="583">
        <v>76854.428441935001</v>
      </c>
      <c r="Z14" s="583">
        <v>123013.573239969</v>
      </c>
      <c r="AA14" s="583">
        <v>129149.358376819</v>
      </c>
      <c r="AB14" s="583">
        <v>138379.502466523</v>
      </c>
      <c r="AC14" s="583">
        <v>265417.61685844499</v>
      </c>
      <c r="AD14" s="583">
        <v>222402.168178386</v>
      </c>
      <c r="AE14" s="583">
        <v>343084.27595909801</v>
      </c>
      <c r="AF14" s="583">
        <v>356807.00611725601</v>
      </c>
      <c r="AG14" s="583">
        <v>223121.17449933401</v>
      </c>
      <c r="AH14" s="583">
        <v>152738.24687593</v>
      </c>
      <c r="AI14" s="583">
        <v>70305.232970030993</v>
      </c>
    </row>
    <row r="15" spans="1:35" ht="16.5" customHeight="1">
      <c r="A15" s="1286"/>
      <c r="B15" s="1288"/>
      <c r="C15" s="585" t="s">
        <v>99</v>
      </c>
      <c r="D15" s="583">
        <v>1.01105</v>
      </c>
      <c r="E15" s="583">
        <v>14.98856</v>
      </c>
      <c r="F15" s="583">
        <v>2.5055000000000001</v>
      </c>
      <c r="G15" s="583">
        <v>0.299313</v>
      </c>
      <c r="H15" s="583">
        <v>55.789914099999997</v>
      </c>
      <c r="I15" s="583">
        <v>104.2708894</v>
      </c>
      <c r="J15" s="583">
        <v>72.828644999999995</v>
      </c>
      <c r="K15" s="583">
        <v>6.38748</v>
      </c>
      <c r="L15" s="583">
        <v>8.1129235000000008</v>
      </c>
      <c r="M15" s="583">
        <v>17.8245</v>
      </c>
      <c r="N15" s="584"/>
      <c r="O15" s="583">
        <v>172.64515234000001</v>
      </c>
      <c r="P15" s="583">
        <v>2.2100000000000002E-3</v>
      </c>
      <c r="Q15" s="583">
        <v>12.29766</v>
      </c>
      <c r="R15" s="583">
        <v>4.0677000000000003</v>
      </c>
      <c r="S15" s="583">
        <v>0.44719999999999999</v>
      </c>
      <c r="T15" s="583">
        <v>44.138555742000001</v>
      </c>
      <c r="U15" s="583">
        <v>181.60583997000001</v>
      </c>
      <c r="V15" s="583">
        <v>85.103231500000007</v>
      </c>
      <c r="W15" s="583">
        <v>58.589644999999997</v>
      </c>
      <c r="X15" s="583">
        <v>114.084835</v>
      </c>
      <c r="Y15" s="583">
        <v>139.60746386599999</v>
      </c>
      <c r="Z15" s="583">
        <v>245.95740177600001</v>
      </c>
      <c r="AA15" s="583">
        <v>571.24037951299999</v>
      </c>
      <c r="AB15" s="583">
        <v>135.269201544</v>
      </c>
      <c r="AC15" s="583">
        <v>331.09885600099994</v>
      </c>
      <c r="AD15" s="583">
        <v>309.02631011</v>
      </c>
      <c r="AE15" s="583">
        <v>489.23894060999999</v>
      </c>
      <c r="AF15" s="583">
        <v>482.232775726</v>
      </c>
      <c r="AG15" s="583">
        <v>500.51119516900002</v>
      </c>
      <c r="AH15" s="583">
        <v>176.09359889999999</v>
      </c>
      <c r="AI15" s="583">
        <v>204.66894271199999</v>
      </c>
    </row>
    <row r="16" spans="1:35" ht="16.5" customHeight="1">
      <c r="A16" s="1286" t="s">
        <v>179</v>
      </c>
      <c r="B16" s="1287" t="s">
        <v>17</v>
      </c>
      <c r="C16" s="586" t="s">
        <v>95</v>
      </c>
      <c r="D16" s="587">
        <v>337204</v>
      </c>
      <c r="E16" s="587">
        <v>460968</v>
      </c>
      <c r="F16" s="587">
        <v>642497</v>
      </c>
      <c r="G16" s="587">
        <v>977978</v>
      </c>
      <c r="H16" s="587">
        <v>1353148</v>
      </c>
      <c r="I16" s="587">
        <v>2126654</v>
      </c>
      <c r="J16" s="587">
        <v>3188080</v>
      </c>
      <c r="K16" s="587">
        <v>1910543</v>
      </c>
      <c r="L16" s="587">
        <v>1369572</v>
      </c>
      <c r="M16" s="587">
        <v>2221550</v>
      </c>
      <c r="N16" s="587">
        <v>1516157</v>
      </c>
      <c r="O16" s="587">
        <v>1577854</v>
      </c>
      <c r="P16" s="587">
        <v>2217459</v>
      </c>
      <c r="Q16" s="587">
        <v>3915777</v>
      </c>
      <c r="R16" s="587">
        <v>3081875</v>
      </c>
      <c r="S16" s="587">
        <v>2997474</v>
      </c>
      <c r="T16" s="587">
        <v>2654301</v>
      </c>
      <c r="U16" s="587">
        <v>4811443</v>
      </c>
      <c r="V16" s="587">
        <v>4861335</v>
      </c>
      <c r="W16" s="587">
        <v>2540546</v>
      </c>
      <c r="X16" s="587">
        <v>4648567</v>
      </c>
      <c r="Y16" s="587">
        <v>5560959</v>
      </c>
      <c r="Z16" s="587">
        <v>7389411</v>
      </c>
      <c r="AA16" s="587">
        <v>6683084</v>
      </c>
      <c r="AB16" s="587">
        <v>7516662</v>
      </c>
      <c r="AC16" s="587">
        <v>14572071</v>
      </c>
      <c r="AD16" s="587">
        <v>10094878</v>
      </c>
      <c r="AE16" s="587">
        <v>21165803</v>
      </c>
      <c r="AF16" s="587">
        <v>17928221</v>
      </c>
      <c r="AG16" s="587">
        <v>10122243</v>
      </c>
      <c r="AH16" s="587">
        <v>8344027</v>
      </c>
      <c r="AI16" s="587">
        <v>4515197</v>
      </c>
    </row>
    <row r="17" spans="1:35" ht="16.5" customHeight="1">
      <c r="A17" s="1286"/>
      <c r="B17" s="1287"/>
      <c r="C17" s="586" t="s">
        <v>96</v>
      </c>
      <c r="D17" s="587">
        <v>373076</v>
      </c>
      <c r="E17" s="587">
        <v>555544</v>
      </c>
      <c r="F17" s="587">
        <v>834627</v>
      </c>
      <c r="G17" s="587">
        <v>1125626</v>
      </c>
      <c r="H17" s="587">
        <v>1203860</v>
      </c>
      <c r="I17" s="587">
        <v>1530004</v>
      </c>
      <c r="J17" s="587">
        <v>2021109</v>
      </c>
      <c r="K17" s="587">
        <v>1293082</v>
      </c>
      <c r="L17" s="587">
        <v>944478</v>
      </c>
      <c r="M17" s="587">
        <v>1211778</v>
      </c>
      <c r="N17" s="587">
        <v>2167039</v>
      </c>
      <c r="O17" s="587">
        <v>2310009</v>
      </c>
      <c r="P17" s="587">
        <v>1816999</v>
      </c>
      <c r="Q17" s="587">
        <v>3434720</v>
      </c>
      <c r="R17" s="587">
        <v>2972433</v>
      </c>
      <c r="S17" s="587">
        <v>4573702</v>
      </c>
      <c r="T17" s="587">
        <v>3749219</v>
      </c>
      <c r="U17" s="587">
        <v>4312332</v>
      </c>
      <c r="V17" s="587">
        <v>5281825</v>
      </c>
      <c r="W17" s="587">
        <v>3298216</v>
      </c>
      <c r="X17" s="587">
        <v>5383291</v>
      </c>
      <c r="Y17" s="587">
        <v>5590983</v>
      </c>
      <c r="Z17" s="587">
        <v>9240327</v>
      </c>
      <c r="AA17" s="587">
        <v>11073610</v>
      </c>
      <c r="AB17" s="587">
        <v>12016310</v>
      </c>
      <c r="AC17" s="587">
        <v>15109372</v>
      </c>
      <c r="AD17" s="587">
        <v>11991844</v>
      </c>
      <c r="AE17" s="587">
        <v>27716754</v>
      </c>
      <c r="AF17" s="587">
        <v>39136596</v>
      </c>
      <c r="AG17" s="587">
        <v>19201465</v>
      </c>
      <c r="AH17" s="587">
        <v>12756353</v>
      </c>
      <c r="AI17" s="587">
        <v>7978842</v>
      </c>
    </row>
    <row r="18" spans="1:35" ht="16.5" customHeight="1">
      <c r="A18" s="1286"/>
      <c r="B18" s="1288" t="s">
        <v>18</v>
      </c>
      <c r="C18" s="585" t="s">
        <v>95</v>
      </c>
      <c r="D18" s="583">
        <v>29469</v>
      </c>
      <c r="E18" s="583">
        <v>37285</v>
      </c>
      <c r="F18" s="583">
        <v>70413</v>
      </c>
      <c r="G18" s="583">
        <v>412084</v>
      </c>
      <c r="H18" s="583">
        <v>224563</v>
      </c>
      <c r="I18" s="583">
        <v>216666</v>
      </c>
      <c r="J18" s="583">
        <v>303798</v>
      </c>
      <c r="K18" s="583">
        <v>199827</v>
      </c>
      <c r="L18" s="583">
        <v>184982</v>
      </c>
      <c r="M18" s="583">
        <v>202027</v>
      </c>
      <c r="N18" s="583">
        <v>181945</v>
      </c>
      <c r="O18" s="583">
        <v>147250</v>
      </c>
      <c r="P18" s="583">
        <v>188922</v>
      </c>
      <c r="Q18" s="583">
        <v>331471</v>
      </c>
      <c r="R18" s="583">
        <v>320106</v>
      </c>
      <c r="S18" s="583">
        <v>351925</v>
      </c>
      <c r="T18" s="583">
        <v>355156</v>
      </c>
      <c r="U18" s="583">
        <v>514109</v>
      </c>
      <c r="V18" s="583">
        <v>449310</v>
      </c>
      <c r="W18" s="583">
        <v>289631</v>
      </c>
      <c r="X18" s="583">
        <v>634828</v>
      </c>
      <c r="Y18" s="583">
        <v>649739</v>
      </c>
      <c r="Z18" s="583">
        <v>796343</v>
      </c>
      <c r="AA18" s="583">
        <v>726526</v>
      </c>
      <c r="AB18" s="583">
        <v>2912972</v>
      </c>
      <c r="AC18" s="583">
        <v>2574204</v>
      </c>
      <c r="AD18" s="583">
        <v>1792981</v>
      </c>
      <c r="AE18" s="583">
        <v>5017482</v>
      </c>
      <c r="AF18" s="583">
        <v>1851179</v>
      </c>
      <c r="AG18" s="583">
        <v>7662074</v>
      </c>
      <c r="AH18" s="583">
        <v>11048461</v>
      </c>
      <c r="AI18" s="583">
        <v>3188370</v>
      </c>
    </row>
    <row r="19" spans="1:35" ht="16.5" customHeight="1">
      <c r="A19" s="1286"/>
      <c r="B19" s="1288"/>
      <c r="C19" s="585" t="s">
        <v>96</v>
      </c>
      <c r="D19" s="583">
        <v>210026</v>
      </c>
      <c r="E19" s="583">
        <v>222023</v>
      </c>
      <c r="F19" s="583">
        <v>285363</v>
      </c>
      <c r="G19" s="583">
        <v>705301</v>
      </c>
      <c r="H19" s="583">
        <v>651817</v>
      </c>
      <c r="I19" s="583">
        <v>1022110</v>
      </c>
      <c r="J19" s="583">
        <v>1238020</v>
      </c>
      <c r="K19" s="583">
        <v>1493579</v>
      </c>
      <c r="L19" s="583">
        <v>2105469</v>
      </c>
      <c r="M19" s="583">
        <v>1447564</v>
      </c>
      <c r="N19" s="583">
        <v>1559766</v>
      </c>
      <c r="O19" s="583">
        <v>2019027</v>
      </c>
      <c r="P19" s="583">
        <v>1477505</v>
      </c>
      <c r="Q19" s="583">
        <v>2102401</v>
      </c>
      <c r="R19" s="583">
        <v>1873167</v>
      </c>
      <c r="S19" s="583">
        <v>2294687</v>
      </c>
      <c r="T19" s="583">
        <v>2561921</v>
      </c>
      <c r="U19" s="583">
        <v>3355402</v>
      </c>
      <c r="V19" s="583">
        <v>5079015</v>
      </c>
      <c r="W19" s="583">
        <v>3368655</v>
      </c>
      <c r="X19" s="583">
        <v>3691105</v>
      </c>
      <c r="Y19" s="583">
        <v>3069632</v>
      </c>
      <c r="Z19" s="583">
        <v>8319467</v>
      </c>
      <c r="AA19" s="583">
        <v>11074849</v>
      </c>
      <c r="AB19" s="583">
        <v>7034245</v>
      </c>
      <c r="AC19" s="583">
        <v>14100163</v>
      </c>
      <c r="AD19" s="583">
        <v>9881442</v>
      </c>
      <c r="AE19" s="583">
        <v>16243589</v>
      </c>
      <c r="AF19" s="583">
        <v>29336201</v>
      </c>
      <c r="AG19" s="583">
        <v>7700860</v>
      </c>
      <c r="AH19" s="583">
        <v>7145899</v>
      </c>
      <c r="AI19" s="583">
        <v>3962538</v>
      </c>
    </row>
    <row r="20" spans="1:35" ht="16.5" customHeight="1">
      <c r="A20" s="1286"/>
      <c r="B20" s="1288"/>
      <c r="C20" s="585" t="s">
        <v>178</v>
      </c>
      <c r="D20" s="584"/>
      <c r="E20" s="584"/>
      <c r="F20" s="584"/>
      <c r="G20" s="584"/>
      <c r="H20" s="584"/>
      <c r="I20" s="583">
        <v>2</v>
      </c>
      <c r="J20" s="583">
        <v>1</v>
      </c>
      <c r="K20" s="583">
        <v>1</v>
      </c>
      <c r="L20" s="583">
        <v>1</v>
      </c>
      <c r="M20" s="583">
        <v>1</v>
      </c>
      <c r="N20" s="584"/>
      <c r="O20" s="584"/>
      <c r="P20" s="584"/>
      <c r="Q20" s="583">
        <v>3852</v>
      </c>
      <c r="R20" s="583">
        <v>3563</v>
      </c>
      <c r="S20" s="583">
        <v>1177</v>
      </c>
      <c r="T20" s="583">
        <v>1</v>
      </c>
      <c r="U20" s="583"/>
      <c r="V20" s="583"/>
      <c r="W20" s="583">
        <v>6</v>
      </c>
      <c r="X20" s="583"/>
      <c r="Y20" s="583"/>
      <c r="Z20" s="583">
        <v>27314</v>
      </c>
      <c r="AA20" s="583"/>
      <c r="AB20" s="583"/>
      <c r="AC20" s="583"/>
      <c r="AD20" s="583"/>
      <c r="AE20" s="583"/>
      <c r="AF20" s="583"/>
      <c r="AG20" s="583"/>
      <c r="AH20" s="583"/>
      <c r="AI20" s="583"/>
    </row>
    <row r="21" spans="1:35" ht="16.5" customHeight="1">
      <c r="A21" s="1286"/>
      <c r="B21" s="1288"/>
      <c r="C21" s="585" t="s">
        <v>97</v>
      </c>
      <c r="D21" s="583">
        <v>146402</v>
      </c>
      <c r="E21" s="583">
        <v>270824</v>
      </c>
      <c r="F21" s="583">
        <v>288728</v>
      </c>
      <c r="G21" s="583">
        <v>285276</v>
      </c>
      <c r="H21" s="583">
        <v>374440</v>
      </c>
      <c r="I21" s="583">
        <v>847583</v>
      </c>
      <c r="J21" s="583">
        <v>1120626</v>
      </c>
      <c r="K21" s="583">
        <v>739131</v>
      </c>
      <c r="L21" s="583">
        <v>632559</v>
      </c>
      <c r="M21" s="583">
        <v>861202</v>
      </c>
      <c r="N21" s="583">
        <v>885947</v>
      </c>
      <c r="O21" s="583">
        <v>1069311</v>
      </c>
      <c r="P21" s="583">
        <v>956689</v>
      </c>
      <c r="Q21" s="583">
        <v>1706846</v>
      </c>
      <c r="R21" s="583">
        <v>1313466</v>
      </c>
      <c r="S21" s="583">
        <v>2152134</v>
      </c>
      <c r="T21" s="583">
        <v>2231061</v>
      </c>
      <c r="U21" s="583">
        <v>1140457</v>
      </c>
      <c r="V21" s="583">
        <v>1369451</v>
      </c>
      <c r="W21" s="583">
        <v>760659</v>
      </c>
      <c r="X21" s="583">
        <v>1862179</v>
      </c>
      <c r="Y21" s="583">
        <v>1985679</v>
      </c>
      <c r="Z21" s="583">
        <v>2847410</v>
      </c>
      <c r="AA21" s="583">
        <v>2536115</v>
      </c>
      <c r="AB21" s="583">
        <v>2473790</v>
      </c>
      <c r="AC21" s="583">
        <v>3339186</v>
      </c>
      <c r="AD21" s="583">
        <v>2156851</v>
      </c>
      <c r="AE21" s="583">
        <v>3510749</v>
      </c>
      <c r="AF21" s="583">
        <v>2566964</v>
      </c>
      <c r="AG21" s="583">
        <v>1146774</v>
      </c>
      <c r="AH21" s="583">
        <v>729946</v>
      </c>
      <c r="AI21" s="583">
        <v>482390</v>
      </c>
    </row>
    <row r="22" spans="1:35" ht="16.5" customHeight="1">
      <c r="A22" s="1286"/>
      <c r="B22" s="1288"/>
      <c r="C22" s="585" t="s">
        <v>99</v>
      </c>
      <c r="D22" s="583">
        <v>13</v>
      </c>
      <c r="E22" s="583">
        <v>79</v>
      </c>
      <c r="F22" s="583">
        <v>14</v>
      </c>
      <c r="G22" s="583">
        <v>1</v>
      </c>
      <c r="H22" s="583">
        <v>88</v>
      </c>
      <c r="I22" s="583">
        <v>391</v>
      </c>
      <c r="J22" s="583">
        <v>261</v>
      </c>
      <c r="K22" s="583">
        <v>26</v>
      </c>
      <c r="L22" s="583">
        <v>24</v>
      </c>
      <c r="M22" s="583">
        <v>50</v>
      </c>
      <c r="N22" s="584"/>
      <c r="O22" s="583">
        <v>576</v>
      </c>
      <c r="P22" s="583">
        <v>1</v>
      </c>
      <c r="Q22" s="583">
        <v>109</v>
      </c>
      <c r="R22" s="583">
        <v>34</v>
      </c>
      <c r="S22" s="583">
        <v>5</v>
      </c>
      <c r="T22" s="583">
        <v>478</v>
      </c>
      <c r="U22" s="583">
        <v>673</v>
      </c>
      <c r="V22" s="583">
        <v>184</v>
      </c>
      <c r="W22" s="583">
        <v>253</v>
      </c>
      <c r="X22" s="583">
        <v>493</v>
      </c>
      <c r="Y22" s="583">
        <v>556</v>
      </c>
      <c r="Z22" s="583">
        <v>890</v>
      </c>
      <c r="AA22" s="583">
        <v>1619</v>
      </c>
      <c r="AB22" s="583">
        <v>287</v>
      </c>
      <c r="AC22" s="583">
        <v>509</v>
      </c>
      <c r="AD22" s="583">
        <v>664</v>
      </c>
      <c r="AE22" s="583">
        <v>850</v>
      </c>
      <c r="AF22" s="583">
        <v>488</v>
      </c>
      <c r="AG22" s="583">
        <v>891</v>
      </c>
      <c r="AH22" s="583">
        <v>327</v>
      </c>
      <c r="AI22" s="583">
        <v>294</v>
      </c>
    </row>
    <row r="23" spans="1:35" ht="16.5" customHeight="1">
      <c r="A23" s="1284" t="s">
        <v>48</v>
      </c>
      <c r="B23" s="1284"/>
      <c r="C23" s="52" t="s">
        <v>177</v>
      </c>
      <c r="D23" s="44">
        <v>12119554.41</v>
      </c>
      <c r="E23" s="44">
        <v>29166002.329999998</v>
      </c>
      <c r="F23" s="44">
        <v>32008469.587000001</v>
      </c>
      <c r="G23" s="44">
        <v>43213976.355999999</v>
      </c>
      <c r="H23" s="44">
        <v>63211824.577000007</v>
      </c>
      <c r="I23" s="44">
        <v>81590095.483999997</v>
      </c>
      <c r="J23" s="44">
        <v>115781957.954</v>
      </c>
      <c r="K23" s="44">
        <v>61221464.519000009</v>
      </c>
      <c r="L23" s="44">
        <v>43681953.432999998</v>
      </c>
      <c r="M23" s="44">
        <v>71932165.231000006</v>
      </c>
      <c r="N23" s="44">
        <v>50102921.618999995</v>
      </c>
      <c r="O23" s="44">
        <v>72383559.901000008</v>
      </c>
      <c r="P23" s="44">
        <v>81611738.109000012</v>
      </c>
      <c r="Q23" s="44">
        <v>147205759.76699999</v>
      </c>
      <c r="R23" s="44">
        <v>125033472.955</v>
      </c>
      <c r="S23" s="44">
        <v>104201115.37600002</v>
      </c>
      <c r="T23" s="44">
        <v>93167123.284999996</v>
      </c>
      <c r="U23" s="44">
        <v>132118128.184</v>
      </c>
      <c r="V23" s="44">
        <v>133418983.499</v>
      </c>
      <c r="W23" s="44">
        <v>76593131.876000017</v>
      </c>
      <c r="X23" s="44">
        <v>115134867.434</v>
      </c>
      <c r="Y23" s="44">
        <v>154685885.00400001</v>
      </c>
      <c r="Z23" s="44">
        <v>189249554.99199995</v>
      </c>
      <c r="AA23" s="44">
        <v>169507790.47600001</v>
      </c>
      <c r="AB23" s="44">
        <v>184403193.43000001</v>
      </c>
      <c r="AC23" s="44">
        <v>274638907.23600006</v>
      </c>
      <c r="AD23" s="44">
        <v>204815045.54800001</v>
      </c>
      <c r="AE23" s="44">
        <v>297229085.36600006</v>
      </c>
      <c r="AF23" s="44">
        <v>251627891.734</v>
      </c>
      <c r="AG23" s="44">
        <v>210727412.993</v>
      </c>
      <c r="AH23" s="44">
        <v>214163762.11700001</v>
      </c>
      <c r="AI23" s="44">
        <v>150224995.54600003</v>
      </c>
    </row>
    <row r="24" spans="1:35" ht="16.5" customHeight="1">
      <c r="A24" s="1284"/>
      <c r="B24" s="1284"/>
      <c r="C24" s="52" t="s">
        <v>31</v>
      </c>
      <c r="D24" s="44">
        <v>21595.507046589999</v>
      </c>
      <c r="E24" s="44">
        <v>56764.266253689006</v>
      </c>
      <c r="F24" s="44">
        <v>71478.713913447995</v>
      </c>
      <c r="G24" s="44">
        <v>103811.52376547598</v>
      </c>
      <c r="H24" s="44">
        <v>167376.03385706802</v>
      </c>
      <c r="I24" s="44">
        <v>217723.069242659</v>
      </c>
      <c r="J24" s="44">
        <v>378793.65020418202</v>
      </c>
      <c r="K24" s="44">
        <v>190417.17446941001</v>
      </c>
      <c r="L24" s="44">
        <v>120482.49278347999</v>
      </c>
      <c r="M24" s="44">
        <v>180512.12872252098</v>
      </c>
      <c r="N24" s="44">
        <v>132823.68698929803</v>
      </c>
      <c r="O24" s="44">
        <v>224174.13961097298</v>
      </c>
      <c r="P24" s="44">
        <v>200497.53179254499</v>
      </c>
      <c r="Q24" s="44">
        <v>386235.12219510594</v>
      </c>
      <c r="R24" s="44">
        <v>353402.39611739799</v>
      </c>
      <c r="S24" s="44">
        <v>362878.88619668706</v>
      </c>
      <c r="T24" s="44">
        <v>333723.12328058999</v>
      </c>
      <c r="U24" s="44">
        <v>486650.58464052802</v>
      </c>
      <c r="V24" s="44">
        <v>551380.05405345198</v>
      </c>
      <c r="W24" s="44">
        <v>303330.41098639794</v>
      </c>
      <c r="X24" s="44">
        <v>592697.93775368296</v>
      </c>
      <c r="Y24" s="44">
        <v>823111.45823050698</v>
      </c>
      <c r="Z24" s="44">
        <v>1120688.249454166</v>
      </c>
      <c r="AA24" s="44">
        <v>1302935.842121637</v>
      </c>
      <c r="AB24" s="44">
        <v>1490564.0339993932</v>
      </c>
      <c r="AC24" s="44">
        <v>3363754.3324188055</v>
      </c>
      <c r="AD24" s="44">
        <v>2388841.3812603862</v>
      </c>
      <c r="AE24" s="44">
        <v>5113861.8265955364</v>
      </c>
      <c r="AF24" s="44">
        <v>4450006.3498470401</v>
      </c>
      <c r="AG24" s="44">
        <v>2735875.8230702113</v>
      </c>
      <c r="AH24" s="44">
        <v>2317825.6007738807</v>
      </c>
      <c r="AI24" s="44">
        <v>1360353.5202073259</v>
      </c>
    </row>
    <row r="25" spans="1:35" ht="16.5" customHeight="1">
      <c r="A25" s="1284"/>
      <c r="B25" s="1284"/>
      <c r="C25" s="52" t="s">
        <v>179</v>
      </c>
      <c r="D25" s="44">
        <v>1096190</v>
      </c>
      <c r="E25" s="44">
        <v>1546723</v>
      </c>
      <c r="F25" s="44">
        <v>2121642</v>
      </c>
      <c r="G25" s="44">
        <v>3506266</v>
      </c>
      <c r="H25" s="44">
        <v>3807916</v>
      </c>
      <c r="I25" s="44">
        <v>5743410</v>
      </c>
      <c r="J25" s="44">
        <v>7871895</v>
      </c>
      <c r="K25" s="44">
        <v>5636189</v>
      </c>
      <c r="L25" s="44">
        <v>5237085</v>
      </c>
      <c r="M25" s="44">
        <v>5944172</v>
      </c>
      <c r="N25" s="44">
        <v>6310854</v>
      </c>
      <c r="O25" s="44">
        <v>7124027</v>
      </c>
      <c r="P25" s="44">
        <v>6657575</v>
      </c>
      <c r="Q25" s="44">
        <v>11495176</v>
      </c>
      <c r="R25" s="44">
        <v>9564644</v>
      </c>
      <c r="S25" s="44">
        <v>12371104</v>
      </c>
      <c r="T25" s="44">
        <v>11552137</v>
      </c>
      <c r="U25" s="44">
        <v>14134416</v>
      </c>
      <c r="V25" s="44">
        <v>17041120</v>
      </c>
      <c r="W25" s="44">
        <v>10257966</v>
      </c>
      <c r="X25" s="44">
        <v>16220463</v>
      </c>
      <c r="Y25" s="44">
        <v>16857548</v>
      </c>
      <c r="Z25" s="44">
        <v>28621162</v>
      </c>
      <c r="AA25" s="44">
        <v>32095803</v>
      </c>
      <c r="AB25" s="44">
        <v>31954266</v>
      </c>
      <c r="AC25" s="44">
        <v>49695504</v>
      </c>
      <c r="AD25" s="44">
        <v>35918660</v>
      </c>
      <c r="AE25" s="44">
        <v>73655227</v>
      </c>
      <c r="AF25" s="44">
        <v>90819649</v>
      </c>
      <c r="AG25" s="44">
        <v>45834307</v>
      </c>
      <c r="AH25" s="44">
        <v>40025013</v>
      </c>
      <c r="AI25" s="44">
        <v>20127631</v>
      </c>
    </row>
    <row r="26" spans="1:35" ht="16.5" customHeight="1">
      <c r="A26" s="1271" t="s">
        <v>171</v>
      </c>
      <c r="B26" s="1271"/>
      <c r="C26" s="586" t="s">
        <v>177</v>
      </c>
      <c r="D26" s="587">
        <v>807970.29399999999</v>
      </c>
      <c r="E26" s="587">
        <v>1325727.3786363637</v>
      </c>
      <c r="F26" s="587">
        <v>1778248.3103888889</v>
      </c>
      <c r="G26" s="587">
        <v>2057808.3979047618</v>
      </c>
      <c r="H26" s="587">
        <v>2873264.7535000001</v>
      </c>
      <c r="I26" s="587">
        <v>4079504.7741999999</v>
      </c>
      <c r="J26" s="587">
        <v>5262816.2706363639</v>
      </c>
      <c r="K26" s="587">
        <v>3061073.2259500003</v>
      </c>
      <c r="L26" s="587">
        <v>2299050.1806842103</v>
      </c>
      <c r="M26" s="587">
        <v>3269643.8741363641</v>
      </c>
      <c r="N26" s="587">
        <v>2505146.0809499999</v>
      </c>
      <c r="O26" s="587">
        <v>3619177.9950500005</v>
      </c>
      <c r="P26" s="587">
        <v>5100733.6318125008</v>
      </c>
      <c r="Q26" s="587">
        <v>6691170.8984999992</v>
      </c>
      <c r="R26" s="587">
        <v>6946304.0530555556</v>
      </c>
      <c r="S26" s="587">
        <v>4736414.3352727285</v>
      </c>
      <c r="T26" s="587">
        <v>4658356.1642499994</v>
      </c>
      <c r="U26" s="587">
        <v>6605906.4091999996</v>
      </c>
      <c r="V26" s="587">
        <v>6353284.9285238096</v>
      </c>
      <c r="W26" s="587">
        <v>4255173.9931111122</v>
      </c>
      <c r="X26" s="587">
        <v>5482612.7349523809</v>
      </c>
      <c r="Y26" s="587">
        <v>7365994.5240000002</v>
      </c>
      <c r="Z26" s="587">
        <v>9462477.749599997</v>
      </c>
      <c r="AA26" s="587">
        <v>8921462.6566315796</v>
      </c>
      <c r="AB26" s="587">
        <v>10847246.672352942</v>
      </c>
      <c r="AC26" s="587">
        <v>11940822.053739132</v>
      </c>
      <c r="AD26" s="587">
        <v>12047943.855764706</v>
      </c>
      <c r="AE26" s="587">
        <v>12923003.711565221</v>
      </c>
      <c r="AF26" s="587">
        <v>12581394.5867</v>
      </c>
      <c r="AG26" s="587">
        <v>10034638.713952381</v>
      </c>
      <c r="AH26" s="587">
        <v>10198274.386523809</v>
      </c>
      <c r="AI26" s="587">
        <v>8345833.0858888905</v>
      </c>
    </row>
    <row r="27" spans="1:35" ht="16.5" customHeight="1">
      <c r="A27" s="1271"/>
      <c r="B27" s="1271"/>
      <c r="C27" s="586" t="s">
        <v>31</v>
      </c>
      <c r="D27" s="587">
        <v>1439.7004697726666</v>
      </c>
      <c r="E27" s="587">
        <v>2580.1939206222273</v>
      </c>
      <c r="F27" s="587">
        <v>3971.0396618582217</v>
      </c>
      <c r="G27" s="587">
        <v>4943.4058935940948</v>
      </c>
      <c r="H27" s="587">
        <v>7608.0015389576374</v>
      </c>
      <c r="I27" s="587">
        <v>10886.15346213295</v>
      </c>
      <c r="J27" s="587">
        <v>17217.893191099181</v>
      </c>
      <c r="K27" s="587">
        <v>9520.858723470501</v>
      </c>
      <c r="L27" s="587">
        <v>6341.1838307094731</v>
      </c>
      <c r="M27" s="587">
        <v>8205.0967601145894</v>
      </c>
      <c r="N27" s="587">
        <v>6641.184349464902</v>
      </c>
      <c r="O27" s="587">
        <v>11208.70698054865</v>
      </c>
      <c r="P27" s="587">
        <v>12531.095737034062</v>
      </c>
      <c r="Q27" s="587">
        <v>17556.141917959361</v>
      </c>
      <c r="R27" s="587">
        <v>19633.466450966556</v>
      </c>
      <c r="S27" s="587">
        <v>16494.49482712214</v>
      </c>
      <c r="T27" s="587">
        <v>16686.1561640295</v>
      </c>
      <c r="U27" s="587">
        <v>24332.529232026402</v>
      </c>
      <c r="V27" s="587">
        <v>26256.19305016438</v>
      </c>
      <c r="W27" s="587">
        <v>16851.68949924433</v>
      </c>
      <c r="X27" s="587">
        <v>28223.711321603951</v>
      </c>
      <c r="Y27" s="587">
        <v>39195.783725262234</v>
      </c>
      <c r="Z27" s="587">
        <v>56034.412472708304</v>
      </c>
      <c r="AA27" s="587">
        <v>68575.570637980898</v>
      </c>
      <c r="AB27" s="587">
        <v>87680.237294081948</v>
      </c>
      <c r="AC27" s="587">
        <v>146250.18836603503</v>
      </c>
      <c r="AD27" s="587">
        <v>140520.08125061097</v>
      </c>
      <c r="AE27" s="587">
        <v>222341.81854763202</v>
      </c>
      <c r="AF27" s="587">
        <v>222500.31749235201</v>
      </c>
      <c r="AG27" s="587">
        <v>130279.80109858149</v>
      </c>
      <c r="AH27" s="587">
        <v>110372.64765589908</v>
      </c>
      <c r="AI27" s="587">
        <v>75575.195567073664</v>
      </c>
    </row>
    <row r="28" spans="1:35" ht="16.5" customHeight="1">
      <c r="A28" s="1271"/>
      <c r="B28" s="1271"/>
      <c r="C28" s="586" t="s">
        <v>179</v>
      </c>
      <c r="D28" s="587">
        <v>73079.333333333328</v>
      </c>
      <c r="E28" s="587">
        <v>70305.590909090912</v>
      </c>
      <c r="F28" s="587">
        <v>117869</v>
      </c>
      <c r="G28" s="587">
        <v>166965.04761904763</v>
      </c>
      <c r="H28" s="587">
        <v>173087.09090909091</v>
      </c>
      <c r="I28" s="587">
        <v>287170.5</v>
      </c>
      <c r="J28" s="587">
        <v>357813.40909090912</v>
      </c>
      <c r="K28" s="587">
        <v>281809.45</v>
      </c>
      <c r="L28" s="587">
        <v>275636.05263157893</v>
      </c>
      <c r="M28" s="587">
        <v>270189.63636363635</v>
      </c>
      <c r="N28" s="587">
        <v>315542.7</v>
      </c>
      <c r="O28" s="587">
        <v>356201.35</v>
      </c>
      <c r="P28" s="587">
        <v>416098.4375</v>
      </c>
      <c r="Q28" s="587">
        <v>522508</v>
      </c>
      <c r="R28" s="587">
        <v>531369.11111111112</v>
      </c>
      <c r="S28" s="587">
        <v>562322.90909090906</v>
      </c>
      <c r="T28" s="587">
        <v>577606.85</v>
      </c>
      <c r="U28" s="587">
        <v>706720.8</v>
      </c>
      <c r="V28" s="587">
        <v>811481.90476190473</v>
      </c>
      <c r="W28" s="587">
        <v>569887</v>
      </c>
      <c r="X28" s="587">
        <v>772403</v>
      </c>
      <c r="Y28" s="587">
        <v>802740.38095238095</v>
      </c>
      <c r="Z28" s="587">
        <v>1431058.1</v>
      </c>
      <c r="AA28" s="587">
        <v>1689252.7894736843</v>
      </c>
      <c r="AB28" s="587">
        <v>1879662.705882353</v>
      </c>
      <c r="AC28" s="587">
        <v>2160674.086956522</v>
      </c>
      <c r="AD28" s="587">
        <v>2112862.3529411764</v>
      </c>
      <c r="AE28" s="587">
        <v>3202401.1739130435</v>
      </c>
      <c r="AF28" s="587">
        <v>4540982.45</v>
      </c>
      <c r="AG28" s="587">
        <v>2182586.0476190476</v>
      </c>
      <c r="AH28" s="587">
        <v>1905953</v>
      </c>
      <c r="AI28" s="587">
        <v>1118201.7222222222</v>
      </c>
    </row>
    <row r="29" spans="1:35" ht="16.5" customHeight="1">
      <c r="C29" s="53" t="s">
        <v>335</v>
      </c>
      <c r="D29" s="31">
        <v>15</v>
      </c>
      <c r="E29" s="31">
        <v>22</v>
      </c>
      <c r="F29" s="31">
        <v>18</v>
      </c>
      <c r="G29" s="31">
        <v>21</v>
      </c>
      <c r="H29" s="31">
        <v>22</v>
      </c>
      <c r="I29" s="31">
        <v>20</v>
      </c>
      <c r="J29" s="31">
        <v>22</v>
      </c>
      <c r="K29" s="31">
        <v>20</v>
      </c>
      <c r="L29" s="31">
        <v>19</v>
      </c>
      <c r="M29" s="31">
        <v>22</v>
      </c>
      <c r="N29" s="31">
        <v>20</v>
      </c>
      <c r="O29" s="31">
        <v>20</v>
      </c>
      <c r="P29" s="31">
        <v>16</v>
      </c>
      <c r="Q29" s="31">
        <v>22</v>
      </c>
      <c r="R29" s="31">
        <v>18</v>
      </c>
      <c r="S29" s="31">
        <v>22</v>
      </c>
      <c r="T29" s="31">
        <v>20</v>
      </c>
      <c r="U29" s="31">
        <v>20</v>
      </c>
      <c r="V29" s="31">
        <v>21</v>
      </c>
      <c r="W29" s="31">
        <v>18</v>
      </c>
      <c r="X29" s="31">
        <v>21</v>
      </c>
      <c r="Y29" s="31">
        <v>21</v>
      </c>
      <c r="Z29" s="31">
        <v>20</v>
      </c>
      <c r="AA29" s="31">
        <v>19</v>
      </c>
      <c r="AB29" s="31">
        <v>17</v>
      </c>
      <c r="AC29" s="31">
        <v>23</v>
      </c>
      <c r="AD29" s="31">
        <v>17</v>
      </c>
      <c r="AE29" s="31">
        <v>23</v>
      </c>
      <c r="AF29" s="31">
        <v>20</v>
      </c>
      <c r="AG29" s="31">
        <v>21</v>
      </c>
      <c r="AH29" s="31">
        <v>21</v>
      </c>
      <c r="AI29" s="31">
        <v>18</v>
      </c>
    </row>
    <row r="31" spans="1:35" ht="17.25">
      <c r="C31" s="586" t="s">
        <v>17</v>
      </c>
      <c r="D31" s="587">
        <v>16718.456036632</v>
      </c>
      <c r="E31" s="587">
        <v>47740.838279779004</v>
      </c>
      <c r="F31" s="587">
        <v>57719.614319715001</v>
      </c>
      <c r="G31" s="587">
        <v>83880.320988230989</v>
      </c>
      <c r="H31" s="587">
        <v>133200.848401922</v>
      </c>
      <c r="I31" s="587">
        <v>167533.34718428299</v>
      </c>
      <c r="J31" s="587">
        <v>294768.88074737601</v>
      </c>
      <c r="K31" s="587">
        <v>140913.52187873999</v>
      </c>
      <c r="L31" s="587">
        <v>75746.759557614001</v>
      </c>
      <c r="M31" s="587">
        <v>132944.366965583</v>
      </c>
      <c r="N31" s="587">
        <v>90773.178102725011</v>
      </c>
      <c r="O31" s="587">
        <v>165435.48945161799</v>
      </c>
      <c r="P31" s="587">
        <v>150238.49136423101</v>
      </c>
      <c r="Q31" s="587">
        <v>279418.82120359398</v>
      </c>
      <c r="R31" s="587">
        <v>245602.59210827301</v>
      </c>
      <c r="S31" s="587">
        <v>245602.59210827301</v>
      </c>
      <c r="T31" s="587">
        <v>245602.59210827301</v>
      </c>
      <c r="U31" s="587">
        <v>245602.59210827301</v>
      </c>
      <c r="V31" s="587">
        <v>245602.59210827301</v>
      </c>
      <c r="W31" s="587">
        <v>245602.59210827301</v>
      </c>
      <c r="X31" s="587">
        <v>245602.59210827301</v>
      </c>
      <c r="Y31" s="587">
        <v>245602.59210827301</v>
      </c>
      <c r="Z31" s="587">
        <v>245602.59210827301</v>
      </c>
      <c r="AA31" s="587">
        <v>245602.59210827301</v>
      </c>
      <c r="AB31" s="587">
        <v>245602.59210827301</v>
      </c>
      <c r="AC31" s="587">
        <v>245602.59210827301</v>
      </c>
      <c r="AD31" s="587">
        <v>245602.59210827301</v>
      </c>
      <c r="AE31" s="587">
        <v>245602.59210827301</v>
      </c>
      <c r="AF31" s="587">
        <v>245602.59210827301</v>
      </c>
      <c r="AG31" s="587">
        <v>245602.59210827301</v>
      </c>
      <c r="AH31" s="587">
        <v>245602.59210827301</v>
      </c>
      <c r="AI31" s="587">
        <v>245602.59210827301</v>
      </c>
    </row>
    <row r="32" spans="1:35" ht="17.25">
      <c r="C32" s="585" t="s">
        <v>18</v>
      </c>
      <c r="D32" s="583">
        <v>4877.0510099579997</v>
      </c>
      <c r="E32" s="583">
        <v>9023.4279739100002</v>
      </c>
      <c r="F32" s="583">
        <v>13759.099593732999</v>
      </c>
      <c r="G32" s="583">
        <v>19931.202777244998</v>
      </c>
      <c r="H32" s="583">
        <v>34175.185455146006</v>
      </c>
      <c r="I32" s="583">
        <v>50189.722058375999</v>
      </c>
      <c r="J32" s="583">
        <v>84024.769456806011</v>
      </c>
      <c r="K32" s="583">
        <v>49503.652590669997</v>
      </c>
      <c r="L32" s="583">
        <v>44735.733225865995</v>
      </c>
      <c r="M32" s="583">
        <v>47567.761756937995</v>
      </c>
      <c r="N32" s="583">
        <v>42050.508886572999</v>
      </c>
      <c r="O32" s="583">
        <v>58738.650159355006</v>
      </c>
      <c r="P32" s="583">
        <v>50259.040428314001</v>
      </c>
      <c r="Q32" s="583">
        <v>106816.30099151199</v>
      </c>
      <c r="R32" s="583">
        <v>107799.804009125</v>
      </c>
      <c r="S32" s="583">
        <v>107799.804009125</v>
      </c>
      <c r="T32" s="583">
        <v>107799.804009125</v>
      </c>
      <c r="U32" s="583">
        <v>107799.804009125</v>
      </c>
      <c r="V32" s="583">
        <v>107799.804009125</v>
      </c>
      <c r="W32" s="583">
        <v>107799.804009125</v>
      </c>
      <c r="X32" s="583">
        <v>107799.804009125</v>
      </c>
      <c r="Y32" s="583">
        <v>107799.804009125</v>
      </c>
      <c r="Z32" s="583">
        <v>107799.804009125</v>
      </c>
      <c r="AA32" s="583">
        <v>107799.804009125</v>
      </c>
      <c r="AB32" s="583">
        <v>107799.804009125</v>
      </c>
      <c r="AC32" s="583">
        <v>107799.804009125</v>
      </c>
      <c r="AD32" s="583">
        <v>107799.804009125</v>
      </c>
      <c r="AE32" s="583">
        <v>107799.804009125</v>
      </c>
      <c r="AF32" s="583">
        <v>107799.804009125</v>
      </c>
      <c r="AG32" s="583">
        <v>107799.804009125</v>
      </c>
      <c r="AH32" s="583">
        <v>107799.804009125</v>
      </c>
      <c r="AI32" s="583">
        <v>107799.804009125</v>
      </c>
    </row>
    <row r="33" spans="1:35" ht="17.25">
      <c r="C33" s="588" t="s">
        <v>48</v>
      </c>
      <c r="D33" s="589">
        <v>21595.507046589999</v>
      </c>
      <c r="E33" s="589">
        <v>56764.266253689006</v>
      </c>
      <c r="F33" s="589">
        <v>71478.713913447995</v>
      </c>
      <c r="G33" s="589">
        <v>103811.52376547598</v>
      </c>
      <c r="H33" s="589">
        <v>167376.03385706802</v>
      </c>
      <c r="I33" s="589">
        <v>217723.069242659</v>
      </c>
      <c r="J33" s="589">
        <v>378793.65020418202</v>
      </c>
      <c r="K33" s="589">
        <v>190417.17446940998</v>
      </c>
      <c r="L33" s="589">
        <v>120482.49278348</v>
      </c>
      <c r="M33" s="589">
        <v>180512.12872252101</v>
      </c>
      <c r="N33" s="589">
        <v>132823.686989298</v>
      </c>
      <c r="O33" s="589">
        <v>224174.13961097301</v>
      </c>
      <c r="P33" s="589">
        <v>200497.53179254502</v>
      </c>
      <c r="Q33" s="589">
        <v>386235.122195106</v>
      </c>
      <c r="R33" s="589">
        <v>353402.39611739799</v>
      </c>
      <c r="S33" s="589">
        <v>353402.39611739799</v>
      </c>
      <c r="T33" s="589">
        <v>353402.39611739799</v>
      </c>
      <c r="U33" s="589">
        <v>353402.39611739799</v>
      </c>
      <c r="V33" s="589">
        <v>353402.39611739799</v>
      </c>
      <c r="W33" s="589">
        <v>353402.39611739799</v>
      </c>
      <c r="X33" s="589">
        <v>353402.39611739799</v>
      </c>
      <c r="Y33" s="589">
        <v>353402.39611739799</v>
      </c>
      <c r="Z33" s="589">
        <v>353402.39611739799</v>
      </c>
      <c r="AA33" s="589">
        <v>353402.39611739799</v>
      </c>
      <c r="AB33" s="589">
        <v>353402.39611739799</v>
      </c>
      <c r="AC33" s="589">
        <v>353402.39611739799</v>
      </c>
      <c r="AD33" s="589">
        <v>353402.39611739799</v>
      </c>
      <c r="AE33" s="589">
        <v>353402.39611739799</v>
      </c>
      <c r="AF33" s="589">
        <v>353402.39611739799</v>
      </c>
      <c r="AG33" s="589">
        <v>353402.39611739799</v>
      </c>
      <c r="AH33" s="589">
        <v>353402.39611739799</v>
      </c>
      <c r="AI33" s="589">
        <v>353402.39611739799</v>
      </c>
    </row>
    <row r="35" spans="1:35" ht="24" customHeight="1">
      <c r="B35" s="12" t="s">
        <v>1444</v>
      </c>
      <c r="C35" s="51" t="s">
        <v>1616</v>
      </c>
      <c r="D35" s="13" t="s">
        <v>1603</v>
      </c>
      <c r="E35" s="13" t="s">
        <v>1723</v>
      </c>
      <c r="F35" s="13" t="s">
        <v>1777</v>
      </c>
      <c r="G35" s="13" t="s">
        <v>1817</v>
      </c>
      <c r="H35" s="13" t="s">
        <v>1841</v>
      </c>
      <c r="I35" s="13" t="s">
        <v>1935</v>
      </c>
      <c r="J35" s="13" t="s">
        <v>2050</v>
      </c>
      <c r="K35" s="13" t="s">
        <v>2108</v>
      </c>
      <c r="L35" s="13" t="s">
        <v>2150</v>
      </c>
      <c r="M35" s="13" t="s">
        <v>2231</v>
      </c>
      <c r="N35" s="13" t="s">
        <v>2282</v>
      </c>
      <c r="O35" s="13" t="s">
        <v>2358</v>
      </c>
      <c r="P35" s="13" t="s">
        <v>2472</v>
      </c>
    </row>
    <row r="36" spans="1:35" ht="17.25">
      <c r="C36" s="586" t="s">
        <v>17</v>
      </c>
      <c r="D36" s="587">
        <v>219929.13688174001</v>
      </c>
      <c r="E36" s="587">
        <v>390315.52797469404</v>
      </c>
      <c r="F36" s="587">
        <v>582869.44435990509</v>
      </c>
      <c r="G36" s="587">
        <v>762403.16117345402</v>
      </c>
      <c r="H36" s="587">
        <v>878832.25433052098</v>
      </c>
      <c r="I36" s="587">
        <v>983714.333984536</v>
      </c>
      <c r="J36" s="587">
        <v>2411951.8693916798</v>
      </c>
      <c r="K36" s="587">
        <v>1653621.611315554</v>
      </c>
      <c r="L36" s="587">
        <v>3745248.4106649002</v>
      </c>
      <c r="M36" s="587">
        <v>3343361.0166321704</v>
      </c>
      <c r="N36" s="587">
        <v>2068789.0151922661</v>
      </c>
      <c r="O36" s="587">
        <v>1653573.9516427498</v>
      </c>
      <c r="P36" s="587">
        <v>995360.574807517</v>
      </c>
    </row>
    <row r="37" spans="1:35" ht="17.25">
      <c r="C37" s="585" t="s">
        <v>18</v>
      </c>
      <c r="D37" s="583">
        <v>83401.274104658005</v>
      </c>
      <c r="E37" s="583">
        <v>202382.40977898898</v>
      </c>
      <c r="F37" s="583">
        <v>240242.01387060201</v>
      </c>
      <c r="G37" s="583">
        <v>358285.08828071202</v>
      </c>
      <c r="H37" s="583">
        <v>424103.58779111604</v>
      </c>
      <c r="I37" s="583">
        <v>506849.70001485699</v>
      </c>
      <c r="J37" s="583">
        <v>951849.59742712602</v>
      </c>
      <c r="K37" s="583">
        <v>735219.76994483196</v>
      </c>
      <c r="L37" s="583">
        <v>1368613.4159306372</v>
      </c>
      <c r="M37" s="583">
        <v>1106645.3332148688</v>
      </c>
      <c r="N37" s="583">
        <v>667086.80787794595</v>
      </c>
      <c r="O37" s="583">
        <v>664251.64913113101</v>
      </c>
      <c r="P37" s="583">
        <v>364992.94539980899</v>
      </c>
    </row>
    <row r="38" spans="1:35" ht="17.25">
      <c r="C38" s="588" t="s">
        <v>48</v>
      </c>
      <c r="D38" s="589">
        <v>303330.41098639794</v>
      </c>
      <c r="E38" s="589">
        <v>592697.93775368296</v>
      </c>
      <c r="F38" s="589">
        <v>823111.45823050698</v>
      </c>
      <c r="G38" s="589">
        <v>1120688.249454166</v>
      </c>
      <c r="H38" s="589">
        <v>1302935.842121637</v>
      </c>
      <c r="I38" s="589">
        <v>1490564.0339993932</v>
      </c>
      <c r="J38" s="589">
        <v>3363801.4668188058</v>
      </c>
      <c r="K38" s="589">
        <v>2388841.3812603862</v>
      </c>
      <c r="L38" s="589">
        <v>5113861.8265955364</v>
      </c>
      <c r="M38" s="589">
        <v>4450006.3498470401</v>
      </c>
      <c r="N38" s="589">
        <v>2735875.8230702113</v>
      </c>
      <c r="O38" s="589">
        <v>2317825.6007738807</v>
      </c>
      <c r="P38" s="589">
        <v>1360353.5202073259</v>
      </c>
    </row>
    <row r="40" spans="1:35" ht="15.75" thickBot="1"/>
    <row r="41" spans="1:35" ht="19.5" thickBot="1">
      <c r="A41" s="1278"/>
      <c r="B41" s="1227" t="s">
        <v>19</v>
      </c>
      <c r="C41" s="1227" t="s">
        <v>1616</v>
      </c>
      <c r="D41" s="1214" t="s">
        <v>229</v>
      </c>
      <c r="E41" s="1214"/>
      <c r="F41" s="1285"/>
      <c r="G41" s="391" t="s">
        <v>1608</v>
      </c>
      <c r="H41" s="1214" t="s">
        <v>230</v>
      </c>
      <c r="I41" s="1285"/>
    </row>
    <row r="42" spans="1:35" ht="15.75" customHeight="1">
      <c r="A42" s="1279"/>
      <c r="B42" s="1280"/>
      <c r="C42" s="1280"/>
      <c r="D42" s="390" t="s">
        <v>2476</v>
      </c>
      <c r="E42" s="389" t="s">
        <v>2361</v>
      </c>
      <c r="F42" s="389" t="s">
        <v>2479</v>
      </c>
      <c r="G42" s="388" t="s">
        <v>2480</v>
      </c>
      <c r="H42" s="388" t="s">
        <v>231</v>
      </c>
      <c r="I42" s="387" t="s">
        <v>332</v>
      </c>
    </row>
    <row r="43" spans="1:35" ht="16.5" customHeight="1">
      <c r="A43" s="1282" t="s">
        <v>1969</v>
      </c>
      <c r="B43" s="1255" t="s">
        <v>17</v>
      </c>
      <c r="C43" s="574" t="s">
        <v>95</v>
      </c>
      <c r="D43" s="568">
        <v>45531906.592</v>
      </c>
      <c r="E43" s="568">
        <v>79117738.947999999</v>
      </c>
      <c r="F43" s="568">
        <v>31311099.795000002</v>
      </c>
      <c r="G43" s="581">
        <v>795246613.01699996</v>
      </c>
      <c r="H43" s="577">
        <v>-0.42450445124669489</v>
      </c>
      <c r="I43" s="578">
        <v>0.45417781202533436</v>
      </c>
    </row>
    <row r="44" spans="1:35" ht="16.5" customHeight="1">
      <c r="A44" s="1282"/>
      <c r="B44" s="1255"/>
      <c r="C44" s="579" t="s">
        <v>96</v>
      </c>
      <c r="D44" s="580">
        <v>80636093.958000004</v>
      </c>
      <c r="E44" s="580">
        <v>93161267.459000006</v>
      </c>
      <c r="F44" s="580">
        <v>17436549.054000001</v>
      </c>
      <c r="G44" s="581">
        <v>593326448.16799998</v>
      </c>
      <c r="H44" s="577">
        <v>-0.13444614744547456</v>
      </c>
      <c r="I44" s="578">
        <v>3.6245443240101354</v>
      </c>
    </row>
    <row r="45" spans="1:35" ht="16.5" customHeight="1">
      <c r="A45" s="1282"/>
      <c r="B45" s="1257" t="s">
        <v>18</v>
      </c>
      <c r="C45" s="173" t="s">
        <v>95</v>
      </c>
      <c r="D45" s="573">
        <v>9745870.432</v>
      </c>
      <c r="E45" s="355">
        <v>18211664.175999999</v>
      </c>
      <c r="F45" s="573">
        <v>1763730.564</v>
      </c>
      <c r="G45" s="383">
        <v>64460311.657000005</v>
      </c>
      <c r="H45" s="382">
        <v>-0.46485558168574914</v>
      </c>
      <c r="I45" s="386">
        <v>4.5257138652159794</v>
      </c>
    </row>
    <row r="46" spans="1:35" ht="16.5" customHeight="1">
      <c r="A46" s="1282"/>
      <c r="B46" s="1257"/>
      <c r="C46" s="173" t="s">
        <v>96</v>
      </c>
      <c r="D46" s="355">
        <v>8752024.3650000002</v>
      </c>
      <c r="E46" s="355">
        <v>12529150.013</v>
      </c>
      <c r="F46" s="355">
        <v>7727689.3949999996</v>
      </c>
      <c r="G46" s="383">
        <v>173860779.095</v>
      </c>
      <c r="H46" s="382">
        <v>-0.30146703041155454</v>
      </c>
      <c r="I46" s="386">
        <v>0.13255384858801</v>
      </c>
    </row>
    <row r="47" spans="1:35" ht="16.5" customHeight="1">
      <c r="A47" s="1282"/>
      <c r="B47" s="1257"/>
      <c r="C47" s="173" t="s">
        <v>178</v>
      </c>
      <c r="D47" s="355" t="s">
        <v>333</v>
      </c>
      <c r="E47" s="355" t="s">
        <v>333</v>
      </c>
      <c r="F47" s="355">
        <v>600</v>
      </c>
      <c r="G47" s="383">
        <v>0</v>
      </c>
      <c r="H47" s="382" t="s">
        <v>333</v>
      </c>
      <c r="I47" s="386" t="s">
        <v>333</v>
      </c>
    </row>
    <row r="48" spans="1:35" ht="16.5" customHeight="1">
      <c r="A48" s="1282"/>
      <c r="B48" s="1257"/>
      <c r="C48" s="173" t="s">
        <v>97</v>
      </c>
      <c r="D48" s="355">
        <v>5547147.4670000002</v>
      </c>
      <c r="E48" s="355">
        <v>11135996.668</v>
      </c>
      <c r="F48" s="355">
        <v>18343981.936000001</v>
      </c>
      <c r="G48" s="383">
        <v>160793676.63500002</v>
      </c>
      <c r="H48" s="382">
        <v>-0.5018723844503219</v>
      </c>
      <c r="I48" s="386">
        <v>-0.69760396154153737</v>
      </c>
    </row>
    <row r="49" spans="1:9" ht="17.25" customHeight="1" thickBot="1">
      <c r="A49" s="1283"/>
      <c r="B49" s="1259"/>
      <c r="C49" s="174" t="s">
        <v>99</v>
      </c>
      <c r="D49" s="351">
        <v>11952.732</v>
      </c>
      <c r="E49" s="351">
        <v>7944.8530000000001</v>
      </c>
      <c r="F49" s="351">
        <v>9481.1319999999996</v>
      </c>
      <c r="G49" s="380">
        <v>144690.39799999999</v>
      </c>
      <c r="H49" s="379">
        <v>0.5044623229655727</v>
      </c>
      <c r="I49" s="385">
        <v>0.26068617122934268</v>
      </c>
    </row>
    <row r="50" spans="1:9" ht="16.5" customHeight="1">
      <c r="A50" s="1281" t="s">
        <v>1970</v>
      </c>
      <c r="B50" s="1254" t="s">
        <v>17</v>
      </c>
      <c r="C50" s="574" t="s">
        <v>95</v>
      </c>
      <c r="D50" s="575">
        <v>466686.373807589</v>
      </c>
      <c r="E50" s="568">
        <v>865719.91082082398</v>
      </c>
      <c r="F50" s="575">
        <v>120835.377339062</v>
      </c>
      <c r="G50" s="576">
        <v>9065643.3184128273</v>
      </c>
      <c r="H50" s="577">
        <v>-0.46092683329287776</v>
      </c>
      <c r="I50" s="578">
        <v>2.8621667270345421</v>
      </c>
    </row>
    <row r="51" spans="1:9" ht="16.5" customHeight="1">
      <c r="A51" s="1282"/>
      <c r="B51" s="1255"/>
      <c r="C51" s="579" t="s">
        <v>96</v>
      </c>
      <c r="D51" s="580">
        <v>528674.20099992806</v>
      </c>
      <c r="E51" s="580">
        <v>787854.04082192597</v>
      </c>
      <c r="F51" s="580">
        <v>99093.759542678003</v>
      </c>
      <c r="G51" s="581">
        <v>7789977.465218544</v>
      </c>
      <c r="H51" s="577">
        <v>-0.32896936030385715</v>
      </c>
      <c r="I51" s="578">
        <v>4.3350907609094902</v>
      </c>
    </row>
    <row r="52" spans="1:9" ht="16.5" customHeight="1">
      <c r="A52" s="1282"/>
      <c r="B52" s="1257" t="s">
        <v>18</v>
      </c>
      <c r="C52" s="173" t="s">
        <v>95</v>
      </c>
      <c r="D52" s="573">
        <v>161841.43686563199</v>
      </c>
      <c r="E52" s="355">
        <v>266169.54790361098</v>
      </c>
      <c r="F52" s="573">
        <v>9539.2768793079995</v>
      </c>
      <c r="G52" s="383">
        <v>1190360.8441902201</v>
      </c>
      <c r="H52" s="382">
        <v>-0.39196110847270826</v>
      </c>
      <c r="I52" s="381">
        <v>15.965797189165173</v>
      </c>
    </row>
    <row r="53" spans="1:9" ht="16.5" customHeight="1">
      <c r="A53" s="1282"/>
      <c r="B53" s="1257"/>
      <c r="C53" s="173" t="s">
        <v>96</v>
      </c>
      <c r="D53" s="355">
        <v>132641.60662143401</v>
      </c>
      <c r="E53" s="355">
        <v>245167.76075269</v>
      </c>
      <c r="F53" s="355">
        <v>50778.112183249003</v>
      </c>
      <c r="G53" s="383">
        <v>3400265.0110052126</v>
      </c>
      <c r="H53" s="382">
        <v>-0.458976146724142</v>
      </c>
      <c r="I53" s="381">
        <v>1.6121807392672358</v>
      </c>
    </row>
    <row r="54" spans="1:9" ht="16.5" customHeight="1">
      <c r="A54" s="1282"/>
      <c r="B54" s="1257"/>
      <c r="C54" s="173" t="s">
        <v>178</v>
      </c>
      <c r="D54" s="355" t="s">
        <v>333</v>
      </c>
      <c r="E54" s="355" t="s">
        <v>333</v>
      </c>
      <c r="F54" s="356">
        <v>0.3</v>
      </c>
      <c r="G54" s="384">
        <v>0</v>
      </c>
      <c r="H54" s="382" t="s">
        <v>333</v>
      </c>
      <c r="I54" s="381" t="s">
        <v>333</v>
      </c>
    </row>
    <row r="55" spans="1:9" ht="16.5" customHeight="1">
      <c r="A55" s="1282"/>
      <c r="B55" s="1257"/>
      <c r="C55" s="173" t="s">
        <v>97</v>
      </c>
      <c r="D55" s="355">
        <v>70305.232970030993</v>
      </c>
      <c r="E55" s="355">
        <v>152738.24687593</v>
      </c>
      <c r="F55" s="355">
        <v>23024.995397101</v>
      </c>
      <c r="G55" s="383">
        <v>1772255.2239250029</v>
      </c>
      <c r="H55" s="382">
        <v>-0.53970119201944056</v>
      </c>
      <c r="I55" s="381">
        <v>2.0534309239811135</v>
      </c>
    </row>
    <row r="56" spans="1:9" ht="17.25" customHeight="1" thickBot="1">
      <c r="A56" s="1283"/>
      <c r="B56" s="1259"/>
      <c r="C56" s="174" t="s">
        <v>99</v>
      </c>
      <c r="D56" s="494">
        <v>204.66894271199999</v>
      </c>
      <c r="E56" s="494">
        <v>176.09359889999999</v>
      </c>
      <c r="F56" s="494">
        <v>58.589644999999997</v>
      </c>
      <c r="G56" s="495">
        <v>2628.1398207719999</v>
      </c>
      <c r="H56" s="379">
        <v>0.16227360898125176</v>
      </c>
      <c r="I56" s="378">
        <v>2.4932613555176859</v>
      </c>
    </row>
    <row r="57" spans="1:9" ht="16.5" customHeight="1">
      <c r="A57" s="1281" t="s">
        <v>179</v>
      </c>
      <c r="B57" s="1254" t="s">
        <v>17</v>
      </c>
      <c r="C57" s="574" t="s">
        <v>95</v>
      </c>
      <c r="D57" s="575">
        <v>4515197</v>
      </c>
      <c r="E57" s="568">
        <v>8344027</v>
      </c>
      <c r="F57" s="575">
        <v>2540546</v>
      </c>
      <c r="G57" s="576">
        <v>94259102</v>
      </c>
      <c r="H57" s="577">
        <v>-0.45887075868762173</v>
      </c>
      <c r="I57" s="582">
        <v>0.7772545744103827</v>
      </c>
    </row>
    <row r="58" spans="1:9" ht="16.5" customHeight="1">
      <c r="A58" s="1282"/>
      <c r="B58" s="1255"/>
      <c r="C58" s="579" t="s">
        <v>96</v>
      </c>
      <c r="D58" s="580">
        <v>7978842</v>
      </c>
      <c r="E58" s="580">
        <v>12756353</v>
      </c>
      <c r="F58" s="580">
        <v>3298216</v>
      </c>
      <c r="G58" s="581">
        <v>145907536</v>
      </c>
      <c r="H58" s="577">
        <v>-0.37452013126322237</v>
      </c>
      <c r="I58" s="582">
        <v>1.4191387101390571</v>
      </c>
    </row>
    <row r="59" spans="1:9" ht="16.5" customHeight="1">
      <c r="A59" s="1282"/>
      <c r="B59" s="1257" t="s">
        <v>18</v>
      </c>
      <c r="C59" s="173" t="s">
        <v>95</v>
      </c>
      <c r="D59" s="573">
        <v>3188370</v>
      </c>
      <c r="E59" s="355">
        <v>11048461</v>
      </c>
      <c r="F59" s="573">
        <v>289631</v>
      </c>
      <c r="G59" s="383">
        <v>36047723</v>
      </c>
      <c r="H59" s="382">
        <v>-0.71141953616888354</v>
      </c>
      <c r="I59" s="381">
        <v>10.008386533209498</v>
      </c>
    </row>
    <row r="60" spans="1:9" ht="16.5" customHeight="1">
      <c r="A60" s="1282"/>
      <c r="B60" s="1257"/>
      <c r="C60" s="173" t="s">
        <v>96</v>
      </c>
      <c r="D60" s="355">
        <v>3962538</v>
      </c>
      <c r="E60" s="355">
        <v>7145899</v>
      </c>
      <c r="F60" s="355">
        <v>3368655</v>
      </c>
      <c r="G60" s="383">
        <v>95404937</v>
      </c>
      <c r="H60" s="382">
        <v>-0.44548082753478602</v>
      </c>
      <c r="I60" s="381">
        <v>0.17629677126330834</v>
      </c>
    </row>
    <row r="61" spans="1:9" ht="16.5" customHeight="1">
      <c r="A61" s="1282"/>
      <c r="B61" s="1257"/>
      <c r="C61" s="173" t="s">
        <v>178</v>
      </c>
      <c r="D61" s="355" t="s">
        <v>333</v>
      </c>
      <c r="E61" s="355" t="s">
        <v>333</v>
      </c>
      <c r="F61" s="356">
        <v>6</v>
      </c>
      <c r="G61" s="383">
        <v>0</v>
      </c>
      <c r="H61" s="382" t="s">
        <v>333</v>
      </c>
      <c r="I61" s="381" t="s">
        <v>333</v>
      </c>
    </row>
    <row r="62" spans="1:9" ht="16.5" customHeight="1">
      <c r="A62" s="1282"/>
      <c r="B62" s="1257"/>
      <c r="C62" s="173" t="s">
        <v>97</v>
      </c>
      <c r="D62" s="355">
        <v>482390</v>
      </c>
      <c r="E62" s="355">
        <v>729946</v>
      </c>
      <c r="F62" s="355">
        <v>760659</v>
      </c>
      <c r="G62" s="383">
        <v>16406650</v>
      </c>
      <c r="H62" s="382">
        <v>-0.33914289550185905</v>
      </c>
      <c r="I62" s="381">
        <v>-0.365826211219482</v>
      </c>
    </row>
    <row r="63" spans="1:9" ht="17.25" customHeight="1" thickBot="1">
      <c r="A63" s="1283"/>
      <c r="B63" s="1259"/>
      <c r="C63" s="174" t="s">
        <v>99</v>
      </c>
      <c r="D63" s="357">
        <v>294</v>
      </c>
      <c r="E63" s="357">
        <v>327</v>
      </c>
      <c r="F63" s="357">
        <v>253</v>
      </c>
      <c r="G63" s="380">
        <v>4310</v>
      </c>
      <c r="H63" s="379">
        <v>-0.1009174311926605</v>
      </c>
      <c r="I63" s="378">
        <v>0.1620553359683794</v>
      </c>
    </row>
    <row r="64" spans="1:9" ht="15" customHeight="1">
      <c r="A64" s="1265" t="s">
        <v>48</v>
      </c>
      <c r="B64" s="1266"/>
      <c r="C64" s="376" t="s">
        <v>1969</v>
      </c>
      <c r="D64" s="377">
        <v>150224995.54600003</v>
      </c>
      <c r="E64" s="375">
        <v>214163762.11700001</v>
      </c>
      <c r="F64" s="377">
        <v>76593131.876000017</v>
      </c>
      <c r="G64" s="476">
        <v>1787832518.97</v>
      </c>
      <c r="H64" s="374">
        <v>-0.29855081895726843</v>
      </c>
      <c r="I64" s="373">
        <v>0.96133767958732741</v>
      </c>
    </row>
    <row r="65" spans="1:9" ht="15" customHeight="1">
      <c r="A65" s="1267"/>
      <c r="B65" s="1268"/>
      <c r="C65" s="376" t="s">
        <v>1970</v>
      </c>
      <c r="D65" s="375">
        <v>1360353.5202073259</v>
      </c>
      <c r="E65" s="375">
        <v>2317825.6007738807</v>
      </c>
      <c r="F65" s="375">
        <v>303330.41098639794</v>
      </c>
      <c r="G65" s="477">
        <v>23221130.002572577</v>
      </c>
      <c r="H65" s="374">
        <v>-0.41309064851422472</v>
      </c>
      <c r="I65" s="373">
        <v>3.4847251410882354</v>
      </c>
    </row>
    <row r="66" spans="1:9" ht="15.75" customHeight="1" thickBot="1">
      <c r="A66" s="1269"/>
      <c r="B66" s="1270"/>
      <c r="C66" s="372" t="s">
        <v>179</v>
      </c>
      <c r="D66" s="371">
        <v>20127631</v>
      </c>
      <c r="E66" s="371">
        <v>40025013</v>
      </c>
      <c r="F66" s="371">
        <v>10257966</v>
      </c>
      <c r="G66" s="478">
        <v>388030258</v>
      </c>
      <c r="H66" s="370">
        <v>-0.49712368613097013</v>
      </c>
      <c r="I66" s="369">
        <v>0.96214639432417703</v>
      </c>
    </row>
    <row r="67" spans="1:9" ht="15" customHeight="1">
      <c r="A67" s="1272" t="s">
        <v>171</v>
      </c>
      <c r="B67" s="1273"/>
      <c r="C67" s="367" t="s">
        <v>1969</v>
      </c>
      <c r="D67" s="368">
        <v>8345833.0858888905</v>
      </c>
      <c r="E67" s="366">
        <v>10198274.386523809</v>
      </c>
      <c r="F67" s="368">
        <v>4255173.9931111122</v>
      </c>
      <c r="G67" s="479">
        <v>88919157.066487089</v>
      </c>
      <c r="H67" s="365">
        <v>-0.18164262211681315</v>
      </c>
      <c r="I67" s="482">
        <v>0.96133767958732741</v>
      </c>
    </row>
    <row r="68" spans="1:9" ht="15" customHeight="1">
      <c r="A68" s="1274"/>
      <c r="B68" s="1275"/>
      <c r="C68" s="367" t="s">
        <v>1970</v>
      </c>
      <c r="D68" s="366">
        <v>75575.195567073664</v>
      </c>
      <c r="E68" s="366">
        <v>110372.64765589908</v>
      </c>
      <c r="F68" s="366">
        <v>16851.68949924433</v>
      </c>
      <c r="G68" s="480">
        <v>1135520.2872722663</v>
      </c>
      <c r="H68" s="365">
        <v>-0.31527242326659544</v>
      </c>
      <c r="I68" s="482">
        <v>3.4847251410882354</v>
      </c>
    </row>
    <row r="69" spans="1:9" ht="15.75" customHeight="1" thickBot="1">
      <c r="A69" s="1276"/>
      <c r="B69" s="1277"/>
      <c r="C69" s="364" t="s">
        <v>179</v>
      </c>
      <c r="D69" s="363">
        <v>1118201.7222222222</v>
      </c>
      <c r="E69" s="363">
        <v>1905953</v>
      </c>
      <c r="F69" s="363">
        <v>569887</v>
      </c>
      <c r="G69" s="481">
        <v>19103323.539534368</v>
      </c>
      <c r="H69" s="362">
        <v>-0.41331096715279847</v>
      </c>
      <c r="I69" s="483">
        <v>0.96214639432417703</v>
      </c>
    </row>
    <row r="72" spans="1:9">
      <c r="D72" s="26"/>
    </row>
  </sheetData>
  <mergeCells count="27">
    <mergeCell ref="A23:B25"/>
    <mergeCell ref="C41:C42"/>
    <mergeCell ref="H41:I41"/>
    <mergeCell ref="D41:F41"/>
    <mergeCell ref="A2:A8"/>
    <mergeCell ref="B2:B3"/>
    <mergeCell ref="B4:B8"/>
    <mergeCell ref="A9:A15"/>
    <mergeCell ref="B9:B10"/>
    <mergeCell ref="B11:B15"/>
    <mergeCell ref="A16:A22"/>
    <mergeCell ref="B16:B17"/>
    <mergeCell ref="B18:B22"/>
    <mergeCell ref="A64:B66"/>
    <mergeCell ref="A26:B28"/>
    <mergeCell ref="A67:B69"/>
    <mergeCell ref="A41:A42"/>
    <mergeCell ref="B41:B42"/>
    <mergeCell ref="A50:A56"/>
    <mergeCell ref="B50:B51"/>
    <mergeCell ref="B52:B56"/>
    <mergeCell ref="A57:A63"/>
    <mergeCell ref="B57:B58"/>
    <mergeCell ref="B59:B63"/>
    <mergeCell ref="A43:A49"/>
    <mergeCell ref="B43:B44"/>
    <mergeCell ref="B45:B49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6"/>
  <sheetViews>
    <sheetView rightToLeft="1" topLeftCell="G1" zoomScaleNormal="100" workbookViewId="0">
      <selection activeCell="M18" sqref="M18"/>
    </sheetView>
  </sheetViews>
  <sheetFormatPr defaultRowHeight="17.25"/>
  <cols>
    <col min="1" max="1" width="5.140625" customWidth="1"/>
    <col min="2" max="2" width="29.140625" style="33" customWidth="1"/>
    <col min="3" max="3" width="10.28515625" style="32" customWidth="1"/>
    <col min="4" max="4" width="9.42578125" style="32" customWidth="1"/>
    <col min="5" max="5" width="8.5703125" style="32" customWidth="1"/>
    <col min="6" max="6" width="14.28515625" style="32" customWidth="1"/>
    <col min="7" max="7" width="15" customWidth="1"/>
    <col min="8" max="8" width="13.140625" customWidth="1"/>
    <col min="9" max="9" width="9.42578125" customWidth="1"/>
    <col min="10" max="10" width="13.28515625" bestFit="1" customWidth="1"/>
    <col min="11" max="11" width="28.28515625" customWidth="1"/>
    <col min="12" max="12" width="12.42578125" bestFit="1" customWidth="1"/>
    <col min="13" max="13" width="14.140625" customWidth="1"/>
    <col min="15" max="15" width="12.140625" bestFit="1" customWidth="1"/>
    <col min="16" max="16" width="10.140625" bestFit="1" customWidth="1"/>
    <col min="17" max="17" width="9.85546875" bestFit="1" customWidth="1"/>
  </cols>
  <sheetData>
    <row r="1" spans="1:9" ht="18" thickBot="1">
      <c r="A1" s="1289" t="s">
        <v>1596</v>
      </c>
      <c r="B1" s="1289"/>
      <c r="C1" s="1289"/>
      <c r="D1" s="1289"/>
      <c r="E1" s="1289"/>
      <c r="F1" s="1289"/>
      <c r="G1" s="1289"/>
      <c r="H1" s="1289"/>
      <c r="I1" s="1289"/>
    </row>
    <row r="2" spans="1:9" ht="36.75" customHeight="1" thickBot="1">
      <c r="A2" s="1294" t="s">
        <v>336</v>
      </c>
      <c r="B2" s="1296" t="s">
        <v>338</v>
      </c>
      <c r="C2" s="1290" t="s">
        <v>1444</v>
      </c>
      <c r="D2" s="1291"/>
      <c r="E2" s="1292"/>
      <c r="F2" s="1290" t="s">
        <v>230</v>
      </c>
      <c r="G2" s="1292"/>
      <c r="H2" s="404" t="s">
        <v>1608</v>
      </c>
      <c r="I2" s="403" t="s">
        <v>337</v>
      </c>
    </row>
    <row r="3" spans="1:9" ht="24.75" customHeight="1" thickBot="1">
      <c r="A3" s="1295"/>
      <c r="B3" s="1297"/>
      <c r="C3" s="400" t="s">
        <v>2476</v>
      </c>
      <c r="D3" s="402" t="s">
        <v>2361</v>
      </c>
      <c r="E3" s="400" t="s">
        <v>2479</v>
      </c>
      <c r="F3" s="401" t="s">
        <v>231</v>
      </c>
      <c r="G3" s="400" t="s">
        <v>332</v>
      </c>
      <c r="H3" s="399" t="s">
        <v>2480</v>
      </c>
      <c r="I3" s="985" t="s">
        <v>2476</v>
      </c>
    </row>
    <row r="4" spans="1:9" ht="19.5" customHeight="1">
      <c r="A4" s="398">
        <v>1</v>
      </c>
      <c r="B4" s="398" t="s">
        <v>116</v>
      </c>
      <c r="C4" s="161">
        <v>194232.44674031099</v>
      </c>
      <c r="D4" s="161">
        <v>193370.75885984601</v>
      </c>
      <c r="E4" s="202">
        <v>25770.603372550999</v>
      </c>
      <c r="F4" s="303">
        <v>4.4561436565986323E-3</v>
      </c>
      <c r="G4" s="160">
        <v>6.5369770716037436</v>
      </c>
      <c r="H4" s="189">
        <v>1767458.7327415668</v>
      </c>
      <c r="I4" s="1061">
        <v>6.5959900733061433E-2</v>
      </c>
    </row>
    <row r="5" spans="1:9">
      <c r="A5" s="199">
        <v>2</v>
      </c>
      <c r="B5" s="398" t="s">
        <v>103</v>
      </c>
      <c r="C5" s="161">
        <v>155163.949437364</v>
      </c>
      <c r="D5" s="161">
        <v>357119.4890763</v>
      </c>
      <c r="E5" s="313">
        <v>26558.654194825998</v>
      </c>
      <c r="F5" s="303">
        <v>-0.56551251280432746</v>
      </c>
      <c r="G5" s="160">
        <v>4.8423122007286095</v>
      </c>
      <c r="H5" s="200">
        <v>2410123.8316284949</v>
      </c>
      <c r="I5" s="986">
        <v>1.0794188761419729E-2</v>
      </c>
    </row>
    <row r="6" spans="1:9" ht="17.25" customHeight="1">
      <c r="A6" s="199">
        <v>3</v>
      </c>
      <c r="B6" s="398" t="s">
        <v>104</v>
      </c>
      <c r="C6" s="161">
        <v>152910.278657074</v>
      </c>
      <c r="D6" s="161">
        <v>274058.62826802098</v>
      </c>
      <c r="E6" s="313">
        <v>55840.991594519001</v>
      </c>
      <c r="F6" s="303">
        <v>-0.44205267455570707</v>
      </c>
      <c r="G6" s="160">
        <v>1.7383159627144353</v>
      </c>
      <c r="H6" s="200">
        <v>2688797.0240728543</v>
      </c>
      <c r="I6" s="986">
        <v>1.5008887378310885E-2</v>
      </c>
    </row>
    <row r="7" spans="1:9">
      <c r="A7" s="199">
        <v>4</v>
      </c>
      <c r="B7" s="398" t="s">
        <v>107</v>
      </c>
      <c r="C7" s="161">
        <v>131705.847241329</v>
      </c>
      <c r="D7" s="161">
        <v>400102.84369221498</v>
      </c>
      <c r="E7" s="313">
        <v>18901.157079754001</v>
      </c>
      <c r="F7" s="303">
        <v>-0.67082001710878703</v>
      </c>
      <c r="G7" s="160">
        <v>5.9681367487499424</v>
      </c>
      <c r="H7" s="200">
        <v>2629785.7104170532</v>
      </c>
      <c r="I7" s="986">
        <v>2.3810644374025889E-2</v>
      </c>
    </row>
    <row r="8" spans="1:9">
      <c r="A8" s="199">
        <v>5</v>
      </c>
      <c r="B8" s="398" t="s">
        <v>118</v>
      </c>
      <c r="C8" s="161">
        <v>96716.689940561002</v>
      </c>
      <c r="D8" s="161">
        <v>241029.993556762</v>
      </c>
      <c r="E8" s="313">
        <v>8698.1776038970002</v>
      </c>
      <c r="F8" s="303">
        <v>-0.59873587301995079</v>
      </c>
      <c r="G8" s="160">
        <v>10.119190058527836</v>
      </c>
      <c r="H8" s="200">
        <v>1446213.9178122361</v>
      </c>
      <c r="I8" s="986">
        <v>2.4021515371636593E-2</v>
      </c>
    </row>
    <row r="9" spans="1:9">
      <c r="A9" s="199">
        <v>6</v>
      </c>
      <c r="B9" s="398" t="s">
        <v>106</v>
      </c>
      <c r="C9" s="161">
        <v>70532.333133549997</v>
      </c>
      <c r="D9" s="161">
        <v>190462.61915529601</v>
      </c>
      <c r="E9" s="313">
        <v>13231.682191836</v>
      </c>
      <c r="F9" s="303">
        <v>-0.6296788658774003</v>
      </c>
      <c r="G9" s="160">
        <v>4.3305643311980937</v>
      </c>
      <c r="H9" s="200">
        <v>1658325.3755528857</v>
      </c>
      <c r="I9" s="986">
        <v>1.8067501278925695E-2</v>
      </c>
    </row>
    <row r="10" spans="1:9" ht="17.25" customHeight="1">
      <c r="A10" s="199">
        <v>7</v>
      </c>
      <c r="B10" s="398" t="s">
        <v>124</v>
      </c>
      <c r="C10" s="161">
        <v>66774.678494941007</v>
      </c>
      <c r="D10" s="161">
        <v>86572.788277526997</v>
      </c>
      <c r="E10" s="313">
        <v>10214.580981511999</v>
      </c>
      <c r="F10" s="303">
        <v>-0.22868744528730034</v>
      </c>
      <c r="G10" s="160">
        <v>5.5371921389434009</v>
      </c>
      <c r="H10" s="200">
        <v>862377.02519999095</v>
      </c>
      <c r="I10" s="986">
        <v>7.5108189912917137E-2</v>
      </c>
    </row>
    <row r="11" spans="1:9">
      <c r="A11" s="199">
        <v>8</v>
      </c>
      <c r="B11" s="398" t="s">
        <v>105</v>
      </c>
      <c r="C11" s="161">
        <v>39362.170528027003</v>
      </c>
      <c r="D11" s="161">
        <v>67501.064638220007</v>
      </c>
      <c r="E11" s="313">
        <v>5076.3152379679996</v>
      </c>
      <c r="F11" s="303">
        <v>-0.41686593035245822</v>
      </c>
      <c r="G11" s="160">
        <v>6.7540831652100675</v>
      </c>
      <c r="H11" s="200">
        <v>694793.45081757393</v>
      </c>
      <c r="I11" s="986">
        <v>8.0142828010755316E-3</v>
      </c>
    </row>
    <row r="12" spans="1:9">
      <c r="A12" s="199">
        <v>9</v>
      </c>
      <c r="B12" s="398" t="s">
        <v>112</v>
      </c>
      <c r="C12" s="161">
        <v>36437.962191637998</v>
      </c>
      <c r="D12" s="161">
        <v>45049.319346625001</v>
      </c>
      <c r="E12" s="313">
        <v>7688.9461980830001</v>
      </c>
      <c r="F12" s="303">
        <v>-0.19115399033508695</v>
      </c>
      <c r="G12" s="160">
        <v>3.7390060032833459</v>
      </c>
      <c r="H12" s="200">
        <v>577762.01373670995</v>
      </c>
      <c r="I12" s="986">
        <v>2.5364703985328599E-2</v>
      </c>
    </row>
    <row r="13" spans="1:9" ht="18" thickBot="1">
      <c r="A13" s="199">
        <v>10</v>
      </c>
      <c r="B13" s="398" t="s">
        <v>111</v>
      </c>
      <c r="C13" s="161">
        <v>35597.436361061998</v>
      </c>
      <c r="D13" s="161">
        <v>37420.660919157002</v>
      </c>
      <c r="E13" s="313">
        <v>22819.503014999998</v>
      </c>
      <c r="F13" s="303">
        <v>-4.8722403969129968E-2</v>
      </c>
      <c r="G13" s="160">
        <v>0.5599566887001286</v>
      </c>
      <c r="H13" s="200">
        <v>721307.78946705593</v>
      </c>
      <c r="I13" s="986">
        <v>2.3115837576835475E-2</v>
      </c>
    </row>
    <row r="14" spans="1:9" ht="18" customHeight="1" thickBot="1">
      <c r="A14" s="1298" t="s">
        <v>48</v>
      </c>
      <c r="B14" s="1299"/>
      <c r="C14" s="300">
        <v>979433.79272585688</v>
      </c>
      <c r="D14" s="300">
        <v>1892688.165789969</v>
      </c>
      <c r="E14" s="590">
        <v>194800.61146994602</v>
      </c>
      <c r="F14" s="508">
        <v>-0.48251708314715358</v>
      </c>
      <c r="G14" s="509">
        <v>4.0278784308485838</v>
      </c>
      <c r="H14" s="328">
        <v>15456944.87144642</v>
      </c>
      <c r="I14" s="988">
        <v>1.9688700295916742E-2</v>
      </c>
    </row>
    <row r="15" spans="1:9" ht="15">
      <c r="B15"/>
      <c r="C15"/>
      <c r="D15"/>
      <c r="E15"/>
      <c r="F15"/>
    </row>
    <row r="16" spans="1:9" ht="30.75" customHeight="1">
      <c r="A16" s="1300" t="s">
        <v>336</v>
      </c>
      <c r="B16" s="1300" t="s">
        <v>115</v>
      </c>
      <c r="C16" s="1293" t="s">
        <v>229</v>
      </c>
      <c r="D16" s="1293"/>
      <c r="E16" s="1293"/>
      <c r="F16" s="1293" t="s">
        <v>230</v>
      </c>
      <c r="G16" s="1293"/>
      <c r="H16" s="593" t="s">
        <v>1608</v>
      </c>
    </row>
    <row r="17" spans="1:8" ht="36" customHeight="1">
      <c r="A17" s="1301"/>
      <c r="B17" s="1301"/>
      <c r="C17" s="596" t="s">
        <v>2476</v>
      </c>
      <c r="D17" s="597" t="s">
        <v>2361</v>
      </c>
      <c r="E17" s="597" t="s">
        <v>2479</v>
      </c>
      <c r="F17" s="596" t="s">
        <v>231</v>
      </c>
      <c r="G17" s="597" t="s">
        <v>1971</v>
      </c>
      <c r="H17" s="598" t="s">
        <v>2480</v>
      </c>
    </row>
    <row r="18" spans="1:8" ht="19.5" customHeight="1">
      <c r="A18" s="594">
        <v>1</v>
      </c>
      <c r="B18" s="591" t="s">
        <v>116</v>
      </c>
      <c r="C18" s="605">
        <v>194232.44674031099</v>
      </c>
      <c r="D18" s="605">
        <v>193370.75885984601</v>
      </c>
      <c r="E18" s="605">
        <v>25770.603372550999</v>
      </c>
      <c r="F18" s="599">
        <v>4.4561436565986323E-3</v>
      </c>
      <c r="G18" s="394">
        <v>6.5369770716037436</v>
      </c>
      <c r="H18" s="600">
        <v>1767458.7327415668</v>
      </c>
    </row>
    <row r="19" spans="1:8">
      <c r="A19" s="595">
        <v>2</v>
      </c>
      <c r="B19" s="591" t="s">
        <v>103</v>
      </c>
      <c r="C19" s="605">
        <v>155163.949437364</v>
      </c>
      <c r="D19" s="605">
        <v>357119.4890763</v>
      </c>
      <c r="E19" s="605">
        <v>26558.654194825998</v>
      </c>
      <c r="F19" s="599">
        <v>-0.56551251280432746</v>
      </c>
      <c r="G19" s="394">
        <v>4.8423122007286095</v>
      </c>
      <c r="H19" s="601">
        <v>2410123.8316284949</v>
      </c>
    </row>
    <row r="20" spans="1:8">
      <c r="A20" s="595">
        <v>3</v>
      </c>
      <c r="B20" s="591" t="s">
        <v>104</v>
      </c>
      <c r="C20" s="605">
        <v>152910.278657074</v>
      </c>
      <c r="D20" s="605">
        <v>274058.62826802098</v>
      </c>
      <c r="E20" s="605">
        <v>55840.991594519001</v>
      </c>
      <c r="F20" s="599">
        <v>-0.44205267455570707</v>
      </c>
      <c r="G20" s="394">
        <v>1.7383159627144353</v>
      </c>
      <c r="H20" s="601">
        <v>2688797.0240728543</v>
      </c>
    </row>
    <row r="21" spans="1:8">
      <c r="A21" s="595">
        <v>4</v>
      </c>
      <c r="B21" s="591" t="s">
        <v>107</v>
      </c>
      <c r="C21" s="605">
        <v>131705.847241329</v>
      </c>
      <c r="D21" s="605">
        <v>400102.84369221498</v>
      </c>
      <c r="E21" s="605">
        <v>18901.157079754001</v>
      </c>
      <c r="F21" s="599">
        <v>-0.67082001710878703</v>
      </c>
      <c r="G21" s="394">
        <v>5.9681367487499424</v>
      </c>
      <c r="H21" s="601">
        <v>2629785.7104170532</v>
      </c>
    </row>
    <row r="22" spans="1:8">
      <c r="A22" s="595">
        <v>5</v>
      </c>
      <c r="B22" s="591" t="s">
        <v>118</v>
      </c>
      <c r="C22" s="605">
        <v>96716.689940561002</v>
      </c>
      <c r="D22" s="605">
        <v>241029.993556762</v>
      </c>
      <c r="E22" s="605">
        <v>8698.1776038970002</v>
      </c>
      <c r="F22" s="599">
        <v>-0.59873587301995079</v>
      </c>
      <c r="G22" s="394">
        <v>10.119190058527836</v>
      </c>
      <c r="H22" s="601">
        <v>1446213.9178122361</v>
      </c>
    </row>
    <row r="23" spans="1:8">
      <c r="A23" s="595">
        <v>6</v>
      </c>
      <c r="B23" s="591" t="s">
        <v>106</v>
      </c>
      <c r="C23" s="605">
        <v>70532.333133549997</v>
      </c>
      <c r="D23" s="605">
        <v>190462.61915529601</v>
      </c>
      <c r="E23" s="605">
        <v>13231.682191836</v>
      </c>
      <c r="F23" s="599">
        <v>-0.6296788658774003</v>
      </c>
      <c r="G23" s="394">
        <v>4.3305643311980937</v>
      </c>
      <c r="H23" s="601">
        <v>1658325.3755528857</v>
      </c>
    </row>
    <row r="24" spans="1:8">
      <c r="A24" s="595">
        <v>7</v>
      </c>
      <c r="B24" s="591" t="s">
        <v>124</v>
      </c>
      <c r="C24" s="605">
        <v>66774.678494941007</v>
      </c>
      <c r="D24" s="605">
        <v>86572.788277526997</v>
      </c>
      <c r="E24" s="605">
        <v>10214.580981511999</v>
      </c>
      <c r="F24" s="599">
        <v>-0.22868744528730034</v>
      </c>
      <c r="G24" s="394">
        <v>5.5371921389434009</v>
      </c>
      <c r="H24" s="601">
        <v>862377.02519999095</v>
      </c>
    </row>
    <row r="25" spans="1:8" ht="17.25" customHeight="1">
      <c r="A25" s="595">
        <v>8</v>
      </c>
      <c r="B25" s="591" t="s">
        <v>105</v>
      </c>
      <c r="C25" s="605">
        <v>39362.170528027003</v>
      </c>
      <c r="D25" s="605">
        <v>67501.064638220007</v>
      </c>
      <c r="E25" s="605">
        <v>5076.3152379679996</v>
      </c>
      <c r="F25" s="599">
        <v>-0.41686593035245822</v>
      </c>
      <c r="G25" s="394">
        <v>6.7540831652100675</v>
      </c>
      <c r="H25" s="601">
        <v>694793.45081757393</v>
      </c>
    </row>
    <row r="26" spans="1:8">
      <c r="A26" s="595">
        <v>9</v>
      </c>
      <c r="B26" s="591" t="s">
        <v>112</v>
      </c>
      <c r="C26" s="605">
        <v>36437.962191637998</v>
      </c>
      <c r="D26" s="605">
        <v>45049.319346625001</v>
      </c>
      <c r="E26" s="605">
        <v>7688.9461980830001</v>
      </c>
      <c r="F26" s="599">
        <v>-0.19115399033508695</v>
      </c>
      <c r="G26" s="394">
        <v>3.7390060032833459</v>
      </c>
      <c r="H26" s="601">
        <v>577762.01373670995</v>
      </c>
    </row>
    <row r="27" spans="1:8">
      <c r="A27" s="595">
        <v>10</v>
      </c>
      <c r="B27" s="591" t="s">
        <v>111</v>
      </c>
      <c r="C27" s="605">
        <v>35597.436361061998</v>
      </c>
      <c r="D27" s="605">
        <v>37420.660919157002</v>
      </c>
      <c r="E27" s="605">
        <v>22819.503014999998</v>
      </c>
      <c r="F27" s="599">
        <v>-4.8722403969129968E-2</v>
      </c>
      <c r="G27" s="394">
        <v>0.5599566887001286</v>
      </c>
      <c r="H27" s="601">
        <v>721307.78946705593</v>
      </c>
    </row>
    <row r="28" spans="1:8">
      <c r="A28" s="595">
        <v>11</v>
      </c>
      <c r="B28" s="591" t="s">
        <v>120</v>
      </c>
      <c r="C28" s="605">
        <v>33326.037925393997</v>
      </c>
      <c r="D28" s="605">
        <v>45221.652259203998</v>
      </c>
      <c r="E28" s="605">
        <v>7702.2530143329996</v>
      </c>
      <c r="F28" s="599">
        <v>-0.26305129820613482</v>
      </c>
      <c r="G28" s="394">
        <v>3.3267908576072616</v>
      </c>
      <c r="H28" s="601">
        <v>609503.97923344688</v>
      </c>
    </row>
    <row r="29" spans="1:8">
      <c r="A29" s="595">
        <v>12</v>
      </c>
      <c r="B29" s="591" t="s">
        <v>121</v>
      </c>
      <c r="C29" s="605">
        <v>32580.839617778998</v>
      </c>
      <c r="D29" s="605">
        <v>48875.462115123999</v>
      </c>
      <c r="E29" s="605">
        <v>3592.922166716</v>
      </c>
      <c r="F29" s="599">
        <v>-0.33339065846505422</v>
      </c>
      <c r="G29" s="394">
        <v>8.0680616239339553</v>
      </c>
      <c r="H29" s="601">
        <v>454271.20749681699</v>
      </c>
    </row>
    <row r="30" spans="1:8">
      <c r="A30" s="595">
        <v>13</v>
      </c>
      <c r="B30" s="591" t="s">
        <v>126</v>
      </c>
      <c r="C30" s="605">
        <v>31275.752048593</v>
      </c>
      <c r="D30" s="605">
        <v>33628.608965785003</v>
      </c>
      <c r="E30" s="605">
        <v>6931.4399871630003</v>
      </c>
      <c r="F30" s="599">
        <v>-6.9965930484543248E-2</v>
      </c>
      <c r="G30" s="394">
        <v>3.5121579508032346</v>
      </c>
      <c r="H30" s="601">
        <v>441030.20891667495</v>
      </c>
    </row>
    <row r="31" spans="1:8">
      <c r="A31" s="595">
        <v>14</v>
      </c>
      <c r="B31" s="591" t="s">
        <v>108</v>
      </c>
      <c r="C31" s="605">
        <v>31017.982052430001</v>
      </c>
      <c r="D31" s="605">
        <v>34181.95923244</v>
      </c>
      <c r="E31" s="605">
        <v>2168.1659660680002</v>
      </c>
      <c r="F31" s="599">
        <v>-9.2562780222593677E-2</v>
      </c>
      <c r="G31" s="394">
        <v>13.306092124802397</v>
      </c>
      <c r="H31" s="601">
        <v>1066514.6370877309</v>
      </c>
    </row>
    <row r="32" spans="1:8">
      <c r="A32" s="595">
        <v>15</v>
      </c>
      <c r="B32" s="591" t="s">
        <v>119</v>
      </c>
      <c r="C32" s="605">
        <v>30369.079122913001</v>
      </c>
      <c r="D32" s="605">
        <v>11345.403468459999</v>
      </c>
      <c r="E32" s="605">
        <v>6155.5900302829996</v>
      </c>
      <c r="F32" s="599">
        <v>1.6767738324457522</v>
      </c>
      <c r="G32" s="394">
        <v>3.9335772807333633</v>
      </c>
      <c r="H32" s="601">
        <v>425872.80862172705</v>
      </c>
    </row>
    <row r="33" spans="1:8">
      <c r="A33" s="595">
        <v>16</v>
      </c>
      <c r="B33" s="592" t="s">
        <v>122</v>
      </c>
      <c r="C33" s="605">
        <v>27915.280180998001</v>
      </c>
      <c r="D33" s="605">
        <v>36462.997414167003</v>
      </c>
      <c r="E33" s="605">
        <v>11937.575087333</v>
      </c>
      <c r="F33" s="599">
        <v>-0.23442168333226354</v>
      </c>
      <c r="G33" s="394">
        <v>1.3384380811659979</v>
      </c>
      <c r="H33" s="601">
        <v>921778.25808677601</v>
      </c>
    </row>
    <row r="34" spans="1:8" ht="15" customHeight="1">
      <c r="A34" s="595">
        <v>17</v>
      </c>
      <c r="B34" s="591" t="s">
        <v>137</v>
      </c>
      <c r="C34" s="605">
        <v>21919.457268779999</v>
      </c>
      <c r="D34" s="605">
        <v>15479.104794278999</v>
      </c>
      <c r="E34" s="605">
        <v>5261.5348069559996</v>
      </c>
      <c r="F34" s="599">
        <v>0.4160675026169034</v>
      </c>
      <c r="G34" s="394">
        <v>3.1659816143003434</v>
      </c>
      <c r="H34" s="601">
        <v>339997.87960279395</v>
      </c>
    </row>
    <row r="35" spans="1:8">
      <c r="A35" s="595">
        <v>18</v>
      </c>
      <c r="B35" s="591" t="s">
        <v>136</v>
      </c>
      <c r="C35" s="605">
        <v>19525.951059045001</v>
      </c>
      <c r="D35" s="605">
        <v>7192.2908395180002</v>
      </c>
      <c r="E35" s="605">
        <v>1726.3901766060001</v>
      </c>
      <c r="F35" s="599">
        <v>1.7148444764997235</v>
      </c>
      <c r="G35" s="394">
        <v>10.310276971936947</v>
      </c>
      <c r="H35" s="601">
        <v>114134.847855181</v>
      </c>
    </row>
    <row r="36" spans="1:8">
      <c r="A36" s="595">
        <v>19</v>
      </c>
      <c r="B36" s="591" t="s">
        <v>150</v>
      </c>
      <c r="C36" s="605">
        <v>17568.634610303001</v>
      </c>
      <c r="D36" s="605">
        <v>15669.498610223</v>
      </c>
      <c r="E36" s="605">
        <v>2699.6709488659999</v>
      </c>
      <c r="F36" s="599">
        <v>0.12119953849965426</v>
      </c>
      <c r="G36" s="394">
        <v>5.5076948054290567</v>
      </c>
      <c r="H36" s="601">
        <v>221277.72858826403</v>
      </c>
    </row>
    <row r="37" spans="1:8">
      <c r="A37" s="595">
        <v>20</v>
      </c>
      <c r="B37" s="591" t="s">
        <v>110</v>
      </c>
      <c r="C37" s="605">
        <v>16877.700636458001</v>
      </c>
      <c r="D37" s="605">
        <v>13056.168947614</v>
      </c>
      <c r="E37" s="605">
        <v>3226.9648628129999</v>
      </c>
      <c r="F37" s="599">
        <v>0.29269931357179479</v>
      </c>
      <c r="G37" s="394">
        <v>4.2302089901733311</v>
      </c>
      <c r="H37" s="601">
        <v>329254.26180625003</v>
      </c>
    </row>
    <row r="38" spans="1:8" ht="15.75" customHeight="1">
      <c r="A38" s="595">
        <v>21</v>
      </c>
      <c r="B38" s="591" t="s">
        <v>127</v>
      </c>
      <c r="C38" s="605">
        <v>13146.500972481999</v>
      </c>
      <c r="D38" s="605">
        <v>9548.0132450879992</v>
      </c>
      <c r="E38" s="605">
        <v>6608.0176167250002</v>
      </c>
      <c r="F38" s="599">
        <v>0.37688340338711313</v>
      </c>
      <c r="G38" s="394">
        <v>0.98947728880261931</v>
      </c>
      <c r="H38" s="601">
        <v>260482.64809548101</v>
      </c>
    </row>
    <row r="39" spans="1:8">
      <c r="A39" s="595">
        <v>22</v>
      </c>
      <c r="B39" s="591" t="s">
        <v>131</v>
      </c>
      <c r="C39" s="605">
        <v>12058.844275484</v>
      </c>
      <c r="D39" s="605">
        <v>9127.2822380079997</v>
      </c>
      <c r="E39" s="605">
        <v>2712.7096242920002</v>
      </c>
      <c r="F39" s="599">
        <v>0.32118674113837908</v>
      </c>
      <c r="G39" s="394">
        <v>3.4453133381835075</v>
      </c>
      <c r="H39" s="601">
        <v>135267.68184535697</v>
      </c>
    </row>
    <row r="40" spans="1:8">
      <c r="A40" s="595">
        <v>23</v>
      </c>
      <c r="B40" s="591" t="s">
        <v>129</v>
      </c>
      <c r="C40" s="605">
        <v>11872.328046258001</v>
      </c>
      <c r="D40" s="605">
        <v>10813.144063219001</v>
      </c>
      <c r="E40" s="605">
        <v>4550.7007984780003</v>
      </c>
      <c r="F40" s="599">
        <v>9.7953377560354715E-2</v>
      </c>
      <c r="G40" s="394">
        <v>1.6089010400834849</v>
      </c>
      <c r="H40" s="601">
        <v>211502.934293203</v>
      </c>
    </row>
    <row r="41" spans="1:8">
      <c r="A41" s="595">
        <v>24</v>
      </c>
      <c r="B41" s="591" t="s">
        <v>133</v>
      </c>
      <c r="C41" s="605">
        <v>10951.554859713</v>
      </c>
      <c r="D41" s="605">
        <v>9609.3904889999994</v>
      </c>
      <c r="E41" s="605">
        <v>3685.7782049520001</v>
      </c>
      <c r="F41" s="599">
        <v>0.1396721646653234</v>
      </c>
      <c r="G41" s="394">
        <v>1.9713005641519934</v>
      </c>
      <c r="H41" s="601">
        <v>211208.51738190302</v>
      </c>
    </row>
    <row r="42" spans="1:8">
      <c r="A42" s="595">
        <v>25</v>
      </c>
      <c r="B42" s="591" t="s">
        <v>109</v>
      </c>
      <c r="C42" s="605">
        <v>9124.8101866600009</v>
      </c>
      <c r="D42" s="605">
        <v>33566.309034528</v>
      </c>
      <c r="E42" s="605">
        <v>780.16252720900002</v>
      </c>
      <c r="F42" s="599">
        <v>-0.72815568797648378</v>
      </c>
      <c r="G42" s="394">
        <v>10.696037515802818</v>
      </c>
      <c r="H42" s="601">
        <v>182799.01240249001</v>
      </c>
    </row>
    <row r="43" spans="1:8">
      <c r="A43" s="595">
        <v>26</v>
      </c>
      <c r="B43" s="591" t="s">
        <v>132</v>
      </c>
      <c r="C43" s="605">
        <v>8655.9360958220004</v>
      </c>
      <c r="D43" s="605">
        <v>9545.2012040909995</v>
      </c>
      <c r="E43" s="605">
        <v>5284.9694630009999</v>
      </c>
      <c r="F43" s="599">
        <v>-9.3163579190752577E-2</v>
      </c>
      <c r="G43" s="394">
        <v>0.63784032366136745</v>
      </c>
      <c r="H43" s="601">
        <v>227948.82562548999</v>
      </c>
    </row>
    <row r="44" spans="1:8">
      <c r="A44" s="595">
        <v>27</v>
      </c>
      <c r="B44" s="591" t="s">
        <v>130</v>
      </c>
      <c r="C44" s="605">
        <v>7279.2621397809999</v>
      </c>
      <c r="D44" s="605">
        <v>8017.113016798</v>
      </c>
      <c r="E44" s="605">
        <v>2553.3583740039999</v>
      </c>
      <c r="F44" s="599">
        <v>-9.2034486163660723E-2</v>
      </c>
      <c r="G44" s="394">
        <v>1.8508579970175378</v>
      </c>
      <c r="H44" s="601">
        <v>144262.24551261798</v>
      </c>
    </row>
    <row r="45" spans="1:8">
      <c r="A45" s="595">
        <v>28</v>
      </c>
      <c r="B45" s="591" t="s">
        <v>140</v>
      </c>
      <c r="C45" s="605">
        <v>6588.8808464800004</v>
      </c>
      <c r="D45" s="605">
        <v>14882.44059041</v>
      </c>
      <c r="E45" s="605">
        <v>7177.8190759509998</v>
      </c>
      <c r="F45" s="599">
        <v>-0.55727148336639309</v>
      </c>
      <c r="G45" s="394">
        <v>-8.2049745645472405E-2</v>
      </c>
      <c r="H45" s="601">
        <v>175325.22245127399</v>
      </c>
    </row>
    <row r="46" spans="1:8">
      <c r="A46" s="595">
        <v>29</v>
      </c>
      <c r="B46" s="591" t="s">
        <v>123</v>
      </c>
      <c r="C46" s="605">
        <v>6486.3286595689997</v>
      </c>
      <c r="D46" s="605">
        <v>9345.3394701279994</v>
      </c>
      <c r="E46" s="605">
        <v>3812.991140611</v>
      </c>
      <c r="F46" s="599">
        <v>-0.30592904834518986</v>
      </c>
      <c r="G46" s="394">
        <v>0.70111296364817144</v>
      </c>
      <c r="H46" s="601">
        <v>201178.68497818199</v>
      </c>
    </row>
    <row r="47" spans="1:8">
      <c r="A47" s="595">
        <v>30</v>
      </c>
      <c r="B47" s="591" t="s">
        <v>117</v>
      </c>
      <c r="C47" s="605">
        <v>5923.3152505500002</v>
      </c>
      <c r="D47" s="605">
        <v>8057.8097522170001</v>
      </c>
      <c r="E47" s="605">
        <v>3260.5662445150001</v>
      </c>
      <c r="F47" s="599">
        <v>-0.26489760459779055</v>
      </c>
      <c r="G47" s="394">
        <v>0.81665232550154077</v>
      </c>
      <c r="H47" s="601">
        <v>170630.998411042</v>
      </c>
    </row>
    <row r="48" spans="1:8">
      <c r="A48" s="595">
        <v>31</v>
      </c>
      <c r="B48" s="591" t="s">
        <v>125</v>
      </c>
      <c r="C48" s="605">
        <v>5634.6669216999999</v>
      </c>
      <c r="D48" s="605">
        <v>8297.7847396390007</v>
      </c>
      <c r="E48" s="605">
        <v>4753.1649459910004</v>
      </c>
      <c r="F48" s="599">
        <v>-0.32094322780116624</v>
      </c>
      <c r="G48" s="394">
        <v>0.18545579329252848</v>
      </c>
      <c r="H48" s="601">
        <v>238760.63077531604</v>
      </c>
    </row>
    <row r="49" spans="1:8">
      <c r="A49" s="595">
        <v>32</v>
      </c>
      <c r="B49" s="591" t="s">
        <v>142</v>
      </c>
      <c r="C49" s="605">
        <v>3851.8449103630001</v>
      </c>
      <c r="D49" s="605">
        <v>139.114337087</v>
      </c>
      <c r="E49" s="605">
        <v>1376.8630025750001</v>
      </c>
      <c r="F49" s="599">
        <v>26.68833889460376</v>
      </c>
      <c r="G49" s="394">
        <v>1.7975513200364199</v>
      </c>
      <c r="H49" s="601">
        <v>57488.128306188002</v>
      </c>
    </row>
    <row r="50" spans="1:8">
      <c r="A50" s="595">
        <v>33</v>
      </c>
      <c r="B50" s="591" t="s">
        <v>151</v>
      </c>
      <c r="C50" s="605">
        <v>3499.369109023</v>
      </c>
      <c r="D50" s="605">
        <v>5023.7844790420004</v>
      </c>
      <c r="E50" s="605">
        <v>984.66192514500005</v>
      </c>
      <c r="F50" s="599">
        <v>-0.30343964323678463</v>
      </c>
      <c r="G50" s="394">
        <v>2.5538787675858261</v>
      </c>
      <c r="H50" s="601">
        <v>93012.767923016014</v>
      </c>
    </row>
    <row r="51" spans="1:8">
      <c r="A51" s="595">
        <v>34</v>
      </c>
      <c r="B51" s="591" t="s">
        <v>134</v>
      </c>
      <c r="C51" s="605">
        <v>2295.8187381170001</v>
      </c>
      <c r="D51" s="605">
        <v>4297.0558927929997</v>
      </c>
      <c r="E51" s="605">
        <v>1640.694147892</v>
      </c>
      <c r="F51" s="599">
        <v>-0.46572285876766562</v>
      </c>
      <c r="G51" s="394">
        <v>0.39929720665287838</v>
      </c>
      <c r="H51" s="601">
        <v>121131.701980588</v>
      </c>
    </row>
    <row r="52" spans="1:8" ht="18.75" customHeight="1">
      <c r="A52" s="595">
        <v>35</v>
      </c>
      <c r="B52" s="591" t="s">
        <v>147</v>
      </c>
      <c r="C52" s="605">
        <v>2193.3366645599999</v>
      </c>
      <c r="D52" s="605">
        <v>8986.9641047990008</v>
      </c>
      <c r="E52" s="605">
        <v>1920.480674869</v>
      </c>
      <c r="F52" s="599">
        <v>-0.75594242516349119</v>
      </c>
      <c r="G52" s="394">
        <v>0.14207692546013884</v>
      </c>
      <c r="H52" s="601">
        <v>109125.342659121</v>
      </c>
    </row>
    <row r="53" spans="1:8">
      <c r="A53" s="595">
        <v>36</v>
      </c>
      <c r="B53" s="591" t="s">
        <v>145</v>
      </c>
      <c r="C53" s="605">
        <v>2119.130671896</v>
      </c>
      <c r="D53" s="605">
        <v>3104.7170471529998</v>
      </c>
      <c r="E53" s="605">
        <v>723.21644292600001</v>
      </c>
      <c r="F53" s="599">
        <v>-0.31744805091361694</v>
      </c>
      <c r="G53" s="394">
        <v>1.9301472506935671</v>
      </c>
      <c r="H53" s="601">
        <v>30609.448903083001</v>
      </c>
    </row>
    <row r="54" spans="1:8">
      <c r="A54" s="595">
        <v>37</v>
      </c>
      <c r="B54" s="591" t="s">
        <v>128</v>
      </c>
      <c r="C54" s="605">
        <v>2008.2106237959999</v>
      </c>
      <c r="D54" s="605">
        <v>4626.3976567279997</v>
      </c>
      <c r="E54" s="605">
        <v>1878.8824063889999</v>
      </c>
      <c r="F54" s="599">
        <v>-0.56592347376894137</v>
      </c>
      <c r="G54" s="394">
        <v>6.8832523508245647E-2</v>
      </c>
      <c r="H54" s="601">
        <v>65223.714980566001</v>
      </c>
    </row>
    <row r="55" spans="1:8">
      <c r="A55" s="595">
        <v>38</v>
      </c>
      <c r="B55" s="591" t="s">
        <v>144</v>
      </c>
      <c r="C55" s="605">
        <v>1261.40770847</v>
      </c>
      <c r="D55" s="605">
        <v>1021.87176128</v>
      </c>
      <c r="E55" s="605">
        <v>423.70152143799999</v>
      </c>
      <c r="F55" s="599">
        <v>0.23440900929677944</v>
      </c>
      <c r="G55" s="394">
        <v>1.9771139461310172</v>
      </c>
      <c r="H55" s="601">
        <v>35792.010237937</v>
      </c>
    </row>
    <row r="56" spans="1:8">
      <c r="A56" s="595">
        <v>39</v>
      </c>
      <c r="B56" s="591" t="s">
        <v>154</v>
      </c>
      <c r="C56" s="605">
        <v>981.70268486800001</v>
      </c>
      <c r="D56" s="605">
        <v>297.96836286299998</v>
      </c>
      <c r="E56" s="605">
        <v>130.16812753400001</v>
      </c>
      <c r="F56" s="599">
        <v>2.2946540882240161</v>
      </c>
      <c r="G56" s="394">
        <v>6.5418053825163813</v>
      </c>
      <c r="H56" s="601">
        <v>9771.5692858829989</v>
      </c>
    </row>
    <row r="57" spans="1:8">
      <c r="A57" s="595">
        <v>40</v>
      </c>
      <c r="B57" s="591" t="s">
        <v>141</v>
      </c>
      <c r="C57" s="605">
        <v>768.86384561</v>
      </c>
      <c r="D57" s="605">
        <v>37.188854980000002</v>
      </c>
      <c r="E57" s="605">
        <v>143.75897690799999</v>
      </c>
      <c r="F57" s="599">
        <v>19.674576994196016</v>
      </c>
      <c r="G57" s="393">
        <v>4.3482840664763645</v>
      </c>
      <c r="H57" s="601">
        <v>7162.4713203379988</v>
      </c>
    </row>
    <row r="58" spans="1:8">
      <c r="A58" s="595">
        <v>41</v>
      </c>
      <c r="B58" s="591" t="s">
        <v>149</v>
      </c>
      <c r="C58" s="605">
        <v>719.21006106300001</v>
      </c>
      <c r="D58" s="605">
        <v>2244.9698133369998</v>
      </c>
      <c r="E58" s="605">
        <v>1039.569185094</v>
      </c>
      <c r="F58" s="599">
        <v>-0.67963486333299883</v>
      </c>
      <c r="G58" s="393">
        <v>-0.30816527521641812</v>
      </c>
      <c r="H58" s="601">
        <v>63048.793350273001</v>
      </c>
    </row>
    <row r="59" spans="1:8">
      <c r="A59" s="595">
        <v>42</v>
      </c>
      <c r="B59" s="591" t="s">
        <v>139</v>
      </c>
      <c r="C59" s="605">
        <v>543.22026682000001</v>
      </c>
      <c r="D59" s="605">
        <v>16.893687450000002</v>
      </c>
      <c r="E59" s="605">
        <v>268.17685716099999</v>
      </c>
      <c r="F59" s="599">
        <v>31.155221790847087</v>
      </c>
      <c r="G59" s="393">
        <v>1.0256045677121115</v>
      </c>
      <c r="H59" s="601">
        <v>10662.673634471001</v>
      </c>
    </row>
    <row r="60" spans="1:8">
      <c r="A60" s="595">
        <v>43</v>
      </c>
      <c r="B60" s="591" t="s">
        <v>1527</v>
      </c>
      <c r="C60" s="605">
        <v>216.77220195000001</v>
      </c>
      <c r="D60" s="605">
        <v>767.96127761000002</v>
      </c>
      <c r="E60" s="605">
        <v>145.27358640099999</v>
      </c>
      <c r="F60" s="599">
        <v>-0.71773029673498046</v>
      </c>
      <c r="G60" s="393">
        <v>0.49216528152366079</v>
      </c>
      <c r="H60" s="601">
        <v>10218.865456285999</v>
      </c>
    </row>
    <row r="61" spans="1:8">
      <c r="A61" s="595">
        <v>44</v>
      </c>
      <c r="B61" s="591" t="s">
        <v>152</v>
      </c>
      <c r="C61" s="605">
        <v>212.232636098</v>
      </c>
      <c r="D61" s="605">
        <v>1580.625698885</v>
      </c>
      <c r="E61" s="605">
        <v>243.154465969</v>
      </c>
      <c r="F61" s="599">
        <v>-0.86572871980525656</v>
      </c>
      <c r="G61" s="393">
        <v>-0.1271694918198305</v>
      </c>
      <c r="H61" s="601">
        <v>16703.699207158999</v>
      </c>
    </row>
    <row r="62" spans="1:8">
      <c r="A62" s="595">
        <v>45</v>
      </c>
      <c r="B62" s="591" t="s">
        <v>138</v>
      </c>
      <c r="C62" s="605">
        <v>75.431272179999993</v>
      </c>
      <c r="D62" s="605">
        <v>408.07401952999999</v>
      </c>
      <c r="E62" s="605">
        <v>65.092720782000001</v>
      </c>
      <c r="F62" s="599">
        <v>-0.81515296595730824</v>
      </c>
      <c r="G62" s="393">
        <v>0.15882807284434319</v>
      </c>
      <c r="H62" s="601">
        <v>35297.689468399003</v>
      </c>
    </row>
    <row r="63" spans="1:8">
      <c r="A63" s="595">
        <v>46</v>
      </c>
      <c r="B63" s="592" t="s">
        <v>143</v>
      </c>
      <c r="C63" s="605">
        <v>74.033309462999995</v>
      </c>
      <c r="D63" s="605">
        <v>660.87350043499998</v>
      </c>
      <c r="E63" s="605">
        <v>956.06661318500005</v>
      </c>
      <c r="F63" s="599">
        <v>-0.88797658036784677</v>
      </c>
      <c r="G63" s="393">
        <v>-0.92256469534442942</v>
      </c>
      <c r="H63" s="601">
        <v>15295.392830340003</v>
      </c>
    </row>
    <row r="64" spans="1:8">
      <c r="A64" s="595">
        <v>47</v>
      </c>
      <c r="B64" s="591" t="s">
        <v>1576</v>
      </c>
      <c r="C64" s="605"/>
      <c r="D64" s="605"/>
      <c r="E64" s="605">
        <v>7.2937993179999996</v>
      </c>
      <c r="F64" s="599"/>
      <c r="G64" s="393"/>
      <c r="H64" s="601">
        <v>637.64251446999992</v>
      </c>
    </row>
    <row r="65" spans="1:8">
      <c r="A65" s="595"/>
      <c r="B65" s="591"/>
      <c r="C65" s="605"/>
      <c r="D65" s="605"/>
      <c r="E65" s="605"/>
      <c r="F65" s="599"/>
      <c r="G65" s="393"/>
      <c r="H65" s="601"/>
    </row>
    <row r="66" spans="1:8">
      <c r="A66" s="595"/>
      <c r="B66" s="591"/>
      <c r="C66" s="605"/>
      <c r="D66" s="605"/>
      <c r="E66" s="605"/>
      <c r="F66" s="599"/>
      <c r="G66" s="393"/>
      <c r="H66" s="601"/>
    </row>
    <row r="67" spans="1:8">
      <c r="A67" s="595"/>
      <c r="B67" s="591"/>
      <c r="C67" s="605"/>
      <c r="D67" s="605"/>
      <c r="E67" s="605"/>
      <c r="F67" s="599"/>
      <c r="G67" s="393"/>
      <c r="H67" s="601"/>
    </row>
    <row r="68" spans="1:8">
      <c r="A68" s="392"/>
      <c r="B68" s="392"/>
      <c r="C68" s="392"/>
      <c r="D68" s="392"/>
      <c r="E68" s="392"/>
      <c r="F68" s="392"/>
      <c r="G68" s="392"/>
      <c r="H68" s="392"/>
    </row>
    <row r="69" spans="1:8">
      <c r="A69" s="392"/>
      <c r="B69" s="392"/>
      <c r="C69" s="392"/>
      <c r="D69" s="392"/>
      <c r="E69" s="392"/>
      <c r="F69" s="392"/>
      <c r="G69" s="392"/>
      <c r="H69" s="392"/>
    </row>
    <row r="70" spans="1:8">
      <c r="A70" s="392"/>
      <c r="B70" s="392"/>
      <c r="C70" s="392"/>
      <c r="D70" s="392"/>
      <c r="E70" s="392"/>
      <c r="F70" s="392"/>
      <c r="G70" s="392"/>
      <c r="H70" s="392"/>
    </row>
    <row r="71" spans="1:8">
      <c r="A71" s="392"/>
      <c r="B71" s="392"/>
      <c r="C71" s="392"/>
      <c r="D71" s="392"/>
      <c r="E71" s="392"/>
      <c r="F71" s="392"/>
      <c r="G71" s="392"/>
      <c r="H71" s="392"/>
    </row>
    <row r="72" spans="1:8">
      <c r="A72" s="392"/>
      <c r="B72" s="392"/>
      <c r="C72" s="392"/>
      <c r="D72" s="392"/>
      <c r="E72" s="392"/>
      <c r="F72" s="392"/>
      <c r="G72" s="392"/>
      <c r="H72" s="392"/>
    </row>
    <row r="73" spans="1:8">
      <c r="A73" s="392"/>
      <c r="B73" s="392"/>
      <c r="C73" s="392"/>
      <c r="D73" s="392"/>
      <c r="E73" s="392"/>
      <c r="F73" s="392"/>
      <c r="G73" s="392"/>
      <c r="H73" s="392"/>
    </row>
    <row r="74" spans="1:8">
      <c r="A74" s="392"/>
      <c r="B74" s="392"/>
      <c r="C74" s="392"/>
      <c r="D74" s="392"/>
      <c r="E74" s="392"/>
      <c r="F74" s="392"/>
      <c r="G74" s="392"/>
      <c r="H74" s="392"/>
    </row>
    <row r="75" spans="1:8">
      <c r="A75" s="392"/>
      <c r="B75" s="392"/>
      <c r="C75" s="392"/>
      <c r="D75" s="392"/>
      <c r="E75" s="392"/>
      <c r="F75" s="392"/>
      <c r="G75" s="392"/>
      <c r="H75" s="392"/>
    </row>
    <row r="76" spans="1:8">
      <c r="A76" s="392"/>
      <c r="B76" s="392"/>
      <c r="C76" s="392"/>
      <c r="D76" s="392"/>
      <c r="E76" s="392"/>
      <c r="F76" s="392"/>
      <c r="G76" s="392"/>
      <c r="H76" s="392"/>
    </row>
    <row r="77" spans="1:8">
      <c r="A77" s="392"/>
      <c r="B77" s="392"/>
      <c r="C77" s="392"/>
      <c r="D77" s="392"/>
      <c r="E77" s="392"/>
      <c r="F77" s="392"/>
      <c r="G77" s="392"/>
      <c r="H77" s="392"/>
    </row>
    <row r="78" spans="1:8">
      <c r="A78" s="392"/>
      <c r="B78" s="392"/>
      <c r="C78" s="392"/>
      <c r="D78" s="392"/>
      <c r="E78" s="392"/>
      <c r="F78" s="392"/>
      <c r="G78" s="392"/>
      <c r="H78" s="392"/>
    </row>
    <row r="79" spans="1:8">
      <c r="A79" s="392"/>
      <c r="B79" s="392"/>
      <c r="C79" s="392"/>
      <c r="D79" s="392"/>
      <c r="E79" s="392"/>
      <c r="F79" s="392"/>
      <c r="G79" s="392"/>
      <c r="H79" s="392"/>
    </row>
    <row r="80" spans="1:8">
      <c r="A80" s="392"/>
      <c r="B80" s="392"/>
      <c r="C80" s="392"/>
      <c r="D80" s="392"/>
      <c r="E80" s="392"/>
      <c r="F80" s="392"/>
      <c r="G80" s="392"/>
      <c r="H80" s="392"/>
    </row>
    <row r="81" spans="1:8">
      <c r="A81" s="392"/>
      <c r="B81" s="392"/>
      <c r="C81" s="392"/>
      <c r="D81" s="392"/>
      <c r="E81" s="392"/>
      <c r="F81" s="392"/>
      <c r="G81" s="392"/>
      <c r="H81" s="392"/>
    </row>
    <row r="82" spans="1:8">
      <c r="A82" s="392"/>
      <c r="B82" s="392"/>
      <c r="C82" s="392"/>
      <c r="D82" s="392"/>
      <c r="E82" s="392"/>
      <c r="F82" s="392"/>
      <c r="G82" s="392"/>
      <c r="H82" s="392"/>
    </row>
    <row r="83" spans="1:8">
      <c r="A83" s="392"/>
      <c r="B83" s="392"/>
      <c r="C83" s="392"/>
      <c r="D83" s="392"/>
      <c r="E83" s="392"/>
      <c r="F83" s="392"/>
      <c r="G83" s="392"/>
      <c r="H83" s="392"/>
    </row>
    <row r="84" spans="1:8">
      <c r="A84" s="392"/>
      <c r="B84" s="392"/>
      <c r="C84" s="392"/>
      <c r="D84" s="392"/>
      <c r="E84" s="392"/>
      <c r="F84" s="392"/>
      <c r="G84" s="392"/>
      <c r="H84" s="392"/>
    </row>
    <row r="85" spans="1:8">
      <c r="A85" s="392"/>
      <c r="B85" s="392"/>
      <c r="C85" s="392"/>
      <c r="D85" s="392"/>
      <c r="E85" s="392"/>
      <c r="F85" s="392"/>
      <c r="G85" s="392"/>
      <c r="H85" s="392"/>
    </row>
    <row r="86" spans="1:8">
      <c r="A86" s="392"/>
      <c r="B86" s="392"/>
      <c r="C86" s="392"/>
      <c r="D86" s="392"/>
      <c r="E86" s="392"/>
      <c r="F86" s="392"/>
      <c r="G86" s="392"/>
      <c r="H86" s="392"/>
    </row>
    <row r="87" spans="1:8">
      <c r="A87" s="392"/>
      <c r="B87" s="392"/>
      <c r="C87" s="392"/>
      <c r="D87" s="392"/>
      <c r="E87" s="392"/>
      <c r="F87" s="392"/>
      <c r="G87" s="392"/>
      <c r="H87" s="392"/>
    </row>
    <row r="88" spans="1:8">
      <c r="A88" s="392"/>
      <c r="B88" s="392"/>
      <c r="C88" s="392"/>
      <c r="D88" s="392"/>
      <c r="E88" s="392"/>
      <c r="F88" s="392"/>
      <c r="G88" s="392"/>
      <c r="H88" s="392"/>
    </row>
    <row r="89" spans="1:8">
      <c r="A89" s="392"/>
      <c r="B89" s="392"/>
      <c r="C89" s="392"/>
      <c r="D89" s="392"/>
      <c r="E89" s="392"/>
      <c r="F89" s="392"/>
      <c r="G89" s="392"/>
      <c r="H89" s="392"/>
    </row>
    <row r="90" spans="1:8">
      <c r="A90" s="392"/>
      <c r="B90" s="392"/>
      <c r="C90" s="392"/>
      <c r="D90" s="392"/>
      <c r="E90" s="392"/>
      <c r="F90" s="392"/>
      <c r="G90" s="392"/>
      <c r="H90" s="392"/>
    </row>
    <row r="91" spans="1:8">
      <c r="A91" s="392"/>
      <c r="B91" s="392"/>
      <c r="C91" s="392"/>
      <c r="D91" s="392"/>
      <c r="E91" s="392"/>
      <c r="F91" s="392"/>
      <c r="G91" s="392"/>
      <c r="H91" s="392"/>
    </row>
    <row r="92" spans="1:8">
      <c r="A92" s="392"/>
      <c r="B92" s="392"/>
      <c r="C92" s="392"/>
      <c r="D92" s="392"/>
      <c r="E92" s="392"/>
      <c r="F92" s="392"/>
      <c r="G92" s="392"/>
      <c r="H92" s="392"/>
    </row>
    <row r="93" spans="1:8">
      <c r="A93" s="392"/>
      <c r="B93" s="392"/>
      <c r="C93" s="392"/>
      <c r="D93" s="392"/>
      <c r="E93" s="392"/>
      <c r="F93" s="392"/>
      <c r="G93" s="392"/>
      <c r="H93" s="392"/>
    </row>
    <row r="94" spans="1:8">
      <c r="A94" s="392"/>
      <c r="B94" s="392"/>
      <c r="C94" s="392"/>
      <c r="D94" s="392"/>
      <c r="E94" s="392"/>
      <c r="F94" s="392"/>
      <c r="G94" s="392"/>
      <c r="H94" s="392"/>
    </row>
    <row r="95" spans="1:8">
      <c r="A95" s="392"/>
      <c r="B95" s="392"/>
      <c r="C95" s="392"/>
      <c r="D95" s="392"/>
      <c r="E95" s="392"/>
      <c r="F95" s="392"/>
      <c r="G95" s="392"/>
      <c r="H95" s="392"/>
    </row>
    <row r="96" spans="1:8">
      <c r="A96" s="392"/>
      <c r="B96" s="392"/>
      <c r="C96" s="392"/>
      <c r="D96" s="392"/>
      <c r="E96" s="392"/>
      <c r="F96" s="392"/>
      <c r="G96" s="392"/>
      <c r="H96" s="392"/>
    </row>
    <row r="97" spans="1:8">
      <c r="A97" s="392"/>
      <c r="B97" s="392"/>
      <c r="C97" s="392"/>
      <c r="D97" s="392"/>
      <c r="E97" s="392"/>
      <c r="F97" s="392"/>
      <c r="G97" s="392"/>
      <c r="H97" s="392"/>
    </row>
    <row r="98" spans="1:8">
      <c r="A98" s="392"/>
      <c r="B98" s="392"/>
      <c r="C98" s="392"/>
      <c r="D98" s="392"/>
      <c r="E98" s="392"/>
      <c r="F98" s="392"/>
      <c r="G98" s="392"/>
      <c r="H98" s="392"/>
    </row>
    <row r="99" spans="1:8">
      <c r="A99" s="392"/>
      <c r="B99" s="392"/>
      <c r="C99" s="392"/>
      <c r="D99" s="392"/>
      <c r="E99" s="392"/>
      <c r="F99" s="392"/>
      <c r="G99" s="392"/>
      <c r="H99" s="392"/>
    </row>
    <row r="100" spans="1:8">
      <c r="A100" s="392"/>
      <c r="B100" s="392"/>
      <c r="C100" s="392"/>
      <c r="D100" s="392"/>
      <c r="E100" s="392"/>
      <c r="F100" s="392"/>
      <c r="G100" s="392"/>
      <c r="H100" s="392"/>
    </row>
    <row r="101" spans="1:8">
      <c r="A101" s="392"/>
      <c r="B101" s="392"/>
      <c r="C101" s="392"/>
      <c r="D101" s="392"/>
      <c r="E101" s="392"/>
      <c r="F101" s="392"/>
      <c r="G101" s="392"/>
      <c r="H101" s="392"/>
    </row>
    <row r="102" spans="1:8">
      <c r="A102" s="392"/>
      <c r="B102" s="392"/>
      <c r="C102" s="392"/>
      <c r="D102" s="392"/>
      <c r="E102" s="392"/>
      <c r="F102" s="392"/>
      <c r="G102" s="392"/>
      <c r="H102" s="392"/>
    </row>
    <row r="103" spans="1:8">
      <c r="A103" s="392"/>
      <c r="B103" s="392"/>
      <c r="C103" s="392"/>
      <c r="D103" s="392"/>
      <c r="E103" s="392"/>
      <c r="F103" s="392"/>
      <c r="G103" s="392"/>
      <c r="H103" s="392"/>
    </row>
    <row r="104" spans="1:8">
      <c r="A104" s="392"/>
      <c r="B104" s="392"/>
      <c r="C104" s="392"/>
      <c r="D104" s="392"/>
      <c r="E104" s="392"/>
      <c r="F104" s="392"/>
      <c r="G104" s="392"/>
      <c r="H104" s="392"/>
    </row>
    <row r="105" spans="1:8">
      <c r="A105" s="392"/>
      <c r="B105" s="392"/>
      <c r="C105" s="392"/>
      <c r="D105" s="392"/>
      <c r="E105" s="392"/>
      <c r="F105" s="392"/>
      <c r="G105" s="392"/>
      <c r="H105" s="392"/>
    </row>
    <row r="106" spans="1:8">
      <c r="A106" s="392"/>
      <c r="B106" s="392"/>
      <c r="C106" s="392"/>
      <c r="D106" s="392"/>
      <c r="E106" s="392"/>
      <c r="F106" s="392"/>
      <c r="G106" s="392"/>
      <c r="H106" s="392"/>
    </row>
    <row r="107" spans="1:8">
      <c r="A107" s="392"/>
      <c r="B107" s="392"/>
      <c r="C107" s="392"/>
      <c r="D107" s="392"/>
      <c r="E107" s="392"/>
      <c r="F107" s="392"/>
      <c r="G107" s="392"/>
      <c r="H107" s="392"/>
    </row>
    <row r="108" spans="1:8">
      <c r="A108" s="392"/>
      <c r="B108" s="392"/>
      <c r="C108" s="392"/>
      <c r="D108" s="392"/>
      <c r="E108" s="392"/>
      <c r="F108" s="392"/>
      <c r="G108" s="392"/>
      <c r="H108" s="392"/>
    </row>
    <row r="109" spans="1:8">
      <c r="A109" s="392"/>
      <c r="B109" s="392"/>
      <c r="C109" s="392"/>
      <c r="D109" s="392"/>
      <c r="E109" s="392"/>
      <c r="F109" s="392"/>
      <c r="G109" s="392"/>
      <c r="H109" s="392"/>
    </row>
    <row r="110" spans="1:8">
      <c r="A110" s="392"/>
      <c r="B110" s="392"/>
      <c r="C110" s="392"/>
      <c r="D110" s="392"/>
      <c r="E110" s="392"/>
      <c r="F110" s="392"/>
      <c r="G110" s="392"/>
      <c r="H110" s="392"/>
    </row>
    <row r="111" spans="1:8">
      <c r="A111" s="392"/>
      <c r="B111" s="392"/>
      <c r="C111" s="392"/>
      <c r="D111" s="392"/>
      <c r="E111" s="392"/>
      <c r="F111" s="392"/>
      <c r="G111" s="392"/>
      <c r="H111" s="392"/>
    </row>
    <row r="112" spans="1:8">
      <c r="A112" s="392"/>
      <c r="B112" s="392"/>
      <c r="C112" s="392"/>
      <c r="D112" s="392"/>
      <c r="E112" s="392"/>
      <c r="F112" s="392"/>
      <c r="G112" s="392"/>
      <c r="H112" s="392"/>
    </row>
    <row r="113" spans="1:8">
      <c r="A113" s="392"/>
      <c r="B113" s="392"/>
      <c r="C113" s="392"/>
      <c r="D113" s="392"/>
      <c r="E113" s="392"/>
      <c r="F113" s="392"/>
      <c r="G113" s="392"/>
      <c r="H113" s="392"/>
    </row>
    <row r="114" spans="1:8">
      <c r="A114" s="392"/>
      <c r="B114" s="392"/>
      <c r="C114" s="392"/>
      <c r="D114" s="392"/>
      <c r="E114" s="392"/>
      <c r="F114" s="392"/>
      <c r="G114" s="392"/>
      <c r="H114" s="392"/>
    </row>
    <row r="115" spans="1:8">
      <c r="A115" s="392"/>
      <c r="B115" s="392"/>
      <c r="C115" s="392"/>
      <c r="D115" s="392"/>
      <c r="E115" s="392"/>
      <c r="F115" s="392"/>
      <c r="G115" s="392"/>
      <c r="H115" s="392"/>
    </row>
    <row r="116" spans="1:8">
      <c r="A116" s="392"/>
      <c r="B116" s="392"/>
      <c r="C116" s="392"/>
      <c r="D116" s="392"/>
      <c r="E116" s="392"/>
      <c r="F116" s="392"/>
      <c r="G116" s="392"/>
      <c r="H116" s="392"/>
    </row>
    <row r="117" spans="1:8">
      <c r="A117" s="392"/>
      <c r="B117" s="392"/>
      <c r="C117" s="392"/>
      <c r="D117" s="392"/>
      <c r="E117" s="392"/>
      <c r="F117" s="392"/>
      <c r="G117" s="392"/>
      <c r="H117" s="392"/>
    </row>
    <row r="118" spans="1:8">
      <c r="A118" s="392"/>
      <c r="B118" s="392"/>
      <c r="C118" s="392"/>
      <c r="D118" s="392"/>
      <c r="E118" s="392"/>
      <c r="F118" s="392"/>
      <c r="G118" s="392"/>
      <c r="H118" s="392"/>
    </row>
    <row r="119" spans="1:8">
      <c r="A119" s="392"/>
      <c r="B119" s="392"/>
      <c r="C119" s="392"/>
      <c r="D119" s="392"/>
      <c r="E119" s="392"/>
      <c r="F119" s="392"/>
      <c r="G119" s="392"/>
      <c r="H119" s="392"/>
    </row>
    <row r="120" spans="1:8">
      <c r="A120" s="392"/>
      <c r="B120" s="392"/>
      <c r="C120" s="392"/>
      <c r="D120" s="392"/>
      <c r="E120" s="392"/>
      <c r="F120" s="392"/>
      <c r="G120" s="392"/>
      <c r="H120" s="392"/>
    </row>
    <row r="121" spans="1:8">
      <c r="A121" s="392"/>
      <c r="B121" s="392"/>
      <c r="C121" s="392"/>
      <c r="D121" s="392"/>
      <c r="E121" s="392"/>
      <c r="F121" s="392"/>
      <c r="G121" s="392"/>
      <c r="H121" s="392"/>
    </row>
    <row r="122" spans="1:8">
      <c r="A122" s="392"/>
      <c r="B122" s="392"/>
      <c r="C122" s="392"/>
      <c r="D122" s="392"/>
      <c r="E122" s="392"/>
      <c r="F122" s="392"/>
      <c r="G122" s="392"/>
      <c r="H122" s="392"/>
    </row>
    <row r="123" spans="1:8">
      <c r="A123" s="392"/>
      <c r="B123" s="392"/>
      <c r="C123" s="392"/>
      <c r="D123" s="392"/>
      <c r="E123" s="392"/>
      <c r="F123" s="392"/>
      <c r="G123" s="392"/>
      <c r="H123" s="392"/>
    </row>
    <row r="124" spans="1:8">
      <c r="A124" s="392"/>
      <c r="B124" s="392"/>
      <c r="C124" s="392"/>
      <c r="D124" s="392"/>
      <c r="E124" s="392"/>
      <c r="F124" s="392"/>
      <c r="G124" s="392"/>
      <c r="H124" s="392"/>
    </row>
    <row r="125" spans="1:8">
      <c r="A125" s="392"/>
      <c r="B125" s="392"/>
      <c r="C125" s="392"/>
      <c r="D125" s="392"/>
      <c r="E125" s="392"/>
      <c r="F125" s="392"/>
      <c r="G125" s="392"/>
      <c r="H125" s="392"/>
    </row>
    <row r="126" spans="1:8">
      <c r="A126" s="392"/>
      <c r="B126" s="392"/>
      <c r="C126" s="392"/>
      <c r="D126" s="392"/>
      <c r="E126" s="392"/>
      <c r="F126" s="392"/>
      <c r="G126" s="392"/>
      <c r="H126" s="392"/>
    </row>
    <row r="127" spans="1:8">
      <c r="A127" s="392"/>
      <c r="B127" s="392"/>
      <c r="C127" s="392"/>
      <c r="D127" s="392"/>
      <c r="E127" s="392"/>
      <c r="F127" s="392"/>
      <c r="G127" s="392"/>
      <c r="H127" s="392"/>
    </row>
    <row r="128" spans="1:8">
      <c r="A128" s="392"/>
      <c r="B128" s="392"/>
      <c r="C128" s="392"/>
      <c r="D128" s="392"/>
      <c r="E128" s="392"/>
      <c r="F128" s="392"/>
      <c r="G128" s="392"/>
      <c r="H128" s="392"/>
    </row>
    <row r="129" spans="1:8">
      <c r="A129" s="392"/>
      <c r="B129" s="392"/>
      <c r="C129" s="392"/>
      <c r="D129" s="392"/>
      <c r="E129" s="392"/>
      <c r="F129" s="392"/>
      <c r="G129" s="392"/>
      <c r="H129" s="392"/>
    </row>
    <row r="130" spans="1:8">
      <c r="A130" s="392"/>
      <c r="B130" s="392"/>
      <c r="C130" s="392"/>
      <c r="D130" s="392"/>
      <c r="E130" s="392"/>
      <c r="F130" s="392"/>
      <c r="G130" s="392"/>
      <c r="H130" s="392"/>
    </row>
    <row r="131" spans="1:8">
      <c r="A131" s="392"/>
      <c r="B131" s="392"/>
      <c r="C131" s="392"/>
      <c r="D131" s="392"/>
      <c r="E131" s="392"/>
      <c r="F131" s="392"/>
      <c r="G131" s="392"/>
      <c r="H131" s="392"/>
    </row>
    <row r="132" spans="1:8">
      <c r="A132" s="392"/>
      <c r="B132" s="392"/>
      <c r="C132" s="392"/>
      <c r="D132" s="392"/>
      <c r="E132" s="392"/>
      <c r="F132" s="392"/>
      <c r="G132" s="392"/>
      <c r="H132" s="392"/>
    </row>
    <row r="133" spans="1:8">
      <c r="A133" s="392"/>
      <c r="B133" s="392"/>
      <c r="C133" s="392"/>
      <c r="D133" s="392"/>
      <c r="E133" s="392"/>
      <c r="F133" s="392"/>
      <c r="G133" s="392"/>
      <c r="H133" s="392"/>
    </row>
    <row r="134" spans="1:8">
      <c r="A134" s="392"/>
      <c r="B134" s="392"/>
      <c r="C134" s="392"/>
      <c r="D134" s="392"/>
      <c r="E134" s="392"/>
      <c r="F134" s="392"/>
      <c r="G134" s="392"/>
      <c r="H134" s="392"/>
    </row>
    <row r="135" spans="1:8">
      <c r="A135" s="392"/>
      <c r="B135" s="392"/>
      <c r="C135" s="392"/>
      <c r="D135" s="392"/>
      <c r="E135" s="392"/>
      <c r="F135" s="392"/>
      <c r="G135" s="392"/>
      <c r="H135" s="392"/>
    </row>
    <row r="136" spans="1:8">
      <c r="A136" s="392"/>
      <c r="B136" s="392"/>
      <c r="C136" s="392"/>
      <c r="D136" s="392"/>
      <c r="E136" s="392"/>
      <c r="F136" s="392"/>
      <c r="G136" s="392"/>
      <c r="H136" s="392"/>
    </row>
    <row r="137" spans="1:8">
      <c r="A137" s="392"/>
      <c r="B137" s="392"/>
      <c r="C137" s="392"/>
      <c r="D137" s="392"/>
      <c r="E137" s="392"/>
      <c r="F137" s="392"/>
      <c r="G137" s="392"/>
      <c r="H137" s="392"/>
    </row>
    <row r="138" spans="1:8">
      <c r="A138" s="392"/>
      <c r="B138" s="392"/>
      <c r="C138" s="392"/>
      <c r="D138" s="392"/>
      <c r="E138" s="392"/>
      <c r="F138" s="392"/>
      <c r="G138" s="392"/>
      <c r="H138" s="392"/>
    </row>
    <row r="139" spans="1:8">
      <c r="A139" s="392"/>
      <c r="B139" s="392"/>
      <c r="C139" s="392"/>
      <c r="D139" s="392"/>
      <c r="E139" s="392"/>
      <c r="F139" s="392"/>
      <c r="G139" s="392"/>
      <c r="H139" s="392"/>
    </row>
    <row r="140" spans="1:8">
      <c r="A140" s="392"/>
      <c r="B140" s="392"/>
      <c r="C140" s="392"/>
      <c r="D140" s="392"/>
      <c r="E140" s="392"/>
      <c r="F140" s="392"/>
      <c r="G140" s="392"/>
      <c r="H140" s="392"/>
    </row>
    <row r="141" spans="1:8">
      <c r="A141" s="392"/>
      <c r="B141" s="392"/>
      <c r="C141" s="392"/>
      <c r="D141" s="392"/>
      <c r="E141" s="392"/>
      <c r="F141" s="392"/>
      <c r="G141" s="392"/>
      <c r="H141" s="392"/>
    </row>
    <row r="142" spans="1:8">
      <c r="A142" s="392"/>
      <c r="B142" s="392"/>
      <c r="C142" s="392"/>
      <c r="D142" s="392"/>
      <c r="E142" s="392"/>
      <c r="F142" s="392"/>
      <c r="G142" s="392"/>
      <c r="H142" s="392"/>
    </row>
    <row r="143" spans="1:8">
      <c r="A143" s="392"/>
      <c r="B143" s="392"/>
      <c r="C143" s="392"/>
      <c r="D143" s="392"/>
      <c r="E143" s="392"/>
      <c r="F143" s="392"/>
      <c r="G143" s="392"/>
      <c r="H143" s="392"/>
    </row>
    <row r="144" spans="1:8">
      <c r="A144" s="392"/>
      <c r="B144" s="392"/>
      <c r="C144" s="392"/>
      <c r="D144" s="392"/>
      <c r="E144" s="392"/>
      <c r="F144" s="392"/>
      <c r="G144" s="392"/>
      <c r="H144" s="392"/>
    </row>
    <row r="145" spans="1:8">
      <c r="A145" s="392"/>
      <c r="B145" s="392"/>
      <c r="C145" s="392"/>
      <c r="D145" s="392"/>
      <c r="E145" s="392"/>
      <c r="F145" s="392"/>
      <c r="G145" s="392"/>
      <c r="H145" s="392"/>
    </row>
    <row r="146" spans="1:8">
      <c r="A146" s="392"/>
      <c r="B146" s="392"/>
      <c r="C146" s="392"/>
      <c r="D146" s="392"/>
      <c r="E146" s="392"/>
      <c r="F146" s="392"/>
      <c r="G146" s="392"/>
      <c r="H146" s="392"/>
    </row>
    <row r="147" spans="1:8">
      <c r="A147" s="392"/>
      <c r="B147" s="392"/>
      <c r="C147" s="392"/>
      <c r="D147" s="392"/>
      <c r="E147" s="392"/>
      <c r="F147" s="392"/>
      <c r="G147" s="392"/>
      <c r="H147" s="392"/>
    </row>
    <row r="148" spans="1:8">
      <c r="A148" s="392"/>
      <c r="B148" s="392"/>
      <c r="C148" s="392"/>
      <c r="D148" s="392"/>
      <c r="E148" s="392"/>
      <c r="F148" s="392"/>
      <c r="G148" s="392"/>
      <c r="H148" s="392"/>
    </row>
    <row r="149" spans="1:8">
      <c r="A149" s="392"/>
      <c r="B149" s="392"/>
      <c r="C149" s="392"/>
      <c r="D149" s="392"/>
      <c r="E149" s="392"/>
      <c r="F149" s="392"/>
      <c r="G149" s="392"/>
      <c r="H149" s="392"/>
    </row>
    <row r="150" spans="1:8">
      <c r="A150" s="392"/>
      <c r="B150" s="392"/>
      <c r="C150" s="392"/>
      <c r="D150" s="392"/>
      <c r="E150" s="392"/>
      <c r="F150" s="392"/>
      <c r="G150" s="392"/>
      <c r="H150" s="392"/>
    </row>
    <row r="151" spans="1:8">
      <c r="A151" s="392"/>
      <c r="B151" s="392"/>
      <c r="C151" s="392"/>
      <c r="D151" s="392"/>
      <c r="E151" s="392"/>
      <c r="F151" s="392"/>
      <c r="G151" s="392"/>
      <c r="H151" s="392"/>
    </row>
    <row r="152" spans="1:8">
      <c r="A152" s="392"/>
      <c r="B152" s="392"/>
      <c r="C152" s="392"/>
      <c r="D152" s="392"/>
      <c r="E152" s="392"/>
      <c r="F152" s="392"/>
      <c r="G152" s="392"/>
      <c r="H152" s="392"/>
    </row>
    <row r="153" spans="1:8">
      <c r="A153" s="392"/>
      <c r="B153" s="392"/>
      <c r="C153" s="392"/>
      <c r="D153" s="392"/>
      <c r="E153" s="392"/>
      <c r="F153" s="392"/>
      <c r="G153" s="392"/>
      <c r="H153" s="392"/>
    </row>
    <row r="154" spans="1:8">
      <c r="A154" s="392"/>
      <c r="B154" s="392"/>
      <c r="C154" s="392"/>
      <c r="D154" s="392"/>
      <c r="E154" s="392"/>
      <c r="F154" s="392"/>
      <c r="G154" s="392"/>
      <c r="H154" s="392"/>
    </row>
    <row r="155" spans="1:8">
      <c r="A155" s="392"/>
      <c r="B155" s="392"/>
      <c r="C155" s="392"/>
      <c r="D155" s="392"/>
      <c r="E155" s="392"/>
      <c r="F155" s="392"/>
      <c r="G155" s="392"/>
      <c r="H155" s="392"/>
    </row>
    <row r="156" spans="1:8">
      <c r="A156" s="392"/>
      <c r="B156" s="392"/>
      <c r="C156" s="392"/>
      <c r="D156" s="392"/>
      <c r="E156" s="392"/>
      <c r="F156" s="392"/>
      <c r="G156" s="392"/>
      <c r="H156" s="392"/>
    </row>
  </sheetData>
  <mergeCells count="10">
    <mergeCell ref="A1:I1"/>
    <mergeCell ref="C2:E2"/>
    <mergeCell ref="F2:G2"/>
    <mergeCell ref="C16:E16"/>
    <mergeCell ref="F16:G16"/>
    <mergeCell ref="A2:A3"/>
    <mergeCell ref="B2:B3"/>
    <mergeCell ref="A14:B14"/>
    <mergeCell ref="A16:A17"/>
    <mergeCell ref="B16:B1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5776EEA-6AE9-4140-951F-15B38E2EE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F18:G67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92"/>
  <sheetViews>
    <sheetView rightToLeft="1" topLeftCell="H1" zoomScaleNormal="100" workbookViewId="0">
      <selection activeCell="N23" sqref="N23"/>
    </sheetView>
  </sheetViews>
  <sheetFormatPr defaultRowHeight="17.25"/>
  <cols>
    <col min="1" max="1" width="5.140625" customWidth="1"/>
    <col min="2" max="2" width="29.5703125" style="33" customWidth="1"/>
    <col min="3" max="3" width="10.5703125" style="32" customWidth="1"/>
    <col min="4" max="5" width="10.28515625" style="32" customWidth="1"/>
    <col min="6" max="6" width="12.7109375" style="32" customWidth="1"/>
    <col min="7" max="7" width="14.7109375" customWidth="1"/>
    <col min="8" max="8" width="13.140625" customWidth="1"/>
    <col min="9" max="9" width="11.5703125" customWidth="1"/>
    <col min="10" max="10" width="12" bestFit="1" customWidth="1"/>
    <col min="11" max="11" width="28.28515625" customWidth="1"/>
    <col min="12" max="12" width="11.42578125" bestFit="1" customWidth="1"/>
    <col min="13" max="13" width="14.140625" customWidth="1"/>
    <col min="15" max="15" width="12.140625" bestFit="1" customWidth="1"/>
  </cols>
  <sheetData>
    <row r="1" spans="1:9" ht="24" customHeight="1" thickBot="1">
      <c r="A1" s="422"/>
      <c r="B1" s="422"/>
      <c r="C1" s="1302"/>
      <c r="D1" s="1302"/>
      <c r="E1" s="1302"/>
      <c r="F1" s="1302"/>
      <c r="G1" s="1302"/>
      <c r="I1" s="421" t="s">
        <v>1618</v>
      </c>
    </row>
    <row r="2" spans="1:9" ht="36.75" customHeight="1" thickBot="1">
      <c r="A2" s="1305" t="s">
        <v>336</v>
      </c>
      <c r="B2" s="1296" t="s">
        <v>338</v>
      </c>
      <c r="C2" s="1291" t="s">
        <v>229</v>
      </c>
      <c r="D2" s="1291"/>
      <c r="E2" s="1292"/>
      <c r="F2" s="1290" t="s">
        <v>230</v>
      </c>
      <c r="G2" s="1292"/>
      <c r="H2" s="511" t="s">
        <v>1608</v>
      </c>
      <c r="I2" s="420" t="s">
        <v>1617</v>
      </c>
    </row>
    <row r="3" spans="1:9" ht="20.25" customHeight="1" thickBot="1">
      <c r="A3" s="1306"/>
      <c r="B3" s="1297"/>
      <c r="C3" s="402" t="s">
        <v>2476</v>
      </c>
      <c r="D3" s="402" t="s">
        <v>2361</v>
      </c>
      <c r="E3" s="402" t="s">
        <v>2479</v>
      </c>
      <c r="F3" s="401" t="s">
        <v>231</v>
      </c>
      <c r="G3" s="419" t="s">
        <v>332</v>
      </c>
      <c r="H3" s="401" t="s">
        <v>2480</v>
      </c>
      <c r="I3" s="418" t="s">
        <v>2476</v>
      </c>
    </row>
    <row r="4" spans="1:9" ht="19.5" customHeight="1">
      <c r="A4" s="158">
        <v>1</v>
      </c>
      <c r="B4" s="510" t="s">
        <v>116</v>
      </c>
      <c r="C4" s="161">
        <v>51327504.256999999</v>
      </c>
      <c r="D4" s="161">
        <v>48985299.501999997</v>
      </c>
      <c r="E4" s="161">
        <v>8536380.8959999997</v>
      </c>
      <c r="F4" s="397">
        <v>4.781444185932493E-2</v>
      </c>
      <c r="G4" s="417">
        <v>5.0127945182309261</v>
      </c>
      <c r="H4" s="161">
        <v>303298230.00199997</v>
      </c>
      <c r="I4" s="986">
        <v>0.34167086556033976</v>
      </c>
    </row>
    <row r="5" spans="1:9">
      <c r="A5" s="158">
        <v>2</v>
      </c>
      <c r="B5" s="510" t="s">
        <v>107</v>
      </c>
      <c r="C5" s="161">
        <v>27109686.892999999</v>
      </c>
      <c r="D5" s="161">
        <v>63869030.898000002</v>
      </c>
      <c r="E5" s="161">
        <v>13916444.691</v>
      </c>
      <c r="F5" s="397">
        <v>-0.57554253584503789</v>
      </c>
      <c r="G5" s="416">
        <v>0.94803252518456049</v>
      </c>
      <c r="H5" s="161">
        <v>481031668.94000006</v>
      </c>
      <c r="I5" s="986">
        <v>0.18046056047110229</v>
      </c>
    </row>
    <row r="6" spans="1:9" ht="17.25" customHeight="1">
      <c r="A6" s="158">
        <v>3</v>
      </c>
      <c r="B6" s="510" t="s">
        <v>118</v>
      </c>
      <c r="C6" s="161">
        <v>10886738.700999999</v>
      </c>
      <c r="D6" s="161">
        <v>21346045.795000002</v>
      </c>
      <c r="E6" s="161">
        <v>3206790.389</v>
      </c>
      <c r="F6" s="397">
        <v>-0.48998803780557532</v>
      </c>
      <c r="G6" s="416">
        <v>2.3949018739559405</v>
      </c>
      <c r="H6" s="161">
        <v>111369882.74900001</v>
      </c>
      <c r="I6" s="986">
        <v>7.246955582479217E-2</v>
      </c>
    </row>
    <row r="7" spans="1:9">
      <c r="A7" s="158">
        <v>4</v>
      </c>
      <c r="B7" s="510" t="s">
        <v>104</v>
      </c>
      <c r="C7" s="161">
        <v>10864549.4</v>
      </c>
      <c r="D7" s="161">
        <v>14804639.936000001</v>
      </c>
      <c r="E7" s="161">
        <v>10216466.342</v>
      </c>
      <c r="F7" s="397">
        <v>-0.26613889652385259</v>
      </c>
      <c r="G7" s="416">
        <v>6.3435148348282011E-2</v>
      </c>
      <c r="H7" s="161">
        <v>159073293.706</v>
      </c>
      <c r="I7" s="986">
        <v>7.2321848707748493E-2</v>
      </c>
    </row>
    <row r="8" spans="1:9">
      <c r="A8" s="158">
        <v>5</v>
      </c>
      <c r="B8" s="510" t="s">
        <v>124</v>
      </c>
      <c r="C8" s="161">
        <v>9967614.0749999993</v>
      </c>
      <c r="D8" s="161">
        <v>11632178.59</v>
      </c>
      <c r="E8" s="161">
        <v>2669791.2549999999</v>
      </c>
      <c r="F8" s="397">
        <v>-0.14309997926192441</v>
      </c>
      <c r="G8" s="416">
        <v>2.7334806818070874</v>
      </c>
      <c r="H8" s="161">
        <v>81797591.459000006</v>
      </c>
      <c r="I8" s="986">
        <v>6.6351235616764218E-2</v>
      </c>
    </row>
    <row r="9" spans="1:9">
      <c r="A9" s="158">
        <v>6</v>
      </c>
      <c r="B9" s="510" t="s">
        <v>103</v>
      </c>
      <c r="C9" s="161">
        <v>6865526.7779999999</v>
      </c>
      <c r="D9" s="161">
        <v>14045406.643999999</v>
      </c>
      <c r="E9" s="161">
        <v>3050503.09</v>
      </c>
      <c r="F9" s="397">
        <v>-0.51119060116832882</v>
      </c>
      <c r="G9" s="416">
        <v>1.2506211518048325</v>
      </c>
      <c r="H9" s="161">
        <v>106194389.108</v>
      </c>
      <c r="I9" s="986">
        <v>4.5701627435879848E-2</v>
      </c>
    </row>
    <row r="10" spans="1:9" ht="17.25" customHeight="1">
      <c r="A10" s="158">
        <v>7</v>
      </c>
      <c r="B10" s="510" t="s">
        <v>106</v>
      </c>
      <c r="C10" s="161">
        <v>4053899.6529999999</v>
      </c>
      <c r="D10" s="161">
        <v>7400300.6629999997</v>
      </c>
      <c r="E10" s="161">
        <v>1357241.4310000001</v>
      </c>
      <c r="F10" s="397">
        <v>-0.45219797983767407</v>
      </c>
      <c r="G10" s="416">
        <v>1.9868670086302425</v>
      </c>
      <c r="H10" s="161">
        <v>66882885.599999994</v>
      </c>
      <c r="I10" s="986">
        <v>2.6985520207645251E-2</v>
      </c>
    </row>
    <row r="11" spans="1:9">
      <c r="A11" s="158">
        <v>8</v>
      </c>
      <c r="B11" s="510" t="s">
        <v>112</v>
      </c>
      <c r="C11" s="161">
        <v>2887814.0529999998</v>
      </c>
      <c r="D11" s="161">
        <v>2928623.7030000002</v>
      </c>
      <c r="E11" s="161">
        <v>2981260.6069999998</v>
      </c>
      <c r="F11" s="397">
        <v>-1.3934753706389857E-2</v>
      </c>
      <c r="G11" s="416">
        <v>-3.1344644537477651E-2</v>
      </c>
      <c r="H11" s="161">
        <v>38538289.767000005</v>
      </c>
      <c r="I11" s="986">
        <v>1.9223259368416692E-2</v>
      </c>
    </row>
    <row r="12" spans="1:9">
      <c r="A12" s="158">
        <v>9</v>
      </c>
      <c r="B12" s="510" t="s">
        <v>122</v>
      </c>
      <c r="C12" s="161">
        <v>2332841.7889999999</v>
      </c>
      <c r="D12" s="161">
        <v>2518949.747</v>
      </c>
      <c r="E12" s="161">
        <v>958278.15700000001</v>
      </c>
      <c r="F12" s="397">
        <v>-7.3883156351828627E-2</v>
      </c>
      <c r="G12" s="416">
        <v>1.4344098547578601</v>
      </c>
      <c r="H12" s="161">
        <v>45393760.685999997</v>
      </c>
      <c r="I12" s="986">
        <v>1.5528985576076565E-2</v>
      </c>
    </row>
    <row r="13" spans="1:9" ht="18" thickBot="1">
      <c r="A13" s="158">
        <v>10</v>
      </c>
      <c r="B13" s="510" t="s">
        <v>126</v>
      </c>
      <c r="C13" s="161">
        <v>2168962.5759999999</v>
      </c>
      <c r="D13" s="161">
        <v>2650460.1009999998</v>
      </c>
      <c r="E13" s="161">
        <v>1767171.4680000001</v>
      </c>
      <c r="F13" s="397">
        <v>-0.18166563790880474</v>
      </c>
      <c r="G13" s="415">
        <v>0.22736396285003835</v>
      </c>
      <c r="H13" s="161">
        <v>34552540.325000003</v>
      </c>
      <c r="I13" s="987">
        <v>1.4438093794689766E-2</v>
      </c>
    </row>
    <row r="14" spans="1:9" ht="18" customHeight="1" thickBot="1">
      <c r="A14" s="1298" t="s">
        <v>48</v>
      </c>
      <c r="B14" s="1299"/>
      <c r="C14" s="300">
        <v>128465138.17500003</v>
      </c>
      <c r="D14" s="300">
        <v>190180935.57900003</v>
      </c>
      <c r="E14" s="300">
        <v>48660328.326000005</v>
      </c>
      <c r="F14" s="395">
        <v>-0.32451095697951082</v>
      </c>
      <c r="G14" s="414">
        <v>1.6400384583175738</v>
      </c>
      <c r="H14" s="328">
        <v>1428132532.342</v>
      </c>
      <c r="I14" s="988">
        <v>0.85515155256345499</v>
      </c>
    </row>
    <row r="15" spans="1:9" ht="15">
      <c r="B15"/>
      <c r="C15"/>
      <c r="D15"/>
      <c r="E15"/>
      <c r="F15"/>
    </row>
    <row r="16" spans="1:9" ht="30" customHeight="1">
      <c r="A16" s="1300" t="s">
        <v>336</v>
      </c>
      <c r="B16" s="1300" t="s">
        <v>115</v>
      </c>
      <c r="C16" s="1303" t="s">
        <v>229</v>
      </c>
      <c r="D16" s="1293"/>
      <c r="E16" s="1304"/>
      <c r="F16" s="1303" t="s">
        <v>230</v>
      </c>
      <c r="G16" s="1304"/>
      <c r="H16" s="607" t="s">
        <v>1608</v>
      </c>
    </row>
    <row r="17" spans="1:8" ht="30.75" customHeight="1">
      <c r="A17" s="1307"/>
      <c r="B17" s="1307"/>
      <c r="C17" s="412" t="s">
        <v>2476</v>
      </c>
      <c r="D17" s="412" t="s">
        <v>2361</v>
      </c>
      <c r="E17" s="413" t="s">
        <v>2479</v>
      </c>
      <c r="F17" s="412" t="s">
        <v>231</v>
      </c>
      <c r="G17" s="412" t="s">
        <v>332</v>
      </c>
      <c r="H17" s="411" t="s">
        <v>2480</v>
      </c>
    </row>
    <row r="18" spans="1:8">
      <c r="A18" s="604">
        <v>1</v>
      </c>
      <c r="B18" s="602" t="s">
        <v>116</v>
      </c>
      <c r="C18" s="605">
        <v>51327504.256999999</v>
      </c>
      <c r="D18" s="605">
        <v>48985299.501999997</v>
      </c>
      <c r="E18" s="606">
        <v>8536380.8959999997</v>
      </c>
      <c r="F18" s="410">
        <v>4.781444185932493E-2</v>
      </c>
      <c r="G18" s="409">
        <v>5.0127945182309261</v>
      </c>
      <c r="H18" s="405">
        <v>303298230.00199997</v>
      </c>
    </row>
    <row r="19" spans="1:8">
      <c r="A19" s="604">
        <v>2</v>
      </c>
      <c r="B19" s="602" t="s">
        <v>107</v>
      </c>
      <c r="C19" s="605">
        <v>27109686.892999999</v>
      </c>
      <c r="D19" s="605">
        <v>63869030.898000002</v>
      </c>
      <c r="E19" s="606">
        <v>13916444.691</v>
      </c>
      <c r="F19" s="406">
        <v>-0.57554253584503789</v>
      </c>
      <c r="G19" s="407">
        <v>0.94803252518456049</v>
      </c>
      <c r="H19" s="405">
        <v>481031668.94000006</v>
      </c>
    </row>
    <row r="20" spans="1:8">
      <c r="A20" s="604">
        <v>3</v>
      </c>
      <c r="B20" s="602" t="s">
        <v>118</v>
      </c>
      <c r="C20" s="605">
        <v>10886738.700999999</v>
      </c>
      <c r="D20" s="605">
        <v>21346045.795000002</v>
      </c>
      <c r="E20" s="606">
        <v>3206790.389</v>
      </c>
      <c r="F20" s="406">
        <v>-0.48998803780557532</v>
      </c>
      <c r="G20" s="407">
        <v>2.3949018739559405</v>
      </c>
      <c r="H20" s="405">
        <v>111369882.74900001</v>
      </c>
    </row>
    <row r="21" spans="1:8">
      <c r="A21" s="604">
        <v>4</v>
      </c>
      <c r="B21" s="602" t="s">
        <v>104</v>
      </c>
      <c r="C21" s="605">
        <v>10864549.4</v>
      </c>
      <c r="D21" s="605">
        <v>14804639.936000001</v>
      </c>
      <c r="E21" s="606">
        <v>10216466.342</v>
      </c>
      <c r="F21" s="406">
        <v>-0.26613889652385259</v>
      </c>
      <c r="G21" s="407">
        <v>6.3435148348282011E-2</v>
      </c>
      <c r="H21" s="405">
        <v>159073293.706</v>
      </c>
    </row>
    <row r="22" spans="1:8">
      <c r="A22" s="604">
        <v>5</v>
      </c>
      <c r="B22" s="602" t="s">
        <v>124</v>
      </c>
      <c r="C22" s="605">
        <v>9967614.0749999993</v>
      </c>
      <c r="D22" s="605">
        <v>11632178.59</v>
      </c>
      <c r="E22" s="606">
        <v>2669791.2549999999</v>
      </c>
      <c r="F22" s="406">
        <v>-0.14309997926192441</v>
      </c>
      <c r="G22" s="407">
        <v>2.7334806818070874</v>
      </c>
      <c r="H22" s="405">
        <v>81797591.459000006</v>
      </c>
    </row>
    <row r="23" spans="1:8">
      <c r="A23" s="604">
        <v>6</v>
      </c>
      <c r="B23" s="602" t="s">
        <v>103</v>
      </c>
      <c r="C23" s="605">
        <v>6865526.7779999999</v>
      </c>
      <c r="D23" s="605">
        <v>14045406.643999999</v>
      </c>
      <c r="E23" s="606">
        <v>3050503.09</v>
      </c>
      <c r="F23" s="406">
        <v>-0.51119060116832882</v>
      </c>
      <c r="G23" s="407">
        <v>1.2506211518048325</v>
      </c>
      <c r="H23" s="405">
        <v>106194389.108</v>
      </c>
    </row>
    <row r="24" spans="1:8">
      <c r="A24" s="604">
        <v>7</v>
      </c>
      <c r="B24" s="602" t="s">
        <v>106</v>
      </c>
      <c r="C24" s="605">
        <v>4053899.6529999999</v>
      </c>
      <c r="D24" s="605">
        <v>7400300.6629999997</v>
      </c>
      <c r="E24" s="606">
        <v>1357241.4310000001</v>
      </c>
      <c r="F24" s="406">
        <v>-0.45219797983767407</v>
      </c>
      <c r="G24" s="407">
        <v>1.9868670086302425</v>
      </c>
      <c r="H24" s="405">
        <v>66882885.599999994</v>
      </c>
    </row>
    <row r="25" spans="1:8" ht="17.25" customHeight="1">
      <c r="A25" s="604">
        <v>8</v>
      </c>
      <c r="B25" s="602" t="s">
        <v>112</v>
      </c>
      <c r="C25" s="605">
        <v>2887814.0529999998</v>
      </c>
      <c r="D25" s="605">
        <v>2928623.7030000002</v>
      </c>
      <c r="E25" s="606">
        <v>2981260.6069999998</v>
      </c>
      <c r="F25" s="406">
        <v>-1.3934753706389857E-2</v>
      </c>
      <c r="G25" s="407">
        <v>-3.1344644537477651E-2</v>
      </c>
      <c r="H25" s="405">
        <v>38538289.767000005</v>
      </c>
    </row>
    <row r="26" spans="1:8">
      <c r="A26" s="604">
        <v>9</v>
      </c>
      <c r="B26" s="602" t="s">
        <v>122</v>
      </c>
      <c r="C26" s="605">
        <v>2332841.7889999999</v>
      </c>
      <c r="D26" s="605">
        <v>2518949.747</v>
      </c>
      <c r="E26" s="606">
        <v>958278.15700000001</v>
      </c>
      <c r="F26" s="406">
        <v>-7.3883156351828627E-2</v>
      </c>
      <c r="G26" s="407">
        <v>1.4344098547578601</v>
      </c>
      <c r="H26" s="405">
        <v>45393760.685999997</v>
      </c>
    </row>
    <row r="27" spans="1:8">
      <c r="A27" s="604">
        <v>10</v>
      </c>
      <c r="B27" s="602" t="s">
        <v>126</v>
      </c>
      <c r="C27" s="605">
        <v>2168962.5759999999</v>
      </c>
      <c r="D27" s="605">
        <v>2650460.1009999998</v>
      </c>
      <c r="E27" s="606">
        <v>1767171.4680000001</v>
      </c>
      <c r="F27" s="406">
        <v>-0.18166563790880474</v>
      </c>
      <c r="G27" s="407">
        <v>0.22736396285003835</v>
      </c>
      <c r="H27" s="405">
        <v>34552540.325000003</v>
      </c>
    </row>
    <row r="28" spans="1:8">
      <c r="A28" s="604">
        <v>11</v>
      </c>
      <c r="B28" s="602" t="s">
        <v>120</v>
      </c>
      <c r="C28" s="605">
        <v>2160916.1570000001</v>
      </c>
      <c r="D28" s="605">
        <v>2526556.6910000001</v>
      </c>
      <c r="E28" s="606">
        <v>1542435.2169999999</v>
      </c>
      <c r="F28" s="406">
        <v>-0.14471891143486715</v>
      </c>
      <c r="G28" s="407">
        <v>0.40097693127295875</v>
      </c>
      <c r="H28" s="405">
        <v>29174540.967</v>
      </c>
    </row>
    <row r="29" spans="1:8">
      <c r="A29" s="604">
        <v>12</v>
      </c>
      <c r="B29" s="602" t="s">
        <v>108</v>
      </c>
      <c r="C29" s="605">
        <v>1970489.3959999999</v>
      </c>
      <c r="D29" s="605">
        <v>2073962.355</v>
      </c>
      <c r="E29" s="606">
        <v>595599.19700000004</v>
      </c>
      <c r="F29" s="406">
        <v>-4.9891435469184287E-2</v>
      </c>
      <c r="G29" s="407">
        <v>2.3084151320640545</v>
      </c>
      <c r="H29" s="405">
        <v>53590827.995999992</v>
      </c>
    </row>
    <row r="30" spans="1:8">
      <c r="A30" s="604">
        <v>13</v>
      </c>
      <c r="B30" s="602" t="s">
        <v>133</v>
      </c>
      <c r="C30" s="605">
        <v>1948354.433</v>
      </c>
      <c r="D30" s="605">
        <v>1589885.186</v>
      </c>
      <c r="E30" s="606">
        <v>1268395.571</v>
      </c>
      <c r="F30" s="406">
        <v>0.22546863770828285</v>
      </c>
      <c r="G30" s="407">
        <v>0.53607792201917115</v>
      </c>
      <c r="H30" s="405">
        <v>22237179.177999999</v>
      </c>
    </row>
    <row r="31" spans="1:8">
      <c r="A31" s="604">
        <v>14</v>
      </c>
      <c r="B31" s="602" t="s">
        <v>105</v>
      </c>
      <c r="C31" s="605">
        <v>1791623.2039999999</v>
      </c>
      <c r="D31" s="605">
        <v>2348047.412</v>
      </c>
      <c r="E31" s="606">
        <v>955244.21200000006</v>
      </c>
      <c r="F31" s="406">
        <v>-0.23697315699688271</v>
      </c>
      <c r="G31" s="407">
        <v>0.87556562132825544</v>
      </c>
      <c r="H31" s="405">
        <v>32536146.588000003</v>
      </c>
    </row>
    <row r="32" spans="1:8">
      <c r="A32" s="604">
        <v>15</v>
      </c>
      <c r="B32" s="602" t="s">
        <v>111</v>
      </c>
      <c r="C32" s="605">
        <v>1646765.9990000001</v>
      </c>
      <c r="D32" s="605">
        <v>1453506.594</v>
      </c>
      <c r="E32" s="606">
        <v>1910802.78</v>
      </c>
      <c r="F32" s="406">
        <v>0.13296080375401442</v>
      </c>
      <c r="G32" s="407">
        <v>-0.13818107434405136</v>
      </c>
      <c r="H32" s="405">
        <v>24150510.764000002</v>
      </c>
    </row>
    <row r="33" spans="1:8">
      <c r="A33" s="604">
        <v>16</v>
      </c>
      <c r="B33" s="602" t="s">
        <v>119</v>
      </c>
      <c r="C33" s="605">
        <v>1604824.676</v>
      </c>
      <c r="D33" s="605">
        <v>951936.30299999996</v>
      </c>
      <c r="E33" s="606">
        <v>1037747.529</v>
      </c>
      <c r="F33" s="406">
        <v>0.68585300396932136</v>
      </c>
      <c r="G33" s="407">
        <v>0.54645000942228217</v>
      </c>
      <c r="H33" s="405">
        <v>20206201.738999996</v>
      </c>
    </row>
    <row r="34" spans="1:8">
      <c r="A34" s="604">
        <v>17</v>
      </c>
      <c r="B34" s="602" t="s">
        <v>121</v>
      </c>
      <c r="C34" s="605">
        <v>1343214.7279999999</v>
      </c>
      <c r="D34" s="605">
        <v>1965244.7009999999</v>
      </c>
      <c r="E34" s="606">
        <v>472691.53899999999</v>
      </c>
      <c r="F34" s="406">
        <v>-0.31651527806358404</v>
      </c>
      <c r="G34" s="407">
        <v>1.8416305712635146</v>
      </c>
      <c r="H34" s="405">
        <v>19517772.605</v>
      </c>
    </row>
    <row r="35" spans="1:8">
      <c r="A35" s="604">
        <v>18</v>
      </c>
      <c r="B35" s="602" t="s">
        <v>140</v>
      </c>
      <c r="C35" s="605">
        <v>1300157.1969999999</v>
      </c>
      <c r="D35" s="605">
        <v>1915674.5009999999</v>
      </c>
      <c r="E35" s="606">
        <v>685197.576</v>
      </c>
      <c r="F35" s="406">
        <v>-0.32130578742823701</v>
      </c>
      <c r="G35" s="407">
        <v>0.89749240589841195</v>
      </c>
      <c r="H35" s="405">
        <v>15975640.156000001</v>
      </c>
    </row>
    <row r="36" spans="1:8">
      <c r="A36" s="604">
        <v>19</v>
      </c>
      <c r="B36" s="602" t="s">
        <v>110</v>
      </c>
      <c r="C36" s="605">
        <v>899396.86600000004</v>
      </c>
      <c r="D36" s="605">
        <v>574810.34299999999</v>
      </c>
      <c r="E36" s="606">
        <v>448885.28600000002</v>
      </c>
      <c r="F36" s="406">
        <v>0.56468455544127205</v>
      </c>
      <c r="G36" s="407">
        <v>1.0036229612569656</v>
      </c>
      <c r="H36" s="405">
        <v>10935266.893000001</v>
      </c>
    </row>
    <row r="37" spans="1:8">
      <c r="A37" s="604">
        <v>20</v>
      </c>
      <c r="B37" s="602" t="s">
        <v>127</v>
      </c>
      <c r="C37" s="605">
        <v>814374.43700000003</v>
      </c>
      <c r="D37" s="605">
        <v>444227.77299999999</v>
      </c>
      <c r="E37" s="606">
        <v>578456.65</v>
      </c>
      <c r="F37" s="406">
        <v>0.83323620560752309</v>
      </c>
      <c r="G37" s="407">
        <v>0.40784004644081806</v>
      </c>
      <c r="H37" s="405">
        <v>8345583.602</v>
      </c>
    </row>
    <row r="38" spans="1:8">
      <c r="A38" s="604">
        <v>21</v>
      </c>
      <c r="B38" s="602" t="s">
        <v>137</v>
      </c>
      <c r="C38" s="605">
        <v>811127.00100000005</v>
      </c>
      <c r="D38" s="605">
        <v>529822.44900000002</v>
      </c>
      <c r="E38" s="606">
        <v>353536.43</v>
      </c>
      <c r="F38" s="406">
        <v>0.5309411719547581</v>
      </c>
      <c r="G38" s="407">
        <v>1.2943236740836017</v>
      </c>
      <c r="H38" s="405">
        <v>8895249.6740000006</v>
      </c>
    </row>
    <row r="39" spans="1:8">
      <c r="A39" s="604">
        <v>22</v>
      </c>
      <c r="B39" s="602" t="s">
        <v>132</v>
      </c>
      <c r="C39" s="605">
        <v>690512.02800000005</v>
      </c>
      <c r="D39" s="605">
        <v>761113.24800000002</v>
      </c>
      <c r="E39" s="606">
        <v>1517305.9680000001</v>
      </c>
      <c r="F39" s="406">
        <v>-9.2760466573825751E-2</v>
      </c>
      <c r="G39" s="407">
        <v>-0.54490917286104024</v>
      </c>
      <c r="H39" s="405">
        <v>13203504.747000001</v>
      </c>
    </row>
    <row r="40" spans="1:8">
      <c r="A40" s="604">
        <v>23</v>
      </c>
      <c r="B40" s="602" t="s">
        <v>109</v>
      </c>
      <c r="C40" s="605">
        <v>659090.51</v>
      </c>
      <c r="D40" s="605">
        <v>1716167.3729999999</v>
      </c>
      <c r="E40" s="606">
        <v>166871.99100000001</v>
      </c>
      <c r="F40" s="406">
        <v>-0.61595207998398416</v>
      </c>
      <c r="G40" s="407">
        <v>2.9496772708848424</v>
      </c>
      <c r="H40" s="405">
        <v>7865588.3099999996</v>
      </c>
    </row>
    <row r="41" spans="1:8">
      <c r="A41" s="604">
        <v>24</v>
      </c>
      <c r="B41" s="602" t="s">
        <v>123</v>
      </c>
      <c r="C41" s="605">
        <v>616707.68900000001</v>
      </c>
      <c r="D41" s="605">
        <v>598750.39099999995</v>
      </c>
      <c r="E41" s="606">
        <v>381050.36200000002</v>
      </c>
      <c r="F41" s="406">
        <v>2.9991292314663465E-2</v>
      </c>
      <c r="G41" s="407">
        <v>0.61844142008714309</v>
      </c>
      <c r="H41" s="405">
        <v>4687341.0130000003</v>
      </c>
    </row>
    <row r="42" spans="1:8">
      <c r="A42" s="604">
        <v>25</v>
      </c>
      <c r="B42" s="602" t="s">
        <v>136</v>
      </c>
      <c r="C42" s="605">
        <v>597091.60800000001</v>
      </c>
      <c r="D42" s="605">
        <v>280305.272</v>
      </c>
      <c r="E42" s="606">
        <v>152128.45000000001</v>
      </c>
      <c r="F42" s="406">
        <v>1.1301476199134779</v>
      </c>
      <c r="G42" s="407">
        <v>2.9249174496946493</v>
      </c>
      <c r="H42" s="405">
        <v>3710977.9279999998</v>
      </c>
    </row>
    <row r="43" spans="1:8">
      <c r="A43" s="604">
        <v>26</v>
      </c>
      <c r="B43" s="602" t="s">
        <v>150</v>
      </c>
      <c r="C43" s="605">
        <v>590824.37800000003</v>
      </c>
      <c r="D43" s="605">
        <v>641913.66299999994</v>
      </c>
      <c r="E43" s="606">
        <v>363986.71899999998</v>
      </c>
      <c r="F43" s="406">
        <v>-7.9589028781896998E-2</v>
      </c>
      <c r="G43" s="407">
        <v>0.62320312022153779</v>
      </c>
      <c r="H43" s="405">
        <v>8102818.9919999987</v>
      </c>
    </row>
    <row r="44" spans="1:8">
      <c r="A44" s="604">
        <v>27</v>
      </c>
      <c r="B44" s="602" t="s">
        <v>131</v>
      </c>
      <c r="C44" s="605">
        <v>393775.26899999997</v>
      </c>
      <c r="D44" s="605">
        <v>292967.28200000001</v>
      </c>
      <c r="E44" s="606">
        <v>347237.54200000002</v>
      </c>
      <c r="F44" s="406">
        <v>0.34409298646529396</v>
      </c>
      <c r="G44" s="407">
        <v>0.13402274054802499</v>
      </c>
      <c r="H44" s="405">
        <v>4574445.3620000007</v>
      </c>
    </row>
    <row r="45" spans="1:8">
      <c r="A45" s="604">
        <v>28</v>
      </c>
      <c r="B45" s="602" t="s">
        <v>117</v>
      </c>
      <c r="C45" s="605">
        <v>295631.84600000002</v>
      </c>
      <c r="D45" s="605">
        <v>344060.40899999999</v>
      </c>
      <c r="E45" s="606">
        <v>244854.11900000001</v>
      </c>
      <c r="F45" s="406">
        <v>-0.14075598857990068</v>
      </c>
      <c r="G45" s="407">
        <v>0.20737950910272418</v>
      </c>
      <c r="H45" s="405">
        <v>5233411.8949999996</v>
      </c>
    </row>
    <row r="46" spans="1:8">
      <c r="A46" s="604">
        <v>29</v>
      </c>
      <c r="B46" s="602" t="s">
        <v>130</v>
      </c>
      <c r="C46" s="605">
        <v>265088.05499999999</v>
      </c>
      <c r="D46" s="605">
        <v>247752.47500000001</v>
      </c>
      <c r="E46" s="606">
        <v>284176.90899999999</v>
      </c>
      <c r="F46" s="406">
        <v>6.9971369609930223E-2</v>
      </c>
      <c r="G46" s="407">
        <v>-6.7172431662982146E-2</v>
      </c>
      <c r="H46" s="405">
        <v>4816009.466</v>
      </c>
    </row>
    <row r="47" spans="1:8">
      <c r="A47" s="604">
        <v>30</v>
      </c>
      <c r="B47" s="602" t="s">
        <v>129</v>
      </c>
      <c r="C47" s="605">
        <v>259414.92300000001</v>
      </c>
      <c r="D47" s="605">
        <v>201464.70800000001</v>
      </c>
      <c r="E47" s="606">
        <v>269095.66200000001</v>
      </c>
      <c r="F47" s="406">
        <v>0.2876444990057514</v>
      </c>
      <c r="G47" s="407">
        <v>-3.597508383468484E-2</v>
      </c>
      <c r="H47" s="405">
        <v>4638189.449</v>
      </c>
    </row>
    <row r="48" spans="1:8">
      <c r="A48" s="604">
        <v>31</v>
      </c>
      <c r="B48" s="602" t="s">
        <v>125</v>
      </c>
      <c r="C48" s="605">
        <v>193467.13099999999</v>
      </c>
      <c r="D48" s="605">
        <v>668105.04500000004</v>
      </c>
      <c r="E48" s="606">
        <v>13004953.619999999</v>
      </c>
      <c r="F48" s="406">
        <v>-0.71042408308711402</v>
      </c>
      <c r="G48" s="407">
        <v>-0.98512358162489166</v>
      </c>
      <c r="H48" s="405">
        <v>27578036.962000001</v>
      </c>
    </row>
    <row r="49" spans="1:8">
      <c r="A49" s="604">
        <v>32</v>
      </c>
      <c r="B49" s="602" t="s">
        <v>134</v>
      </c>
      <c r="C49" s="605">
        <v>171053.065</v>
      </c>
      <c r="D49" s="605">
        <v>385493.54499999998</v>
      </c>
      <c r="E49" s="606">
        <v>311931.196</v>
      </c>
      <c r="F49" s="406">
        <v>-0.55627515111828907</v>
      </c>
      <c r="G49" s="407">
        <v>-0.45163206760506247</v>
      </c>
      <c r="H49" s="405">
        <v>6591477.671000001</v>
      </c>
    </row>
    <row r="50" spans="1:8">
      <c r="A50" s="604">
        <v>33</v>
      </c>
      <c r="B50" s="602" t="s">
        <v>147</v>
      </c>
      <c r="C50" s="605">
        <v>157736.33199999999</v>
      </c>
      <c r="D50" s="605">
        <v>256321.24600000001</v>
      </c>
      <c r="E50" s="606">
        <v>202234.16</v>
      </c>
      <c r="F50" s="406">
        <v>-0.38461467997077392</v>
      </c>
      <c r="G50" s="407">
        <v>-0.22003121530012537</v>
      </c>
      <c r="H50" s="405">
        <v>4234500.0669999998</v>
      </c>
    </row>
    <row r="51" spans="1:8">
      <c r="A51" s="604">
        <v>34</v>
      </c>
      <c r="B51" s="602" t="s">
        <v>151</v>
      </c>
      <c r="C51" s="605">
        <v>130170.257</v>
      </c>
      <c r="D51" s="605">
        <v>141559.63800000001</v>
      </c>
      <c r="E51" s="606">
        <v>125401.507</v>
      </c>
      <c r="F51" s="406">
        <v>-8.0456415125899183E-2</v>
      </c>
      <c r="G51" s="407">
        <v>3.8027852408504259E-2</v>
      </c>
      <c r="H51" s="405">
        <v>2153146.7390000001</v>
      </c>
    </row>
    <row r="52" spans="1:8" ht="18.75" customHeight="1">
      <c r="A52" s="604">
        <v>35</v>
      </c>
      <c r="B52" s="602" t="s">
        <v>141</v>
      </c>
      <c r="C52" s="605">
        <v>108877.17</v>
      </c>
      <c r="D52" s="605">
        <v>3437.866</v>
      </c>
      <c r="E52" s="606">
        <v>45233.495999999999</v>
      </c>
      <c r="F52" s="408">
        <v>30.669986555613278</v>
      </c>
      <c r="G52" s="407">
        <v>1.4070032084188231</v>
      </c>
      <c r="H52" s="405">
        <v>787041.18</v>
      </c>
    </row>
    <row r="53" spans="1:8">
      <c r="A53" s="604">
        <v>36</v>
      </c>
      <c r="B53" s="602" t="s">
        <v>1527</v>
      </c>
      <c r="C53" s="605">
        <v>52718.243999999999</v>
      </c>
      <c r="D53" s="605">
        <v>423522.52899999998</v>
      </c>
      <c r="E53" s="606">
        <v>52871.953000000001</v>
      </c>
      <c r="F53" s="406">
        <v>-0.87552434548292946</v>
      </c>
      <c r="G53" s="407">
        <v>-2.907193536051178E-3</v>
      </c>
      <c r="H53" s="405">
        <v>1807255.298</v>
      </c>
    </row>
    <row r="54" spans="1:8">
      <c r="A54" s="604">
        <v>37</v>
      </c>
      <c r="B54" s="602" t="s">
        <v>128</v>
      </c>
      <c r="C54" s="605">
        <v>52245.233999999997</v>
      </c>
      <c r="D54" s="605">
        <v>123210.731</v>
      </c>
      <c r="E54" s="606">
        <v>33037.139000000003</v>
      </c>
      <c r="F54" s="406">
        <v>-0.57596847631721304</v>
      </c>
      <c r="G54" s="407">
        <v>0.5814091528930514</v>
      </c>
      <c r="H54" s="405">
        <v>849065.11400000006</v>
      </c>
    </row>
    <row r="55" spans="1:8">
      <c r="A55" s="604">
        <v>38</v>
      </c>
      <c r="B55" s="602" t="s">
        <v>149</v>
      </c>
      <c r="C55" s="605">
        <v>50256.192999999999</v>
      </c>
      <c r="D55" s="605">
        <v>347155.152</v>
      </c>
      <c r="E55" s="606">
        <v>131817.53200000001</v>
      </c>
      <c r="F55" s="406">
        <v>-0.8552342008739654</v>
      </c>
      <c r="G55" s="407">
        <v>-0.61874424260954908</v>
      </c>
      <c r="H55" s="405">
        <v>6996451.5630000001</v>
      </c>
    </row>
    <row r="56" spans="1:8">
      <c r="A56" s="604">
        <v>39</v>
      </c>
      <c r="B56" s="603" t="s">
        <v>154</v>
      </c>
      <c r="C56" s="605">
        <v>49124.375</v>
      </c>
      <c r="D56" s="605">
        <v>8675.6659999999993</v>
      </c>
      <c r="E56" s="606">
        <v>22926.556</v>
      </c>
      <c r="F56" s="408">
        <v>4.6623174520549782</v>
      </c>
      <c r="G56" s="407">
        <v>1.1426844485495335</v>
      </c>
      <c r="H56" s="405">
        <v>331391.63900000008</v>
      </c>
    </row>
    <row r="57" spans="1:8">
      <c r="A57" s="604">
        <v>40</v>
      </c>
      <c r="B57" s="602" t="s">
        <v>145</v>
      </c>
      <c r="C57" s="605">
        <v>43766.946000000004</v>
      </c>
      <c r="D57" s="605">
        <v>60187.258000000002</v>
      </c>
      <c r="E57" s="606">
        <v>46010.618999999999</v>
      </c>
      <c r="F57" s="406">
        <v>-0.27282040328203683</v>
      </c>
      <c r="G57" s="407">
        <v>-4.8764242880540154E-2</v>
      </c>
      <c r="H57" s="405">
        <v>575288.55199999991</v>
      </c>
    </row>
    <row r="58" spans="1:8">
      <c r="A58" s="604">
        <v>41</v>
      </c>
      <c r="B58" s="602" t="s">
        <v>142</v>
      </c>
      <c r="C58" s="605">
        <v>27456.648000000001</v>
      </c>
      <c r="D58" s="605">
        <v>4235.7939999999999</v>
      </c>
      <c r="E58" s="606">
        <v>264752.951</v>
      </c>
      <c r="F58" s="406">
        <v>5.4820546041663034</v>
      </c>
      <c r="G58" s="407">
        <v>-0.89629332592406119</v>
      </c>
      <c r="H58" s="405">
        <v>3366283.8010000004</v>
      </c>
    </row>
    <row r="59" spans="1:8">
      <c r="A59" s="604">
        <v>42</v>
      </c>
      <c r="B59" s="602" t="s">
        <v>144</v>
      </c>
      <c r="C59" s="605">
        <v>27038.258999999998</v>
      </c>
      <c r="D59" s="605">
        <v>17156.935000000001</v>
      </c>
      <c r="E59" s="606">
        <v>23859.517</v>
      </c>
      <c r="F59" s="406">
        <v>0.57593760190849919</v>
      </c>
      <c r="G59" s="407">
        <v>0.13322742451156899</v>
      </c>
      <c r="H59" s="405">
        <v>375859.67499999999</v>
      </c>
    </row>
    <row r="60" spans="1:8">
      <c r="A60" s="604">
        <v>43</v>
      </c>
      <c r="B60" s="602" t="s">
        <v>139</v>
      </c>
      <c r="C60" s="605">
        <v>22550.603999999999</v>
      </c>
      <c r="D60" s="605">
        <v>678.70699999999999</v>
      </c>
      <c r="E60" s="606">
        <v>23745.02</v>
      </c>
      <c r="F60" s="406">
        <v>32.225830881367067</v>
      </c>
      <c r="G60" s="407">
        <v>-5.0301747482208947E-2</v>
      </c>
      <c r="H60" s="405">
        <v>349867.30300000001</v>
      </c>
    </row>
    <row r="61" spans="1:8">
      <c r="A61" s="604">
        <v>44</v>
      </c>
      <c r="B61" s="602" t="s">
        <v>152</v>
      </c>
      <c r="C61" s="605">
        <v>10077.269</v>
      </c>
      <c r="D61" s="605">
        <v>53870.942000000003</v>
      </c>
      <c r="E61" s="606">
        <v>32206.874</v>
      </c>
      <c r="F61" s="406">
        <v>-0.81293683336742095</v>
      </c>
      <c r="G61" s="407">
        <v>-0.68710813101575763</v>
      </c>
      <c r="H61" s="405">
        <v>688784.91099999996</v>
      </c>
    </row>
    <row r="62" spans="1:8">
      <c r="A62" s="604">
        <v>45</v>
      </c>
      <c r="B62" s="602" t="s">
        <v>143</v>
      </c>
      <c r="C62" s="605">
        <v>3730.7289999999998</v>
      </c>
      <c r="D62" s="605">
        <v>30181.348999999998</v>
      </c>
      <c r="E62" s="606">
        <v>34389.718999999997</v>
      </c>
      <c r="F62" s="406">
        <v>-0.87638958748994289</v>
      </c>
      <c r="G62" s="407">
        <v>-0.89151615341782819</v>
      </c>
      <c r="H62" s="405">
        <v>433384.79599999997</v>
      </c>
    </row>
    <row r="63" spans="1:8">
      <c r="A63" s="604">
        <v>46</v>
      </c>
      <c r="B63" s="602" t="s">
        <v>138</v>
      </c>
      <c r="C63" s="605">
        <v>208.51499999999999</v>
      </c>
      <c r="D63" s="605">
        <v>865.00599999999997</v>
      </c>
      <c r="E63" s="606">
        <v>1023.645</v>
      </c>
      <c r="F63" s="406">
        <v>-0.75894386859744323</v>
      </c>
      <c r="G63" s="407">
        <v>-0.79630145216359183</v>
      </c>
      <c r="H63" s="405">
        <v>161468.51200000005</v>
      </c>
    </row>
    <row r="64" spans="1:8">
      <c r="A64" s="604">
        <v>47</v>
      </c>
      <c r="B64" s="602" t="s">
        <v>1576</v>
      </c>
      <c r="C64" s="605"/>
      <c r="D64" s="605"/>
      <c r="E64" s="606">
        <v>708.33699999999999</v>
      </c>
      <c r="F64" s="608"/>
      <c r="G64" s="407"/>
      <c r="H64" s="405">
        <v>23475.521000000001</v>
      </c>
    </row>
    <row r="65" spans="1:8">
      <c r="A65" s="604"/>
      <c r="B65" s="602"/>
      <c r="C65" s="605"/>
      <c r="D65" s="605"/>
      <c r="E65" s="606"/>
      <c r="F65" s="406"/>
      <c r="G65" s="407"/>
      <c r="H65" s="405"/>
    </row>
    <row r="66" spans="1:8">
      <c r="A66" s="604"/>
      <c r="B66" s="602"/>
      <c r="C66" s="605"/>
      <c r="D66" s="605"/>
      <c r="E66" s="606"/>
      <c r="F66" s="406"/>
      <c r="G66" s="407"/>
      <c r="H66" s="405"/>
    </row>
    <row r="67" spans="1:8">
      <c r="A67" s="604"/>
      <c r="B67" s="602"/>
      <c r="C67" s="605"/>
      <c r="D67" s="605"/>
      <c r="E67" s="606"/>
      <c r="F67" s="406"/>
      <c r="G67" s="407"/>
      <c r="H67" s="405"/>
    </row>
    <row r="68" spans="1:8">
      <c r="A68" s="33"/>
      <c r="C68" s="33"/>
      <c r="D68" s="33"/>
      <c r="E68" s="33"/>
      <c r="F68" s="33"/>
      <c r="G68" s="33"/>
      <c r="H68" s="33"/>
    </row>
    <row r="69" spans="1:8">
      <c r="A69" s="33"/>
      <c r="C69" s="33"/>
      <c r="D69" s="33"/>
      <c r="E69" s="33"/>
      <c r="F69" s="33"/>
      <c r="G69" s="33"/>
      <c r="H69" s="33"/>
    </row>
    <row r="70" spans="1:8">
      <c r="A70" s="33"/>
      <c r="C70" s="33"/>
      <c r="D70" s="33"/>
      <c r="E70" s="33"/>
      <c r="F70" s="33"/>
      <c r="G70" s="33"/>
      <c r="H70" s="33"/>
    </row>
    <row r="71" spans="1:8">
      <c r="A71" s="33"/>
      <c r="C71" s="33"/>
      <c r="D71" s="33"/>
      <c r="E71" s="33"/>
      <c r="F71" s="33"/>
      <c r="G71" s="33"/>
      <c r="H71" s="33"/>
    </row>
    <row r="72" spans="1:8">
      <c r="A72" s="33"/>
      <c r="C72" s="33"/>
      <c r="D72" s="33"/>
      <c r="E72" s="33"/>
      <c r="F72" s="33"/>
      <c r="G72" s="33"/>
      <c r="H72" s="33"/>
    </row>
    <row r="73" spans="1:8">
      <c r="A73" s="33"/>
      <c r="C73" s="33"/>
      <c r="D73" s="33"/>
      <c r="E73" s="33"/>
      <c r="F73" s="33"/>
      <c r="G73" s="33"/>
      <c r="H73" s="33"/>
    </row>
    <row r="74" spans="1:8">
      <c r="A74" s="33"/>
      <c r="C74" s="33"/>
      <c r="D74" s="33"/>
      <c r="E74" s="33"/>
      <c r="F74" s="33"/>
      <c r="G74" s="33"/>
      <c r="H74" s="33"/>
    </row>
    <row r="75" spans="1:8">
      <c r="A75" s="33"/>
      <c r="C75" s="33"/>
      <c r="D75" s="33"/>
      <c r="E75" s="33"/>
      <c r="F75" s="33"/>
      <c r="G75" s="33"/>
      <c r="H75" s="33"/>
    </row>
    <row r="76" spans="1:8">
      <c r="A76" s="33"/>
      <c r="C76" s="33"/>
      <c r="D76" s="33"/>
      <c r="E76" s="33"/>
      <c r="F76" s="33"/>
      <c r="G76" s="33"/>
      <c r="H76" s="33"/>
    </row>
    <row r="77" spans="1:8">
      <c r="A77" s="33"/>
      <c r="C77" s="33"/>
      <c r="D77" s="33"/>
      <c r="E77" s="33"/>
      <c r="F77" s="33"/>
      <c r="G77" s="33"/>
      <c r="H77" s="33"/>
    </row>
    <row r="78" spans="1:8">
      <c r="A78" s="33"/>
      <c r="C78" s="33"/>
      <c r="D78" s="33"/>
      <c r="E78" s="33"/>
      <c r="F78" s="33"/>
      <c r="G78" s="33"/>
      <c r="H78" s="33"/>
    </row>
    <row r="79" spans="1:8">
      <c r="A79" s="33"/>
      <c r="C79" s="33"/>
      <c r="D79" s="33"/>
      <c r="E79" s="33"/>
      <c r="F79" s="33"/>
      <c r="G79" s="33"/>
      <c r="H79" s="33"/>
    </row>
    <row r="80" spans="1:8">
      <c r="A80" s="33"/>
      <c r="C80" s="33"/>
      <c r="D80" s="33"/>
      <c r="E80" s="33"/>
      <c r="F80" s="33"/>
      <c r="G80" s="33"/>
      <c r="H80" s="33"/>
    </row>
    <row r="81" spans="1:8">
      <c r="A81" s="33"/>
      <c r="C81" s="33"/>
      <c r="D81" s="33"/>
      <c r="E81" s="33"/>
      <c r="F81" s="33"/>
      <c r="G81" s="33"/>
      <c r="H81" s="33"/>
    </row>
    <row r="82" spans="1:8">
      <c r="A82" s="33"/>
      <c r="C82" s="33"/>
      <c r="D82" s="33"/>
      <c r="E82" s="33"/>
      <c r="F82" s="33"/>
      <c r="G82" s="33"/>
      <c r="H82" s="33"/>
    </row>
    <row r="83" spans="1:8">
      <c r="A83" s="33"/>
      <c r="C83" s="33"/>
      <c r="D83" s="33"/>
      <c r="E83" s="33"/>
      <c r="F83" s="33"/>
      <c r="G83" s="33"/>
      <c r="H83" s="33"/>
    </row>
    <row r="84" spans="1:8">
      <c r="A84" s="33"/>
      <c r="C84" s="33"/>
      <c r="D84" s="33"/>
      <c r="E84" s="33"/>
      <c r="F84" s="33"/>
      <c r="G84" s="33"/>
      <c r="H84" s="33"/>
    </row>
    <row r="85" spans="1:8">
      <c r="A85" s="33"/>
      <c r="C85" s="33"/>
      <c r="D85" s="33"/>
      <c r="E85" s="33"/>
      <c r="F85" s="33"/>
      <c r="G85" s="33"/>
      <c r="H85" s="33"/>
    </row>
    <row r="86" spans="1:8">
      <c r="A86" s="33"/>
      <c r="C86" s="33"/>
      <c r="D86" s="33"/>
      <c r="E86" s="33"/>
      <c r="F86" s="33"/>
      <c r="G86" s="33"/>
      <c r="H86" s="33"/>
    </row>
    <row r="87" spans="1:8">
      <c r="A87" s="33"/>
      <c r="C87" s="33"/>
      <c r="D87" s="33"/>
      <c r="E87" s="33"/>
      <c r="F87" s="33"/>
      <c r="G87" s="33"/>
      <c r="H87" s="33"/>
    </row>
    <row r="88" spans="1:8">
      <c r="A88" s="33"/>
      <c r="C88" s="33"/>
      <c r="D88" s="33"/>
      <c r="E88" s="33"/>
      <c r="F88" s="33"/>
      <c r="G88" s="33"/>
      <c r="H88" s="33"/>
    </row>
    <row r="89" spans="1:8">
      <c r="A89" s="33"/>
      <c r="C89" s="33"/>
      <c r="D89" s="33"/>
      <c r="E89" s="33"/>
      <c r="F89" s="33"/>
      <c r="G89" s="33"/>
      <c r="H89" s="33"/>
    </row>
    <row r="90" spans="1:8">
      <c r="A90" s="33"/>
      <c r="C90" s="33"/>
      <c r="D90" s="33"/>
      <c r="E90" s="33"/>
      <c r="F90" s="33"/>
      <c r="G90" s="33"/>
      <c r="H90" s="33"/>
    </row>
    <row r="91" spans="1:8">
      <c r="A91" s="33"/>
      <c r="C91" s="33"/>
      <c r="D91" s="33"/>
      <c r="E91" s="33"/>
      <c r="F91" s="33"/>
      <c r="G91" s="33"/>
      <c r="H91" s="33"/>
    </row>
    <row r="92" spans="1:8">
      <c r="A92" s="33"/>
      <c r="C92" s="33"/>
      <c r="D92" s="33"/>
      <c r="E92" s="33"/>
      <c r="F92" s="33"/>
      <c r="G92" s="33"/>
      <c r="H92" s="33"/>
    </row>
  </sheetData>
  <mergeCells count="11">
    <mergeCell ref="A2:A3"/>
    <mergeCell ref="B2:B3"/>
    <mergeCell ref="A14:B14"/>
    <mergeCell ref="A16:A17"/>
    <mergeCell ref="B16:B17"/>
    <mergeCell ref="C1:E1"/>
    <mergeCell ref="F1:G1"/>
    <mergeCell ref="C2:E2"/>
    <mergeCell ref="F2:G2"/>
    <mergeCell ref="C16:E16"/>
    <mergeCell ref="F16:G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13970EF-571D-4BF6-8DD2-F86099FC2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F60:G65</xm:sqref>
        </x14:conditionalFormatting>
        <x14:conditionalFormatting xmlns:xm="http://schemas.microsoft.com/office/excel/2006/main">
          <x14:cfRule type="iconSet" priority="2" id="{0FF747FB-0AE4-4E77-B12B-724807BB3D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F18:G59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I54"/>
  <sheetViews>
    <sheetView rightToLeft="1" zoomScaleNormal="100" workbookViewId="0">
      <selection activeCell="P18" sqref="P18"/>
    </sheetView>
  </sheetViews>
  <sheetFormatPr defaultColWidth="9.140625" defaultRowHeight="18" customHeight="1"/>
  <cols>
    <col min="1" max="1" width="9.140625" style="1049"/>
    <col min="2" max="2" width="21.42578125" style="68" customWidth="1"/>
    <col min="3" max="35" width="8.7109375" style="68" customWidth="1"/>
    <col min="36" max="16384" width="9.140625" style="68"/>
  </cols>
  <sheetData>
    <row r="1" spans="1:35" ht="18" customHeight="1" thickTop="1" thickBot="1">
      <c r="A1" s="1141" t="s">
        <v>17</v>
      </c>
      <c r="B1" s="946" t="s">
        <v>0</v>
      </c>
      <c r="C1" s="947" t="s">
        <v>1</v>
      </c>
      <c r="D1" s="947" t="s">
        <v>202</v>
      </c>
      <c r="E1" s="947" t="s">
        <v>3</v>
      </c>
      <c r="F1" s="947" t="s">
        <v>201</v>
      </c>
      <c r="G1" s="947" t="s">
        <v>5</v>
      </c>
      <c r="H1" s="947" t="s">
        <v>200</v>
      </c>
      <c r="I1" s="947" t="s">
        <v>7</v>
      </c>
      <c r="J1" s="947" t="s">
        <v>8</v>
      </c>
      <c r="K1" s="947" t="s">
        <v>9</v>
      </c>
      <c r="L1" s="947" t="s">
        <v>198</v>
      </c>
      <c r="M1" s="947" t="s">
        <v>11</v>
      </c>
      <c r="N1" s="947" t="s">
        <v>12</v>
      </c>
      <c r="O1" s="947" t="s">
        <v>49</v>
      </c>
      <c r="P1" s="947" t="s">
        <v>199</v>
      </c>
      <c r="Q1" s="947" t="s">
        <v>1360</v>
      </c>
      <c r="R1" s="947" t="s">
        <v>1389</v>
      </c>
      <c r="S1" s="947" t="s">
        <v>1439</v>
      </c>
      <c r="T1" s="947" t="s">
        <v>1495</v>
      </c>
      <c r="U1" s="947" t="s">
        <v>1525</v>
      </c>
      <c r="V1" s="947" t="s">
        <v>1296</v>
      </c>
      <c r="W1" s="947" t="s">
        <v>1602</v>
      </c>
      <c r="X1" s="947" t="s">
        <v>1722</v>
      </c>
      <c r="Y1" s="947" t="s">
        <v>1298</v>
      </c>
      <c r="Z1" s="947" t="s">
        <v>1816</v>
      </c>
      <c r="AA1" s="947" t="s">
        <v>1839</v>
      </c>
      <c r="AB1" s="947" t="s">
        <v>1934</v>
      </c>
      <c r="AC1" s="947" t="s">
        <v>2048</v>
      </c>
      <c r="AD1" s="947" t="s">
        <v>2106</v>
      </c>
      <c r="AE1" s="947" t="s">
        <v>2149</v>
      </c>
      <c r="AF1" s="947" t="s">
        <v>2230</v>
      </c>
      <c r="AG1" s="947" t="s">
        <v>2281</v>
      </c>
      <c r="AH1" s="947" t="s">
        <v>2356</v>
      </c>
      <c r="AI1" s="947" t="s">
        <v>2470</v>
      </c>
    </row>
    <row r="2" spans="1:35" ht="18" customHeight="1" thickTop="1">
      <c r="A2" s="1141"/>
      <c r="B2" s="942" t="s">
        <v>15</v>
      </c>
      <c r="C2" s="945">
        <v>3822856.6602745</v>
      </c>
      <c r="D2" s="945">
        <v>3799030.45242002</v>
      </c>
      <c r="E2" s="945">
        <v>3727259.6823775498</v>
      </c>
      <c r="F2" s="945">
        <v>4209331.7799570598</v>
      </c>
      <c r="G2" s="945">
        <v>4236948.4886483401</v>
      </c>
      <c r="H2" s="945">
        <v>5231137.4884003</v>
      </c>
      <c r="I2" s="945">
        <v>6124138.5967050102</v>
      </c>
      <c r="J2" s="945">
        <v>7162446.8201427003</v>
      </c>
      <c r="K2" s="945">
        <v>6681324.8667768398</v>
      </c>
      <c r="L2" s="945">
        <v>5924682.48594297</v>
      </c>
      <c r="M2" s="945">
        <v>6272917.4676469397</v>
      </c>
      <c r="N2" s="945">
        <v>6015099.2167147696</v>
      </c>
      <c r="O2" s="945">
        <v>6840614.6210029703</v>
      </c>
      <c r="P2" s="945">
        <v>7857710.3570234403</v>
      </c>
      <c r="Q2" s="945">
        <v>8281317.8758086897</v>
      </c>
      <c r="R2" s="945">
        <v>8987700.4920411203</v>
      </c>
      <c r="S2" s="945">
        <v>9432465.6082781292</v>
      </c>
      <c r="T2" s="945">
        <v>9829903.1751877908</v>
      </c>
      <c r="U2" s="945">
        <v>11115313.6987046</v>
      </c>
      <c r="V2" s="945">
        <v>11310493.4834207</v>
      </c>
      <c r="W2" s="945">
        <v>11201334.0774606</v>
      </c>
      <c r="X2" s="945">
        <v>13027125.204265701</v>
      </c>
      <c r="Y2" s="945">
        <v>14902392.567471201</v>
      </c>
      <c r="Z2" s="945">
        <v>17420335.066295601</v>
      </c>
      <c r="AA2" s="945">
        <v>18731465.610912599</v>
      </c>
      <c r="AB2" s="945">
        <v>25930151.842563801</v>
      </c>
      <c r="AC2" s="945">
        <v>37003258.296182103</v>
      </c>
      <c r="AD2" s="945">
        <v>47567387.750544898</v>
      </c>
      <c r="AE2" s="945">
        <v>71817861.905779496</v>
      </c>
      <c r="AF2" s="945">
        <v>66155973.358450599</v>
      </c>
      <c r="AG2" s="945">
        <v>59769369.266968802</v>
      </c>
      <c r="AH2" s="945">
        <v>53962342.559587203</v>
      </c>
      <c r="AI2" s="945">
        <v>52017659.560308002</v>
      </c>
    </row>
    <row r="3" spans="1:35" ht="18" customHeight="1">
      <c r="A3" s="1141"/>
      <c r="B3" s="73" t="s">
        <v>14</v>
      </c>
      <c r="C3" s="76">
        <v>105142.62933470499</v>
      </c>
      <c r="D3" s="76">
        <v>105607.21689267999</v>
      </c>
      <c r="E3" s="76">
        <v>105765.21833579399</v>
      </c>
      <c r="F3" s="76">
        <v>109759.18484936</v>
      </c>
      <c r="G3" s="76">
        <v>111141.73138762001</v>
      </c>
      <c r="H3" s="76">
        <v>110618.900449126</v>
      </c>
      <c r="I3" s="76">
        <v>111229.60433332399</v>
      </c>
      <c r="J3" s="76">
        <v>110525.69278880001</v>
      </c>
      <c r="K3" s="76">
        <v>110033.79944129501</v>
      </c>
      <c r="L3" s="76">
        <v>113222.92340561999</v>
      </c>
      <c r="M3" s="76">
        <v>113475.4432161</v>
      </c>
      <c r="N3" s="76">
        <v>111456.22162549999</v>
      </c>
      <c r="O3" s="76">
        <v>73805.6826</v>
      </c>
      <c r="P3" s="76">
        <v>73421.959300000002</v>
      </c>
      <c r="Q3" s="76">
        <v>73129.197549999997</v>
      </c>
      <c r="R3" s="76">
        <v>72543.546300000002</v>
      </c>
      <c r="S3" s="76">
        <v>90850.359349999999</v>
      </c>
      <c r="T3" s="76">
        <v>93987.204549999995</v>
      </c>
      <c r="U3" s="76">
        <v>101881.378813845</v>
      </c>
      <c r="V3" s="76">
        <v>104200.87993784501</v>
      </c>
      <c r="W3" s="76">
        <v>105076.600708645</v>
      </c>
      <c r="X3" s="76">
        <v>104150.277158645</v>
      </c>
      <c r="Y3" s="76">
        <v>107728.84043984499</v>
      </c>
      <c r="Z3" s="76">
        <v>108699.77156664499</v>
      </c>
      <c r="AA3" s="76">
        <v>118535.459335045</v>
      </c>
      <c r="AB3" s="76">
        <v>124883.2951894</v>
      </c>
      <c r="AC3" s="76">
        <v>129174.88473580001</v>
      </c>
      <c r="AD3" s="76">
        <v>129023.6138606</v>
      </c>
      <c r="AE3" s="76">
        <v>128779.5109198</v>
      </c>
      <c r="AF3" s="76">
        <v>122300.5864918</v>
      </c>
      <c r="AG3" s="76">
        <v>132356.7365074</v>
      </c>
      <c r="AH3" s="76">
        <v>155566.63778369999</v>
      </c>
      <c r="AI3" s="76">
        <v>150489.45089929999</v>
      </c>
    </row>
    <row r="4" spans="1:35" ht="18" customHeight="1">
      <c r="A4" s="1141"/>
      <c r="B4" s="73" t="s">
        <v>13</v>
      </c>
      <c r="C4" s="76">
        <v>10537.3675</v>
      </c>
      <c r="D4" s="76">
        <v>10561.619000000001</v>
      </c>
      <c r="E4" s="76">
        <v>11061.985500000001</v>
      </c>
      <c r="F4" s="76">
        <v>11327.77</v>
      </c>
      <c r="G4" s="76">
        <v>11589.93</v>
      </c>
      <c r="H4" s="76">
        <v>12102.338064566</v>
      </c>
      <c r="I4" s="76">
        <v>12286.805573525</v>
      </c>
      <c r="J4" s="76">
        <v>14381.3305</v>
      </c>
      <c r="K4" s="76">
        <v>14867.688196617</v>
      </c>
      <c r="L4" s="76">
        <v>16144.527924439</v>
      </c>
      <c r="M4" s="76">
        <v>18971.411882717999</v>
      </c>
      <c r="N4" s="76">
        <v>20064.069827772</v>
      </c>
      <c r="O4" s="76">
        <v>22849.171023407998</v>
      </c>
      <c r="P4" s="76">
        <v>25628.481857085</v>
      </c>
      <c r="Q4" s="76">
        <v>27668.037866638999</v>
      </c>
      <c r="R4" s="76">
        <v>30851.100111221</v>
      </c>
      <c r="S4" s="76">
        <v>37965.519891525997</v>
      </c>
      <c r="T4" s="76">
        <v>39741.287591394997</v>
      </c>
      <c r="U4" s="76">
        <v>47328.916119914997</v>
      </c>
      <c r="V4" s="76">
        <v>60509.168065108002</v>
      </c>
      <c r="W4" s="76">
        <v>67222.291572639995</v>
      </c>
      <c r="X4" s="76">
        <v>82767.101478099998</v>
      </c>
      <c r="Y4" s="76">
        <v>87196.053360125996</v>
      </c>
      <c r="Z4" s="76">
        <v>87764.871077025993</v>
      </c>
      <c r="AA4" s="76">
        <v>109228.490464628</v>
      </c>
      <c r="AB4" s="76">
        <v>111972.00251975701</v>
      </c>
      <c r="AC4" s="76">
        <v>131318.46206197</v>
      </c>
      <c r="AD4" s="76">
        <v>159019.96465946999</v>
      </c>
      <c r="AE4" s="76">
        <v>186800.96604987999</v>
      </c>
      <c r="AF4" s="76">
        <v>215833.56723618999</v>
      </c>
      <c r="AG4" s="76">
        <v>365861.01728465001</v>
      </c>
      <c r="AH4" s="76">
        <v>377834.4958418</v>
      </c>
      <c r="AI4" s="76">
        <v>364198.42339321802</v>
      </c>
    </row>
    <row r="5" spans="1:35" ht="18" customHeight="1">
      <c r="A5" s="1141"/>
      <c r="B5" s="948" t="s">
        <v>16</v>
      </c>
      <c r="C5" s="949">
        <v>3938536.6571092</v>
      </c>
      <c r="D5" s="949">
        <v>3915199.2883127001</v>
      </c>
      <c r="E5" s="949">
        <v>3844086.8862133399</v>
      </c>
      <c r="F5" s="949">
        <v>4330418.7348064203</v>
      </c>
      <c r="G5" s="949">
        <v>4359680.1500359597</v>
      </c>
      <c r="H5" s="949">
        <v>5353858.7269139905</v>
      </c>
      <c r="I5" s="949">
        <v>6247655.0066118604</v>
      </c>
      <c r="J5" s="949">
        <v>7287353.8434314998</v>
      </c>
      <c r="K5" s="949">
        <v>6806226.3544147499</v>
      </c>
      <c r="L5" s="949">
        <v>6054049.9372730302</v>
      </c>
      <c r="M5" s="949">
        <v>6405364.32274576</v>
      </c>
      <c r="N5" s="949">
        <v>6146619.5081680398</v>
      </c>
      <c r="O5" s="949">
        <v>6937269.47462638</v>
      </c>
      <c r="P5" s="949">
        <v>7956760.7981805298</v>
      </c>
      <c r="Q5" s="949">
        <v>8382115.1112253303</v>
      </c>
      <c r="R5" s="949">
        <v>9091095.1384523399</v>
      </c>
      <c r="S5" s="949">
        <v>9561281.4875196554</v>
      </c>
      <c r="T5" s="949">
        <v>9963631.6673291866</v>
      </c>
      <c r="U5" s="949">
        <v>11264523.993638359</v>
      </c>
      <c r="V5" s="949">
        <v>11475203.531423653</v>
      </c>
      <c r="W5" s="949">
        <v>11373632.969741885</v>
      </c>
      <c r="X5" s="949">
        <v>13214042.582902446</v>
      </c>
      <c r="Y5" s="949">
        <v>15097317.461271172</v>
      </c>
      <c r="Z5" s="949">
        <v>17616799.708939273</v>
      </c>
      <c r="AA5" s="949">
        <v>18959229.56071227</v>
      </c>
      <c r="AB5" s="949">
        <v>26167007.140272956</v>
      </c>
      <c r="AC5" s="949">
        <v>37263751.642979875</v>
      </c>
      <c r="AD5" s="949">
        <v>47855431.329064965</v>
      </c>
      <c r="AE5" s="949">
        <v>72133442.38274917</v>
      </c>
      <c r="AF5" s="949">
        <v>66494107.512178592</v>
      </c>
      <c r="AG5" s="949">
        <v>60267587.020760849</v>
      </c>
      <c r="AH5" s="949">
        <v>54495743.693212703</v>
      </c>
      <c r="AI5" s="949">
        <v>52532347.434600525</v>
      </c>
    </row>
    <row r="6" spans="1:35" ht="18" customHeight="1" thickBot="1">
      <c r="A6" s="1141" t="s">
        <v>18</v>
      </c>
      <c r="B6" s="943" t="s">
        <v>0</v>
      </c>
      <c r="C6" s="944" t="s">
        <v>1</v>
      </c>
      <c r="D6" s="944" t="s">
        <v>2</v>
      </c>
      <c r="E6" s="944" t="s">
        <v>3</v>
      </c>
      <c r="F6" s="944" t="s">
        <v>4</v>
      </c>
      <c r="G6" s="944" t="s">
        <v>5</v>
      </c>
      <c r="H6" s="944" t="s">
        <v>6</v>
      </c>
      <c r="I6" s="944" t="s">
        <v>7</v>
      </c>
      <c r="J6" s="944" t="s">
        <v>8</v>
      </c>
      <c r="K6" s="944" t="s">
        <v>9</v>
      </c>
      <c r="L6" s="944" t="s">
        <v>10</v>
      </c>
      <c r="M6" s="944" t="s">
        <v>11</v>
      </c>
      <c r="N6" s="944" t="s">
        <v>12</v>
      </c>
      <c r="O6" s="944" t="s">
        <v>328</v>
      </c>
      <c r="P6" s="944" t="s">
        <v>199</v>
      </c>
      <c r="Q6" s="944" t="s">
        <v>1360</v>
      </c>
      <c r="R6" s="944" t="s">
        <v>1389</v>
      </c>
      <c r="S6" s="944" t="s">
        <v>1439</v>
      </c>
      <c r="T6" s="944" t="s">
        <v>1495</v>
      </c>
      <c r="U6" s="944" t="s">
        <v>1525</v>
      </c>
      <c r="V6" s="944" t="s">
        <v>1296</v>
      </c>
      <c r="W6" s="944" t="s">
        <v>1602</v>
      </c>
      <c r="X6" s="944" t="s">
        <v>1722</v>
      </c>
      <c r="Y6" s="944" t="s">
        <v>1298</v>
      </c>
      <c r="Z6" s="944" t="s">
        <v>1816</v>
      </c>
      <c r="AA6" s="944" t="s">
        <v>1839</v>
      </c>
      <c r="AB6" s="944" t="s">
        <v>1934</v>
      </c>
      <c r="AC6" s="944" t="s">
        <v>2048</v>
      </c>
      <c r="AD6" s="944" t="s">
        <v>2106</v>
      </c>
      <c r="AE6" s="944" t="s">
        <v>2149</v>
      </c>
      <c r="AF6" s="944" t="s">
        <v>2230</v>
      </c>
      <c r="AG6" s="944" t="s">
        <v>2281</v>
      </c>
      <c r="AH6" s="944" t="s">
        <v>2356</v>
      </c>
      <c r="AI6" s="944" t="s">
        <v>2470</v>
      </c>
    </row>
    <row r="7" spans="1:35" ht="18" customHeight="1" thickTop="1">
      <c r="A7" s="1141"/>
      <c r="B7" s="942" t="s">
        <v>15</v>
      </c>
      <c r="C7" s="945">
        <v>973260.93878038996</v>
      </c>
      <c r="D7" s="945">
        <v>952948.91450948897</v>
      </c>
      <c r="E7" s="945">
        <v>953793.97652584803</v>
      </c>
      <c r="F7" s="945">
        <v>1036451.98837711</v>
      </c>
      <c r="G7" s="945">
        <v>1007464.89916064</v>
      </c>
      <c r="H7" s="945">
        <v>1196486.8105730801</v>
      </c>
      <c r="I7" s="945">
        <v>1517729.14983439</v>
      </c>
      <c r="J7" s="945">
        <v>1649683.5435301601</v>
      </c>
      <c r="K7" s="945">
        <v>1626129.0913326</v>
      </c>
      <c r="L7" s="945">
        <v>1506435.30441472</v>
      </c>
      <c r="M7" s="945">
        <v>1665580.4632538499</v>
      </c>
      <c r="N7" s="945">
        <v>1617048.3997321599</v>
      </c>
      <c r="O7" s="945">
        <v>1816869.8477914501</v>
      </c>
      <c r="P7" s="945">
        <v>2023760.7442985901</v>
      </c>
      <c r="Q7" s="945">
        <v>2109197.86180626</v>
      </c>
      <c r="R7" s="945">
        <v>2368910.1754969298</v>
      </c>
      <c r="S7" s="945">
        <v>2621625.0565607999</v>
      </c>
      <c r="T7" s="945">
        <v>2921208.64243</v>
      </c>
      <c r="U7" s="945">
        <v>3127748.1669796798</v>
      </c>
      <c r="V7" s="945">
        <v>3020167.9290135698</v>
      </c>
      <c r="W7" s="945">
        <v>3165945.3887821999</v>
      </c>
      <c r="X7" s="945">
        <v>3779197.66503033</v>
      </c>
      <c r="Y7" s="945">
        <v>4525273.00408189</v>
      </c>
      <c r="Z7" s="945">
        <v>5391002.5995821496</v>
      </c>
      <c r="AA7" s="945">
        <v>5835080.1314278999</v>
      </c>
      <c r="AB7" s="945">
        <v>7829211.2560969302</v>
      </c>
      <c r="AC7" s="945">
        <v>10448432.617656199</v>
      </c>
      <c r="AD7" s="945">
        <v>13253907.301572099</v>
      </c>
      <c r="AE7" s="945">
        <v>17625295.9579827</v>
      </c>
      <c r="AF7" s="945">
        <v>17769830.530528799</v>
      </c>
      <c r="AG7" s="945">
        <v>16336185.202620899</v>
      </c>
      <c r="AH7" s="945">
        <v>15784429.104583601</v>
      </c>
      <c r="AI7" s="945">
        <v>15505869.1269037</v>
      </c>
    </row>
    <row r="8" spans="1:35" ht="18" customHeight="1">
      <c r="A8" s="1141"/>
      <c r="B8" s="73" t="s">
        <v>14</v>
      </c>
      <c r="C8" s="76">
        <v>450889.33303385897</v>
      </c>
      <c r="D8" s="76">
        <v>503418.537213812</v>
      </c>
      <c r="E8" s="76">
        <v>533327.06856438098</v>
      </c>
      <c r="F8" s="76">
        <v>528441.94271640002</v>
      </c>
      <c r="G8" s="76">
        <v>533122.33151528705</v>
      </c>
      <c r="H8" s="76">
        <v>521236.37045819499</v>
      </c>
      <c r="I8" s="76">
        <v>592553.74042514199</v>
      </c>
      <c r="J8" s="76">
        <v>669453.90743549098</v>
      </c>
      <c r="K8" s="76">
        <v>713964.38985328004</v>
      </c>
      <c r="L8" s="76">
        <v>681396.43699845497</v>
      </c>
      <c r="M8" s="76">
        <v>640883.19218282599</v>
      </c>
      <c r="N8" s="76">
        <v>656642.16982645704</v>
      </c>
      <c r="O8" s="76">
        <v>637741.92693321698</v>
      </c>
      <c r="P8" s="76">
        <v>663379.21456927701</v>
      </c>
      <c r="Q8" s="76">
        <v>678198.36222314194</v>
      </c>
      <c r="R8" s="76">
        <v>751795.06029909104</v>
      </c>
      <c r="S8" s="76">
        <v>740866.75071177399</v>
      </c>
      <c r="T8" s="76">
        <v>713415.666000898</v>
      </c>
      <c r="U8" s="76">
        <v>696891.99673919496</v>
      </c>
      <c r="V8" s="76">
        <v>780464.20574046497</v>
      </c>
      <c r="W8" s="76">
        <v>884387.94965027797</v>
      </c>
      <c r="X8" s="76">
        <v>929022.67565332598</v>
      </c>
      <c r="Y8" s="76">
        <v>974788.83356439299</v>
      </c>
      <c r="Z8" s="76">
        <v>1027049.19474779</v>
      </c>
      <c r="AA8" s="76">
        <v>1248698.2262228101</v>
      </c>
      <c r="AB8" s="76">
        <v>1097738.8917431401</v>
      </c>
      <c r="AC8" s="76">
        <v>1421166.8875859301</v>
      </c>
      <c r="AD8" s="76">
        <v>1328759.7988025299</v>
      </c>
      <c r="AE8" s="76">
        <v>1245104.1386732301</v>
      </c>
      <c r="AF8" s="76">
        <v>1490653.37913216</v>
      </c>
      <c r="AG8" s="76">
        <v>1797994.4689131</v>
      </c>
      <c r="AH8" s="76">
        <v>1783129.8675212199</v>
      </c>
      <c r="AI8" s="76">
        <v>1892256.3612468599</v>
      </c>
    </row>
    <row r="9" spans="1:35" ht="18" customHeight="1">
      <c r="A9" s="1141"/>
      <c r="B9" s="73" t="s">
        <v>13</v>
      </c>
      <c r="C9" s="76">
        <v>12877.023514991</v>
      </c>
      <c r="D9" s="76">
        <v>13017.661047084999</v>
      </c>
      <c r="E9" s="76">
        <v>11682.696176531999</v>
      </c>
      <c r="F9" s="76">
        <v>12048.848581265</v>
      </c>
      <c r="G9" s="76">
        <v>12228.958253991001</v>
      </c>
      <c r="H9" s="76">
        <v>12934.81123607</v>
      </c>
      <c r="I9" s="76">
        <v>13118.592672796</v>
      </c>
      <c r="J9" s="76">
        <v>15836.517060183</v>
      </c>
      <c r="K9" s="76">
        <v>16262.804577305</v>
      </c>
      <c r="L9" s="76">
        <v>16212.248982248</v>
      </c>
      <c r="M9" s="76">
        <v>15416.052952681001</v>
      </c>
      <c r="N9" s="76">
        <v>15121.036291879</v>
      </c>
      <c r="O9" s="76">
        <v>16144.625338382</v>
      </c>
      <c r="P9" s="76">
        <v>17410.544226647999</v>
      </c>
      <c r="Q9" s="76">
        <v>19198.079929104999</v>
      </c>
      <c r="R9" s="76">
        <v>20344.025225786001</v>
      </c>
      <c r="S9" s="76">
        <v>21940.252995835999</v>
      </c>
      <c r="T9" s="76">
        <v>23809.137866898</v>
      </c>
      <c r="U9" s="76">
        <v>26224.142884180001</v>
      </c>
      <c r="V9" s="76">
        <v>31658.957177378001</v>
      </c>
      <c r="W9" s="76">
        <v>34418.818034515003</v>
      </c>
      <c r="X9" s="76">
        <v>35720.263879216996</v>
      </c>
      <c r="Y9" s="76">
        <v>37471.842829950001</v>
      </c>
      <c r="Z9" s="76">
        <v>39314.969650052997</v>
      </c>
      <c r="AA9" s="76">
        <v>46509.306618000999</v>
      </c>
      <c r="AB9" s="76">
        <v>59918.980918018002</v>
      </c>
      <c r="AC9" s="76">
        <v>91789.077654695997</v>
      </c>
      <c r="AD9" s="76">
        <v>304655.79975640302</v>
      </c>
      <c r="AE9" s="76">
        <v>138814.378452637</v>
      </c>
      <c r="AF9" s="76">
        <v>155653.59134442499</v>
      </c>
      <c r="AG9" s="76">
        <v>171187.32056896001</v>
      </c>
      <c r="AH9" s="76">
        <v>172080.061247253</v>
      </c>
      <c r="AI9" s="76">
        <v>169202.00955666401</v>
      </c>
    </row>
    <row r="10" spans="1:35" ht="18" customHeight="1">
      <c r="A10" s="1141"/>
      <c r="B10" s="950" t="s">
        <v>16</v>
      </c>
      <c r="C10" s="727">
        <v>1437027.2953292399</v>
      </c>
      <c r="D10" s="727">
        <v>1469385.11277038</v>
      </c>
      <c r="E10" s="727">
        <v>1498803.741266761</v>
      </c>
      <c r="F10" s="727">
        <v>1576942.779674775</v>
      </c>
      <c r="G10" s="727">
        <v>1552816.188929918</v>
      </c>
      <c r="H10" s="727">
        <v>1730657.9922673451</v>
      </c>
      <c r="I10" s="727">
        <v>2123401.4829323282</v>
      </c>
      <c r="J10" s="727">
        <v>2334973.9680258343</v>
      </c>
      <c r="K10" s="727">
        <v>2356356.285763185</v>
      </c>
      <c r="L10" s="727">
        <v>2204043.990395423</v>
      </c>
      <c r="M10" s="727">
        <v>2321879.7083893572</v>
      </c>
      <c r="N10" s="727">
        <v>2288811.6058504959</v>
      </c>
      <c r="O10" s="727">
        <v>2470756.400063049</v>
      </c>
      <c r="P10" s="727">
        <v>2704550.5030945148</v>
      </c>
      <c r="Q10" s="727">
        <v>2806594.3039585068</v>
      </c>
      <c r="R10" s="727">
        <v>3141049.2610217999</v>
      </c>
      <c r="S10" s="727">
        <v>3384432.06026841</v>
      </c>
      <c r="T10" s="727">
        <v>3658433.446297796</v>
      </c>
      <c r="U10" s="727">
        <v>3850864.3066030545</v>
      </c>
      <c r="V10" s="727">
        <v>3832291.0919314125</v>
      </c>
      <c r="W10" s="727">
        <v>4084752.1564669926</v>
      </c>
      <c r="X10" s="727">
        <v>4743940.604562873</v>
      </c>
      <c r="Y10" s="727">
        <v>5537533.6804762334</v>
      </c>
      <c r="Z10" s="727">
        <v>6457366.7639799928</v>
      </c>
      <c r="AA10" s="727">
        <v>7130287.6642687116</v>
      </c>
      <c r="AB10" s="727">
        <v>8986869.1287580878</v>
      </c>
      <c r="AC10" s="727">
        <v>11961388.582896825</v>
      </c>
      <c r="AD10" s="727">
        <v>14887322.900131032</v>
      </c>
      <c r="AE10" s="727">
        <v>19009214.475108568</v>
      </c>
      <c r="AF10" s="727">
        <v>19416137.501005381</v>
      </c>
      <c r="AG10" s="727">
        <v>18305366.992102958</v>
      </c>
      <c r="AH10" s="727">
        <v>17739639.033352073</v>
      </c>
      <c r="AI10" s="727">
        <v>17567327.497707222</v>
      </c>
    </row>
    <row r="11" spans="1:35" ht="18" customHeight="1" thickBot="1">
      <c r="A11" s="74" t="s">
        <v>19</v>
      </c>
      <c r="B11" s="943" t="s">
        <v>0</v>
      </c>
      <c r="C11" s="944" t="s">
        <v>1</v>
      </c>
      <c r="D11" s="944" t="s">
        <v>2</v>
      </c>
      <c r="E11" s="944" t="s">
        <v>3</v>
      </c>
      <c r="F11" s="944" t="s">
        <v>4</v>
      </c>
      <c r="G11" s="944" t="s">
        <v>5</v>
      </c>
      <c r="H11" s="944" t="s">
        <v>6</v>
      </c>
      <c r="I11" s="944" t="s">
        <v>7</v>
      </c>
      <c r="J11" s="944" t="s">
        <v>8</v>
      </c>
      <c r="K11" s="944" t="s">
        <v>9</v>
      </c>
      <c r="L11" s="944" t="s">
        <v>10</v>
      </c>
      <c r="M11" s="944" t="s">
        <v>11</v>
      </c>
      <c r="N11" s="944" t="s">
        <v>12</v>
      </c>
      <c r="O11" s="944" t="s">
        <v>328</v>
      </c>
      <c r="P11" s="944" t="s">
        <v>199</v>
      </c>
      <c r="Q11" s="944" t="s">
        <v>1360</v>
      </c>
      <c r="R11" s="944" t="s">
        <v>1389</v>
      </c>
      <c r="S11" s="944" t="s">
        <v>1439</v>
      </c>
      <c r="T11" s="944" t="s">
        <v>1495</v>
      </c>
      <c r="U11" s="944" t="s">
        <v>1525</v>
      </c>
      <c r="V11" s="944" t="s">
        <v>1296</v>
      </c>
      <c r="W11" s="944" t="s">
        <v>1602</v>
      </c>
      <c r="X11" s="944" t="s">
        <v>1722</v>
      </c>
      <c r="Y11" s="944" t="s">
        <v>1298</v>
      </c>
      <c r="Z11" s="944" t="s">
        <v>1816</v>
      </c>
      <c r="AA11" s="944" t="s">
        <v>1839</v>
      </c>
      <c r="AB11" s="944" t="s">
        <v>1934</v>
      </c>
      <c r="AC11" s="944" t="s">
        <v>2048</v>
      </c>
      <c r="AD11" s="944" t="s">
        <v>2106</v>
      </c>
      <c r="AE11" s="944" t="s">
        <v>2149</v>
      </c>
      <c r="AF11" s="944" t="s">
        <v>2230</v>
      </c>
      <c r="AG11" s="944" t="s">
        <v>2281</v>
      </c>
      <c r="AH11" s="944" t="s">
        <v>2356</v>
      </c>
      <c r="AI11" s="944" t="s">
        <v>2470</v>
      </c>
    </row>
    <row r="12" spans="1:35" ht="18" customHeight="1" thickTop="1">
      <c r="A12" s="74" t="s">
        <v>170</v>
      </c>
      <c r="B12" s="942" t="s">
        <v>13</v>
      </c>
      <c r="C12" s="945">
        <v>31698.700861099998</v>
      </c>
      <c r="D12" s="945">
        <v>32449.67915</v>
      </c>
      <c r="E12" s="945">
        <v>32903.9746581</v>
      </c>
      <c r="F12" s="945">
        <v>33469.526209000003</v>
      </c>
      <c r="G12" s="945">
        <v>33719.852305300003</v>
      </c>
      <c r="H12" s="945">
        <v>34053.620433700002</v>
      </c>
      <c r="I12" s="945">
        <v>34628.443321500003</v>
      </c>
      <c r="J12" s="945">
        <v>35741.0037495</v>
      </c>
      <c r="K12" s="945">
        <v>36427.0826801</v>
      </c>
      <c r="L12" s="945">
        <v>36427.0826801</v>
      </c>
      <c r="M12" s="945">
        <v>37187.332305900003</v>
      </c>
      <c r="N12" s="945">
        <v>38040.295300700003</v>
      </c>
      <c r="O12" s="945">
        <v>38763.459578900001</v>
      </c>
      <c r="P12" s="945">
        <v>38763.459578900001</v>
      </c>
      <c r="Q12" s="945">
        <v>39764.763964099999</v>
      </c>
      <c r="R12" s="945">
        <v>40682.626317200004</v>
      </c>
      <c r="S12" s="945">
        <v>40682.626317200004</v>
      </c>
      <c r="T12" s="945">
        <v>41878.6287773</v>
      </c>
      <c r="U12" s="945">
        <v>42527.622360300003</v>
      </c>
      <c r="V12" s="945">
        <v>44789.828563900002</v>
      </c>
      <c r="W12" s="945">
        <v>45373.922788600001</v>
      </c>
      <c r="X12" s="945">
        <v>45373.922788600001</v>
      </c>
      <c r="Y12" s="945">
        <v>46616.2819332</v>
      </c>
      <c r="Z12" s="945">
        <v>46616.2819332</v>
      </c>
      <c r="AA12" s="945">
        <v>46616.2819332</v>
      </c>
      <c r="AB12" s="945">
        <v>48183.137869300001</v>
      </c>
      <c r="AC12" s="945">
        <v>50083.7619338</v>
      </c>
      <c r="AD12" s="945">
        <v>50083.7619338</v>
      </c>
      <c r="AE12" s="945">
        <v>51613.532522300004</v>
      </c>
      <c r="AF12" s="945">
        <v>52290.340115999999</v>
      </c>
      <c r="AG12" s="945">
        <v>55628.021399999998</v>
      </c>
      <c r="AH12" s="945">
        <v>53949.909421099997</v>
      </c>
      <c r="AI12" s="945">
        <v>55349.881292999999</v>
      </c>
    </row>
    <row r="13" spans="1:35" ht="18" customHeight="1">
      <c r="A13" s="74" t="s">
        <v>169</v>
      </c>
      <c r="B13" s="73" t="s">
        <v>13</v>
      </c>
      <c r="C13" s="76">
        <v>3381.7429999999999</v>
      </c>
      <c r="D13" s="76">
        <v>3712.3519999999999</v>
      </c>
      <c r="E13" s="76">
        <v>3992.6190000000001</v>
      </c>
      <c r="F13" s="76">
        <v>5859.5230000000001</v>
      </c>
      <c r="G13" s="76">
        <v>6993.8270000000002</v>
      </c>
      <c r="H13" s="76">
        <v>8180.4459999999999</v>
      </c>
      <c r="I13" s="76">
        <v>9794.0139999999992</v>
      </c>
      <c r="J13" s="76">
        <v>8913.8629999999994</v>
      </c>
      <c r="K13" s="76">
        <v>8679.1319999999996</v>
      </c>
      <c r="L13" s="76">
        <v>7384.1959999999999</v>
      </c>
      <c r="M13" s="76">
        <v>8542.5920000000006</v>
      </c>
      <c r="N13" s="76">
        <v>9747.5110000000004</v>
      </c>
      <c r="O13" s="76">
        <v>9726.0120000000006</v>
      </c>
      <c r="P13" s="76">
        <v>10260.710999999999</v>
      </c>
      <c r="Q13" s="76">
        <v>9817.9500000000007</v>
      </c>
      <c r="R13" s="76">
        <v>9566.6170000000002</v>
      </c>
      <c r="S13" s="76">
        <v>8842.4549999999999</v>
      </c>
      <c r="T13" s="76">
        <v>8460.3369999999995</v>
      </c>
      <c r="U13" s="76">
        <v>8231.5040000000008</v>
      </c>
      <c r="V13" s="76">
        <v>8029.8059999999996</v>
      </c>
      <c r="W13" s="76">
        <v>8602.3649999999998</v>
      </c>
      <c r="X13" s="76">
        <v>9276.384</v>
      </c>
      <c r="Y13" s="76">
        <v>10306.391</v>
      </c>
      <c r="Z13" s="76">
        <v>11370.894</v>
      </c>
      <c r="AA13" s="76">
        <v>13451.120999999999</v>
      </c>
      <c r="AB13" s="76">
        <v>13311.484</v>
      </c>
      <c r="AC13" s="76">
        <v>17191.600999999999</v>
      </c>
      <c r="AD13" s="76">
        <v>17419.986000000001</v>
      </c>
      <c r="AE13" s="76">
        <v>22218.732981375</v>
      </c>
      <c r="AF13" s="76">
        <v>23615.905418654998</v>
      </c>
      <c r="AG13" s="76">
        <v>26962.305746095</v>
      </c>
      <c r="AH13" s="76">
        <v>23254.708193046001</v>
      </c>
      <c r="AI13" s="76">
        <v>20712.274818770002</v>
      </c>
    </row>
    <row r="14" spans="1:35" ht="18" customHeight="1">
      <c r="B14" s="950" t="s">
        <v>16</v>
      </c>
      <c r="C14" s="727">
        <v>35080.443861100001</v>
      </c>
      <c r="D14" s="727">
        <v>36162.031150000003</v>
      </c>
      <c r="E14" s="727">
        <v>36896.593658099999</v>
      </c>
      <c r="F14" s="727">
        <v>39329.049208999997</v>
      </c>
      <c r="G14" s="727">
        <v>40713.6793053</v>
      </c>
      <c r="H14" s="727">
        <v>42234.066433699998</v>
      </c>
      <c r="I14" s="727">
        <v>44422.457321499998</v>
      </c>
      <c r="J14" s="727">
        <v>44654.866749499997</v>
      </c>
      <c r="K14" s="727">
        <v>45106.214680099998</v>
      </c>
      <c r="L14" s="727">
        <v>43811.278680099997</v>
      </c>
      <c r="M14" s="727">
        <v>45729.9243059</v>
      </c>
      <c r="N14" s="727">
        <v>47787.806300700002</v>
      </c>
      <c r="O14" s="727">
        <v>48489.471578899997</v>
      </c>
      <c r="P14" s="727">
        <v>49024.170578899997</v>
      </c>
      <c r="Q14" s="727">
        <v>49582.713964100003</v>
      </c>
      <c r="R14" s="727">
        <v>50249.243317200002</v>
      </c>
      <c r="S14" s="727">
        <v>49525.081317200005</v>
      </c>
      <c r="T14" s="727">
        <v>50338.9657773</v>
      </c>
      <c r="U14" s="727">
        <v>50759.126360300004</v>
      </c>
      <c r="V14" s="727">
        <v>52819.634563899999</v>
      </c>
      <c r="W14" s="727">
        <v>53976.287788599999</v>
      </c>
      <c r="X14" s="727">
        <v>54650.306788599999</v>
      </c>
      <c r="Y14" s="727">
        <v>56922.672933199996</v>
      </c>
      <c r="Z14" s="727">
        <v>57987.1759332</v>
      </c>
      <c r="AA14" s="727">
        <v>60067.402933199999</v>
      </c>
      <c r="AB14" s="727">
        <v>61494.621869299997</v>
      </c>
      <c r="AC14" s="727">
        <v>67275.362933800003</v>
      </c>
      <c r="AD14" s="727">
        <v>67503.747933799998</v>
      </c>
      <c r="AE14" s="727">
        <v>73832.265503675007</v>
      </c>
      <c r="AF14" s="727">
        <v>75906.245534654998</v>
      </c>
      <c r="AG14" s="727">
        <v>82590.327146094991</v>
      </c>
      <c r="AH14" s="727">
        <v>77204.617614146002</v>
      </c>
      <c r="AI14" s="727">
        <v>76062.156111770004</v>
      </c>
    </row>
    <row r="15" spans="1:35" ht="18" customHeight="1">
      <c r="B15" s="951" t="s">
        <v>1030</v>
      </c>
      <c r="C15" s="44">
        <v>5410644.3962995401</v>
      </c>
      <c r="D15" s="44">
        <v>5420746.4322330803</v>
      </c>
      <c r="E15" s="44">
        <v>5379787.2211382007</v>
      </c>
      <c r="F15" s="44">
        <v>5946690.5636901949</v>
      </c>
      <c r="G15" s="44">
        <v>5953210.018271178</v>
      </c>
      <c r="H15" s="44">
        <v>7126750.7856150353</v>
      </c>
      <c r="I15" s="44">
        <v>8415478.946865689</v>
      </c>
      <c r="J15" s="44">
        <v>9666982.6782068349</v>
      </c>
      <c r="K15" s="44">
        <v>9207688.8548580352</v>
      </c>
      <c r="L15" s="44">
        <v>8301905.2063485533</v>
      </c>
      <c r="M15" s="44">
        <v>8772973.9554410167</v>
      </c>
      <c r="N15" s="44">
        <v>8483218.920319235</v>
      </c>
      <c r="O15" s="44">
        <v>9456515.3462683298</v>
      </c>
      <c r="P15" s="44">
        <v>10710335.471853945</v>
      </c>
      <c r="Q15" s="44">
        <v>11238292.129147938</v>
      </c>
      <c r="R15" s="44">
        <v>12282393.64279134</v>
      </c>
      <c r="S15" s="44">
        <v>12995238.629105264</v>
      </c>
      <c r="T15" s="44">
        <v>13672404.07940428</v>
      </c>
      <c r="U15" s="44">
        <v>15166147.426601715</v>
      </c>
      <c r="V15" s="44">
        <v>15360314.257918967</v>
      </c>
      <c r="W15" s="44">
        <v>15512361.413997477</v>
      </c>
      <c r="X15" s="44">
        <v>18012633.494253922</v>
      </c>
      <c r="Y15" s="44">
        <v>20691773.814680606</v>
      </c>
      <c r="Z15" s="44">
        <v>24132153.648852468</v>
      </c>
      <c r="AA15" s="44">
        <v>26149584.627914179</v>
      </c>
      <c r="AB15" s="44">
        <v>35215370.890900344</v>
      </c>
      <c r="AC15" s="44">
        <v>49292415.588810511</v>
      </c>
      <c r="AD15" s="44">
        <v>62810257.977129802</v>
      </c>
      <c r="AE15" s="44">
        <v>91216489.123361424</v>
      </c>
      <c r="AF15" s="44">
        <v>85986151.258718625</v>
      </c>
      <c r="AG15" s="44">
        <v>78655544.340009898</v>
      </c>
      <c r="AH15" s="44">
        <v>72312587.344178945</v>
      </c>
      <c r="AI15" s="44">
        <v>70175737.088419512</v>
      </c>
    </row>
    <row r="17" spans="1:15" ht="18" customHeight="1" thickBot="1">
      <c r="B17" s="943" t="s">
        <v>0</v>
      </c>
      <c r="C17" s="944" t="s">
        <v>1602</v>
      </c>
      <c r="D17" s="944" t="s">
        <v>1722</v>
      </c>
      <c r="E17" s="944" t="s">
        <v>1298</v>
      </c>
      <c r="F17" s="944" t="s">
        <v>1816</v>
      </c>
      <c r="G17" s="944" t="s">
        <v>1839</v>
      </c>
      <c r="H17" s="944" t="s">
        <v>1934</v>
      </c>
      <c r="I17" s="944" t="s">
        <v>2048</v>
      </c>
      <c r="J17" s="944" t="s">
        <v>2106</v>
      </c>
      <c r="K17" s="944" t="s">
        <v>2149</v>
      </c>
      <c r="L17" s="944" t="s">
        <v>2230</v>
      </c>
      <c r="M17" s="944" t="s">
        <v>2281</v>
      </c>
      <c r="N17" s="944" t="s">
        <v>2356</v>
      </c>
      <c r="O17" s="944" t="s">
        <v>2470</v>
      </c>
    </row>
    <row r="18" spans="1:15" ht="18" customHeight="1" thickTop="1">
      <c r="A18" s="1050" t="s">
        <v>17</v>
      </c>
      <c r="B18" s="954" t="s">
        <v>16</v>
      </c>
      <c r="C18" s="952">
        <v>11373632.969741885</v>
      </c>
      <c r="D18" s="952">
        <v>13214042.582902446</v>
      </c>
      <c r="E18" s="952">
        <v>15097317.461271172</v>
      </c>
      <c r="F18" s="952">
        <v>17616799.708939273</v>
      </c>
      <c r="G18" s="952">
        <v>18959229.56071227</v>
      </c>
      <c r="H18" s="952">
        <v>26167007.140272956</v>
      </c>
      <c r="I18" s="952">
        <v>37263751.642979875</v>
      </c>
      <c r="J18" s="952">
        <v>47855431.329064965</v>
      </c>
      <c r="K18" s="952">
        <v>72133442.38274917</v>
      </c>
      <c r="L18" s="952">
        <v>66494107.512178592</v>
      </c>
      <c r="M18" s="952">
        <v>60267587.020760849</v>
      </c>
      <c r="N18" s="952">
        <v>54495743.693212703</v>
      </c>
      <c r="O18" s="952">
        <v>52532347.434600525</v>
      </c>
    </row>
    <row r="19" spans="1:15" ht="18" customHeight="1">
      <c r="A19" s="1051" t="s">
        <v>18</v>
      </c>
      <c r="B19" s="954" t="s">
        <v>16</v>
      </c>
      <c r="C19" s="952">
        <v>4084752.1564669926</v>
      </c>
      <c r="D19" s="952">
        <v>4743940.604562873</v>
      </c>
      <c r="E19" s="952">
        <v>5537533.6804762334</v>
      </c>
      <c r="F19" s="952">
        <v>6457366.7639799928</v>
      </c>
      <c r="G19" s="952">
        <v>7130287.6642687116</v>
      </c>
      <c r="H19" s="952">
        <v>8986869.1287580878</v>
      </c>
      <c r="I19" s="952">
        <v>11961388.582896825</v>
      </c>
      <c r="J19" s="952">
        <v>14887322.900131032</v>
      </c>
      <c r="K19" s="952">
        <v>19009214.475108568</v>
      </c>
      <c r="L19" s="952">
        <v>19416137.501005381</v>
      </c>
      <c r="M19" s="952">
        <v>18305366.992102958</v>
      </c>
      <c r="N19" s="952">
        <v>17739639.033352073</v>
      </c>
      <c r="O19" s="952">
        <v>17567327.497707222</v>
      </c>
    </row>
    <row r="20" spans="1:15" ht="18" customHeight="1">
      <c r="B20" s="953" t="s">
        <v>1030</v>
      </c>
      <c r="C20" s="952">
        <v>15512361.413997477</v>
      </c>
      <c r="D20" s="952">
        <v>18012633.494253922</v>
      </c>
      <c r="E20" s="952">
        <v>20691773.814680606</v>
      </c>
      <c r="F20" s="952">
        <v>24132153.648852468</v>
      </c>
      <c r="G20" s="952">
        <v>26149584.627914179</v>
      </c>
      <c r="H20" s="952">
        <v>35215370.890900344</v>
      </c>
      <c r="I20" s="952">
        <v>49292415.588810511</v>
      </c>
      <c r="J20" s="952">
        <v>62810257.977129802</v>
      </c>
      <c r="K20" s="952">
        <v>91216489.123361424</v>
      </c>
      <c r="L20" s="952">
        <v>85986151.258718625</v>
      </c>
      <c r="M20" s="952">
        <v>78655544.340009898</v>
      </c>
      <c r="N20" s="952">
        <v>72312587.344178945</v>
      </c>
      <c r="O20" s="952">
        <v>70175737.088419512</v>
      </c>
    </row>
    <row r="23" spans="1:15" ht="18.75" customHeight="1"/>
    <row r="38" spans="1:7" ht="18" customHeight="1" thickBot="1">
      <c r="F38" s="1142" t="s">
        <v>1596</v>
      </c>
      <c r="G38" s="1142"/>
    </row>
    <row r="39" spans="1:7" ht="18" customHeight="1" thickBot="1">
      <c r="A39" s="1143" t="s">
        <v>19</v>
      </c>
      <c r="B39" s="1145" t="s">
        <v>0</v>
      </c>
      <c r="C39" s="1147" t="s">
        <v>101</v>
      </c>
      <c r="D39" s="1147"/>
      <c r="E39" s="1147"/>
      <c r="F39" s="1147" t="s">
        <v>230</v>
      </c>
      <c r="G39" s="1147"/>
    </row>
    <row r="40" spans="1:7" ht="18" customHeight="1">
      <c r="A40" s="1144"/>
      <c r="B40" s="1146"/>
      <c r="C40" s="964" t="s">
        <v>2471</v>
      </c>
      <c r="D40" s="965" t="s">
        <v>2357</v>
      </c>
      <c r="E40" s="966" t="s">
        <v>1840</v>
      </c>
      <c r="F40" s="205" t="s">
        <v>231</v>
      </c>
      <c r="G40" s="206" t="s">
        <v>1604</v>
      </c>
    </row>
    <row r="41" spans="1:7" ht="18" customHeight="1">
      <c r="A41" s="1139" t="s">
        <v>17</v>
      </c>
      <c r="B41" s="207" t="s">
        <v>15</v>
      </c>
      <c r="C41" s="208">
        <v>52017659.560308002</v>
      </c>
      <c r="D41" s="208">
        <v>53962342.559587203</v>
      </c>
      <c r="E41" s="209">
        <v>18731465.610912599</v>
      </c>
      <c r="F41" s="210">
        <v>-3.6037779440946438E-2</v>
      </c>
      <c r="G41" s="211">
        <v>1.7770202631663534</v>
      </c>
    </row>
    <row r="42" spans="1:7" ht="18" customHeight="1">
      <c r="A42" s="1139"/>
      <c r="B42" s="207" t="s">
        <v>14</v>
      </c>
      <c r="C42" s="208">
        <v>150489.45089929999</v>
      </c>
      <c r="D42" s="208">
        <v>155566.63778369999</v>
      </c>
      <c r="E42" s="209">
        <v>118535.459335045</v>
      </c>
      <c r="F42" s="210">
        <v>-3.2636733407193197E-2</v>
      </c>
      <c r="G42" s="211">
        <v>0.26957327152152688</v>
      </c>
    </row>
    <row r="43" spans="1:7" ht="18" customHeight="1" thickBot="1">
      <c r="A43" s="1139"/>
      <c r="B43" s="212" t="s">
        <v>13</v>
      </c>
      <c r="C43" s="213">
        <v>364198.42339321802</v>
      </c>
      <c r="D43" s="213">
        <v>377834.4958418</v>
      </c>
      <c r="E43" s="214">
        <v>109228.490464628</v>
      </c>
      <c r="F43" s="210">
        <v>-3.6090067473064757E-2</v>
      </c>
      <c r="G43" s="211">
        <v>2.334280477959715</v>
      </c>
    </row>
    <row r="44" spans="1:7" ht="18" customHeight="1">
      <c r="A44" s="1139"/>
      <c r="B44" s="215" t="s">
        <v>48</v>
      </c>
      <c r="C44" s="960">
        <v>52532347.434600525</v>
      </c>
      <c r="D44" s="960">
        <v>54495743.693212703</v>
      </c>
      <c r="E44" s="961">
        <v>18959229.56071227</v>
      </c>
      <c r="F44" s="216">
        <v>-3.6028433150031791E-2</v>
      </c>
      <c r="G44" s="217">
        <v>1.7708060217520232</v>
      </c>
    </row>
    <row r="45" spans="1:7" ht="18" customHeight="1">
      <c r="A45" s="1052"/>
      <c r="B45" s="218"/>
      <c r="C45" s="219"/>
      <c r="D45" s="220"/>
      <c r="E45" s="221"/>
      <c r="F45" s="220"/>
      <c r="G45" s="221"/>
    </row>
    <row r="46" spans="1:7" ht="18" customHeight="1">
      <c r="A46" s="1139" t="s">
        <v>18</v>
      </c>
      <c r="B46" s="207" t="s">
        <v>15</v>
      </c>
      <c r="C46" s="208">
        <v>15505869.1269037</v>
      </c>
      <c r="D46" s="208">
        <v>15784429.104583601</v>
      </c>
      <c r="E46" s="209">
        <v>5835080.1314278999</v>
      </c>
      <c r="F46" s="210">
        <v>-1.7647770206589919E-2</v>
      </c>
      <c r="G46" s="211">
        <v>1.6573532458258229</v>
      </c>
    </row>
    <row r="47" spans="1:7" ht="18" customHeight="1">
      <c r="A47" s="1139"/>
      <c r="B47" s="207" t="s">
        <v>14</v>
      </c>
      <c r="C47" s="208">
        <v>1892256.3612468599</v>
      </c>
      <c r="D47" s="208">
        <v>1783129.8675212199</v>
      </c>
      <c r="E47" s="209">
        <v>1248698.2262228101</v>
      </c>
      <c r="F47" s="210">
        <v>6.1199408811058564E-2</v>
      </c>
      <c r="G47" s="211">
        <v>0.5153832379267087</v>
      </c>
    </row>
    <row r="48" spans="1:7" ht="18" customHeight="1" thickBot="1">
      <c r="A48" s="1139"/>
      <c r="B48" s="212" t="s">
        <v>13</v>
      </c>
      <c r="C48" s="213">
        <v>169202.00955666401</v>
      </c>
      <c r="D48" s="213">
        <v>172080.061247253</v>
      </c>
      <c r="E48" s="214">
        <v>46509.306618000999</v>
      </c>
      <c r="F48" s="222">
        <v>-1.6725073606602581E-2</v>
      </c>
      <c r="G48" s="223">
        <v>2.6380247709643543</v>
      </c>
    </row>
    <row r="49" spans="1:7" ht="18" customHeight="1" thickBot="1">
      <c r="A49" s="1140"/>
      <c r="B49" s="224" t="s">
        <v>48</v>
      </c>
      <c r="C49" s="934">
        <v>17567327.497707222</v>
      </c>
      <c r="D49" s="934">
        <v>17739639.033352073</v>
      </c>
      <c r="E49" s="935">
        <v>7130287.6642687116</v>
      </c>
      <c r="F49" s="225">
        <v>-9.7133619980029895E-3</v>
      </c>
      <c r="G49" s="226">
        <v>1.4637613971369752</v>
      </c>
    </row>
    <row r="50" spans="1:7" ht="18" customHeight="1" thickBot="1">
      <c r="A50" s="1053"/>
      <c r="B50" s="227"/>
      <c r="C50" s="228"/>
      <c r="D50" s="229"/>
      <c r="E50" s="230"/>
      <c r="F50" s="228"/>
      <c r="G50" s="229"/>
    </row>
    <row r="51" spans="1:7" ht="18" customHeight="1" thickBot="1">
      <c r="A51" s="1054" t="s">
        <v>170</v>
      </c>
      <c r="B51" s="212" t="s">
        <v>13</v>
      </c>
      <c r="C51" s="213">
        <v>55349.881292999999</v>
      </c>
      <c r="D51" s="213">
        <v>53949.909421099997</v>
      </c>
      <c r="E51" s="214">
        <v>46616.2819332</v>
      </c>
      <c r="F51" s="222">
        <v>2.5949475854957882E-2</v>
      </c>
      <c r="G51" s="223">
        <v>0.18735083532219576</v>
      </c>
    </row>
    <row r="52" spans="1:7" ht="18" customHeight="1" thickBot="1">
      <c r="A52" s="1053"/>
      <c r="B52" s="227"/>
      <c r="C52" s="228"/>
      <c r="D52" s="231"/>
      <c r="E52" s="232"/>
      <c r="F52" s="228"/>
      <c r="G52" s="229"/>
    </row>
    <row r="53" spans="1:7" ht="18" customHeight="1" thickBot="1">
      <c r="A53" s="1054" t="s">
        <v>169</v>
      </c>
      <c r="B53" s="212" t="s">
        <v>13</v>
      </c>
      <c r="C53" s="213">
        <v>20712.274818770002</v>
      </c>
      <c r="D53" s="213">
        <v>23254.708193046001</v>
      </c>
      <c r="E53" s="214">
        <v>13451.120999999999</v>
      </c>
      <c r="F53" s="222">
        <v>-0.10932983347588421</v>
      </c>
      <c r="G53" s="223">
        <v>0.53981774595366461</v>
      </c>
    </row>
    <row r="54" spans="1:7" ht="18" customHeight="1" thickBot="1">
      <c r="A54" s="1055"/>
      <c r="B54" s="233" t="s">
        <v>114</v>
      </c>
      <c r="C54" s="962">
        <v>70175737.088419512</v>
      </c>
      <c r="D54" s="962">
        <v>72312587.344178945</v>
      </c>
      <c r="E54" s="963">
        <v>26149584.627914179</v>
      </c>
      <c r="F54" s="234">
        <v>-2.9550183920108997E-2</v>
      </c>
      <c r="G54" s="235">
        <v>1.6836272195891118</v>
      </c>
    </row>
  </sheetData>
  <mergeCells count="9">
    <mergeCell ref="A41:A44"/>
    <mergeCell ref="A46:A49"/>
    <mergeCell ref="A1:A5"/>
    <mergeCell ref="A6:A10"/>
    <mergeCell ref="F38:G38"/>
    <mergeCell ref="A39:A40"/>
    <mergeCell ref="B39:B40"/>
    <mergeCell ref="C39:E39"/>
    <mergeCell ref="F39:G39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3"/>
  <sheetViews>
    <sheetView showGridLines="0" rightToLeft="1" zoomScaleNormal="100" workbookViewId="0">
      <selection activeCell="O20" sqref="O20"/>
    </sheetView>
  </sheetViews>
  <sheetFormatPr defaultColWidth="9.140625" defaultRowHeight="15"/>
  <cols>
    <col min="1" max="1" width="25.85546875" customWidth="1"/>
    <col min="2" max="13" width="9.28515625" customWidth="1"/>
    <col min="14" max="16384" width="9.140625" style="423"/>
  </cols>
  <sheetData>
    <row r="1" spans="1:13" ht="16.5" customHeight="1">
      <c r="A1" s="1308" t="s">
        <v>115</v>
      </c>
      <c r="B1" s="1310" t="s">
        <v>31</v>
      </c>
      <c r="C1" s="1311"/>
      <c r="D1" s="1311"/>
      <c r="E1" s="1312"/>
      <c r="F1" s="1310" t="s">
        <v>1345</v>
      </c>
      <c r="G1" s="1311"/>
      <c r="H1" s="1311"/>
      <c r="I1" s="1312"/>
      <c r="J1" s="1310" t="s">
        <v>2145</v>
      </c>
      <c r="K1" s="1311"/>
      <c r="L1" s="1311"/>
      <c r="M1" s="1311"/>
    </row>
    <row r="2" spans="1:13" ht="16.5" customHeight="1">
      <c r="A2" s="1309"/>
      <c r="B2" s="103" t="s">
        <v>1603</v>
      </c>
      <c r="C2" s="103" t="s">
        <v>1841</v>
      </c>
      <c r="D2" s="103" t="s">
        <v>2358</v>
      </c>
      <c r="E2" s="104" t="s">
        <v>2472</v>
      </c>
      <c r="F2" s="103" t="s">
        <v>1603</v>
      </c>
      <c r="G2" s="103" t="s">
        <v>1841</v>
      </c>
      <c r="H2" s="103" t="s">
        <v>2358</v>
      </c>
      <c r="I2" s="104" t="s">
        <v>2472</v>
      </c>
      <c r="J2" s="103" t="s">
        <v>1603</v>
      </c>
      <c r="K2" s="103" t="s">
        <v>1841</v>
      </c>
      <c r="L2" s="103" t="s">
        <v>2358</v>
      </c>
      <c r="M2" s="104" t="s">
        <v>2472</v>
      </c>
    </row>
    <row r="3" spans="1:13" ht="16.5" customHeight="1">
      <c r="A3" s="544" t="s">
        <v>145</v>
      </c>
      <c r="B3" s="102">
        <v>398.77528400199998</v>
      </c>
      <c r="C3" s="102">
        <v>810.866086623</v>
      </c>
      <c r="D3" s="102">
        <v>1047.7780683399999</v>
      </c>
      <c r="E3" s="101">
        <v>1164.5424086600001</v>
      </c>
      <c r="F3" s="102">
        <v>27093.666000000001</v>
      </c>
      <c r="G3" s="102">
        <v>31482.098000000002</v>
      </c>
      <c r="H3" s="102">
        <v>21879.649000000001</v>
      </c>
      <c r="I3" s="101">
        <v>25214.671999999999</v>
      </c>
      <c r="J3" s="102">
        <v>11844</v>
      </c>
      <c r="K3" s="102">
        <v>16439</v>
      </c>
      <c r="L3" s="102">
        <v>7022</v>
      </c>
      <c r="M3" s="101">
        <v>13951</v>
      </c>
    </row>
    <row r="4" spans="1:13" ht="16.5" customHeight="1">
      <c r="A4" s="544" t="s">
        <v>144</v>
      </c>
      <c r="B4" s="102">
        <v>423.70152143799999</v>
      </c>
      <c r="C4" s="102">
        <v>1928.3643764559999</v>
      </c>
      <c r="D4" s="102">
        <v>1021.87176128</v>
      </c>
      <c r="E4" s="101">
        <v>1261.40770847</v>
      </c>
      <c r="F4" s="102">
        <v>23859.517</v>
      </c>
      <c r="G4" s="102">
        <v>50556.908000000003</v>
      </c>
      <c r="H4" s="102">
        <v>17156.935000000001</v>
      </c>
      <c r="I4" s="101">
        <v>27038.258999999998</v>
      </c>
      <c r="J4" s="102">
        <v>9646</v>
      </c>
      <c r="K4" s="102">
        <v>26199</v>
      </c>
      <c r="L4" s="102">
        <v>16972</v>
      </c>
      <c r="M4" s="101">
        <v>15382</v>
      </c>
    </row>
    <row r="5" spans="1:13" ht="16.5" customHeight="1">
      <c r="A5" s="544" t="s">
        <v>134</v>
      </c>
      <c r="B5" s="102">
        <v>1640.694147892</v>
      </c>
      <c r="C5" s="102">
        <v>5613.6434168610003</v>
      </c>
      <c r="D5" s="102">
        <v>4034.3108132299999</v>
      </c>
      <c r="E5" s="101">
        <v>1726.93705327</v>
      </c>
      <c r="F5" s="102">
        <v>311931.196</v>
      </c>
      <c r="G5" s="102">
        <v>1039440.758</v>
      </c>
      <c r="H5" s="102">
        <v>378733.74</v>
      </c>
      <c r="I5" s="101">
        <v>156774.83900000001</v>
      </c>
      <c r="J5" s="102">
        <v>42520</v>
      </c>
      <c r="K5" s="102">
        <v>88396</v>
      </c>
      <c r="L5" s="102">
        <v>57628</v>
      </c>
      <c r="M5" s="101">
        <v>13721</v>
      </c>
    </row>
    <row r="6" spans="1:13" ht="16.5" customHeight="1">
      <c r="A6" s="544" t="s">
        <v>105</v>
      </c>
      <c r="B6" s="102">
        <v>5038.0792514479999</v>
      </c>
      <c r="C6" s="102">
        <v>36828.319579515999</v>
      </c>
      <c r="D6" s="102">
        <v>66130.651484460002</v>
      </c>
      <c r="E6" s="101">
        <v>38523.188202509999</v>
      </c>
      <c r="F6" s="102">
        <v>952586.51</v>
      </c>
      <c r="G6" s="102">
        <v>4262856.3020000001</v>
      </c>
      <c r="H6" s="102">
        <v>2320872.6120000002</v>
      </c>
      <c r="I6" s="101">
        <v>1772391.703</v>
      </c>
      <c r="J6" s="102">
        <v>167316</v>
      </c>
      <c r="K6" s="102">
        <v>427373</v>
      </c>
      <c r="L6" s="102">
        <v>551925</v>
      </c>
      <c r="M6" s="101">
        <v>319521</v>
      </c>
    </row>
    <row r="7" spans="1:13" ht="16.5" customHeight="1">
      <c r="A7" s="544" t="s">
        <v>130</v>
      </c>
      <c r="B7" s="102">
        <v>2020.435204417</v>
      </c>
      <c r="C7" s="102">
        <v>7178.6693288229999</v>
      </c>
      <c r="D7" s="102">
        <v>3211.5373817099999</v>
      </c>
      <c r="E7" s="101">
        <v>4221.2166742500003</v>
      </c>
      <c r="F7" s="102">
        <v>251424.68599999999</v>
      </c>
      <c r="G7" s="102">
        <v>698289.93799999997</v>
      </c>
      <c r="H7" s="102">
        <v>106909.37699999999</v>
      </c>
      <c r="I7" s="101">
        <v>184619.40700000001</v>
      </c>
      <c r="J7" s="102">
        <v>38040</v>
      </c>
      <c r="K7" s="102">
        <v>166555</v>
      </c>
      <c r="L7" s="102">
        <v>31696</v>
      </c>
      <c r="M7" s="101">
        <v>48496</v>
      </c>
    </row>
    <row r="8" spans="1:13" ht="16.5" customHeight="1">
      <c r="A8" s="544" t="s">
        <v>124</v>
      </c>
      <c r="B8" s="102">
        <v>4326.2763212230002</v>
      </c>
      <c r="C8" s="102">
        <v>25762.547813734</v>
      </c>
      <c r="D8" s="102">
        <v>60159.580154830001</v>
      </c>
      <c r="E8" s="101">
        <v>44655.245965479997</v>
      </c>
      <c r="F8" s="102">
        <v>1554000.4010000001</v>
      </c>
      <c r="G8" s="102">
        <v>4382826.2719999999</v>
      </c>
      <c r="H8" s="102">
        <v>10412312.539000001</v>
      </c>
      <c r="I8" s="101">
        <v>8959360.2569999993</v>
      </c>
      <c r="J8" s="102">
        <v>153233</v>
      </c>
      <c r="K8" s="102">
        <v>469385</v>
      </c>
      <c r="L8" s="102">
        <v>2534176</v>
      </c>
      <c r="M8" s="101">
        <v>1252078</v>
      </c>
    </row>
    <row r="9" spans="1:13" ht="16.5" customHeight="1">
      <c r="A9" s="544" t="s">
        <v>139</v>
      </c>
      <c r="B9" s="102">
        <v>268.17685716099999</v>
      </c>
      <c r="C9" s="102">
        <v>979.21133661900001</v>
      </c>
      <c r="D9" s="102">
        <v>16.893687450000002</v>
      </c>
      <c r="E9" s="101">
        <v>543.22026682000001</v>
      </c>
      <c r="F9" s="102">
        <v>23745.02</v>
      </c>
      <c r="G9" s="102">
        <v>57351.328000000001</v>
      </c>
      <c r="H9" s="102">
        <v>678.70699999999999</v>
      </c>
      <c r="I9" s="101">
        <v>22550.603999999999</v>
      </c>
      <c r="J9" s="102">
        <v>7931</v>
      </c>
      <c r="K9" s="102">
        <v>26559</v>
      </c>
      <c r="L9" s="102">
        <v>553</v>
      </c>
      <c r="M9" s="101">
        <v>7698</v>
      </c>
    </row>
    <row r="10" spans="1:13" ht="16.5" customHeight="1">
      <c r="A10" s="544" t="s">
        <v>107</v>
      </c>
      <c r="B10" s="102">
        <v>16429.330882979</v>
      </c>
      <c r="C10" s="102">
        <v>61082.154821586999</v>
      </c>
      <c r="D10" s="102">
        <v>269011.98180896998</v>
      </c>
      <c r="E10" s="101">
        <v>102842.72847640001</v>
      </c>
      <c r="F10" s="102">
        <v>12536574.785</v>
      </c>
      <c r="G10" s="102">
        <v>29462360.259</v>
      </c>
      <c r="H10" s="102">
        <v>57635621.766999997</v>
      </c>
      <c r="I10" s="101">
        <v>25023828.912</v>
      </c>
      <c r="J10" s="102">
        <v>600061</v>
      </c>
      <c r="K10" s="102">
        <v>1186266</v>
      </c>
      <c r="L10" s="102">
        <v>2071579</v>
      </c>
      <c r="M10" s="101">
        <v>920257</v>
      </c>
    </row>
    <row r="11" spans="1:13" ht="16.5" customHeight="1">
      <c r="A11" s="544" t="s">
        <v>126</v>
      </c>
      <c r="B11" s="102">
        <v>4467.2121757069999</v>
      </c>
      <c r="C11" s="102">
        <v>12055.808117500999</v>
      </c>
      <c r="D11" s="102">
        <v>7321.8768459189996</v>
      </c>
      <c r="E11" s="101">
        <v>5554.91247079</v>
      </c>
      <c r="F11" s="102">
        <v>1025052.857</v>
      </c>
      <c r="G11" s="102">
        <v>1570146.118</v>
      </c>
      <c r="H11" s="102">
        <v>654534.03200000001</v>
      </c>
      <c r="I11" s="101">
        <v>554260.31099999999</v>
      </c>
      <c r="J11" s="102">
        <v>103655</v>
      </c>
      <c r="K11" s="102">
        <v>191997</v>
      </c>
      <c r="L11" s="102">
        <v>100041</v>
      </c>
      <c r="M11" s="101">
        <v>55277</v>
      </c>
    </row>
    <row r="12" spans="1:13" ht="16.5" customHeight="1">
      <c r="A12" s="544" t="s">
        <v>119</v>
      </c>
      <c r="B12" s="102">
        <v>3132.599606928</v>
      </c>
      <c r="C12" s="102">
        <v>22453.450671228999</v>
      </c>
      <c r="D12" s="102">
        <v>6489.0001643599999</v>
      </c>
      <c r="E12" s="101">
        <v>22524.81134131</v>
      </c>
      <c r="F12" s="102">
        <v>570414.26899999997</v>
      </c>
      <c r="G12" s="102">
        <v>2178921.287</v>
      </c>
      <c r="H12" s="102">
        <v>459898.75599999999</v>
      </c>
      <c r="I12" s="101">
        <v>1062048.3740000001</v>
      </c>
      <c r="J12" s="102">
        <v>108037</v>
      </c>
      <c r="K12" s="102">
        <v>314488</v>
      </c>
      <c r="L12" s="102">
        <v>84224</v>
      </c>
      <c r="M12" s="101">
        <v>218269</v>
      </c>
    </row>
    <row r="13" spans="1:13" ht="16.5" customHeight="1">
      <c r="A13" s="544" t="s">
        <v>117</v>
      </c>
      <c r="B13" s="102">
        <v>1803.6001045410001</v>
      </c>
      <c r="C13" s="102">
        <v>7211.8510769630002</v>
      </c>
      <c r="D13" s="102">
        <v>5010.9245550200003</v>
      </c>
      <c r="E13" s="101">
        <v>2872.4759806299999</v>
      </c>
      <c r="F13" s="102">
        <v>133754.02799999999</v>
      </c>
      <c r="G13" s="102">
        <v>469297.21899999998</v>
      </c>
      <c r="H13" s="102">
        <v>214952.24</v>
      </c>
      <c r="I13" s="101">
        <v>179689.427</v>
      </c>
      <c r="J13" s="102">
        <v>37389</v>
      </c>
      <c r="K13" s="102">
        <v>92156</v>
      </c>
      <c r="L13" s="102">
        <v>37377</v>
      </c>
      <c r="M13" s="101">
        <v>22215</v>
      </c>
    </row>
    <row r="14" spans="1:13" ht="16.5" customHeight="1">
      <c r="A14" s="544" t="s">
        <v>128</v>
      </c>
      <c r="B14" s="102">
        <v>1346.4982003380001</v>
      </c>
      <c r="C14" s="102">
        <v>3597.456226236</v>
      </c>
      <c r="D14" s="102">
        <v>3479.54464831</v>
      </c>
      <c r="E14" s="101">
        <v>1609.0609818099999</v>
      </c>
      <c r="F14" s="102">
        <v>21480.813999999998</v>
      </c>
      <c r="G14" s="102">
        <v>43276.542000000001</v>
      </c>
      <c r="H14" s="102">
        <v>46041.587</v>
      </c>
      <c r="I14" s="101">
        <v>22462.329000000002</v>
      </c>
      <c r="J14" s="102">
        <v>9498</v>
      </c>
      <c r="K14" s="102">
        <v>35795</v>
      </c>
      <c r="L14" s="102">
        <v>34404</v>
      </c>
      <c r="M14" s="101">
        <v>27154</v>
      </c>
    </row>
    <row r="15" spans="1:13" ht="16.5" customHeight="1">
      <c r="A15" s="544" t="s">
        <v>116</v>
      </c>
      <c r="B15" s="102">
        <v>24382.034856034999</v>
      </c>
      <c r="C15" s="102">
        <v>95372.138703486999</v>
      </c>
      <c r="D15" s="102">
        <v>188723.70095172001</v>
      </c>
      <c r="E15" s="101">
        <v>189568.951631848</v>
      </c>
      <c r="F15" s="102">
        <v>8034904.9210000001</v>
      </c>
      <c r="G15" s="102">
        <v>14279956.437000001</v>
      </c>
      <c r="H15" s="102">
        <v>48349226.917000003</v>
      </c>
      <c r="I15" s="101">
        <v>50611502.943999998</v>
      </c>
      <c r="J15" s="102">
        <v>696907</v>
      </c>
      <c r="K15" s="102">
        <v>1831679</v>
      </c>
      <c r="L15" s="102">
        <v>2387612</v>
      </c>
      <c r="M15" s="101">
        <v>1969229</v>
      </c>
    </row>
    <row r="16" spans="1:13" ht="16.5" customHeight="1">
      <c r="A16" s="544" t="s">
        <v>138</v>
      </c>
      <c r="B16" s="102">
        <v>65.092720782000001</v>
      </c>
      <c r="C16" s="102">
        <v>253.201329214</v>
      </c>
      <c r="D16" s="102">
        <v>408.07401952999999</v>
      </c>
      <c r="E16" s="101">
        <v>75.431272179999993</v>
      </c>
      <c r="F16" s="102">
        <v>1023.645</v>
      </c>
      <c r="G16" s="102">
        <v>2851.9850000000001</v>
      </c>
      <c r="H16" s="102">
        <v>865.00599999999997</v>
      </c>
      <c r="I16" s="101">
        <v>208.51499999999999</v>
      </c>
      <c r="J16" s="102">
        <v>1660</v>
      </c>
      <c r="K16" s="102">
        <v>8004</v>
      </c>
      <c r="L16" s="102">
        <v>3893</v>
      </c>
      <c r="M16" s="101">
        <v>1378</v>
      </c>
    </row>
    <row r="17" spans="1:13" ht="16.5" customHeight="1">
      <c r="A17" s="544" t="s">
        <v>110</v>
      </c>
      <c r="B17" s="102">
        <v>2740.2679691170001</v>
      </c>
      <c r="C17" s="102">
        <v>15631.81740335</v>
      </c>
      <c r="D17" s="102">
        <v>10599.98708511</v>
      </c>
      <c r="E17" s="101">
        <v>14539.034799548001</v>
      </c>
      <c r="F17" s="102">
        <v>397636.36499999999</v>
      </c>
      <c r="G17" s="102">
        <v>1222792.476</v>
      </c>
      <c r="H17" s="102">
        <v>482490.17499999999</v>
      </c>
      <c r="I17" s="101">
        <v>761322.64500000002</v>
      </c>
      <c r="J17" s="102">
        <v>86506</v>
      </c>
      <c r="K17" s="102">
        <v>274828</v>
      </c>
      <c r="L17" s="102">
        <v>124699</v>
      </c>
      <c r="M17" s="101">
        <v>171571</v>
      </c>
    </row>
    <row r="18" spans="1:13" ht="16.5" customHeight="1">
      <c r="A18" s="544" t="s">
        <v>137</v>
      </c>
      <c r="B18" s="102">
        <v>835.34947457700002</v>
      </c>
      <c r="C18" s="102">
        <v>9913.1003587710002</v>
      </c>
      <c r="D18" s="102">
        <v>5857.8530954400003</v>
      </c>
      <c r="E18" s="101">
        <v>3584.04548952</v>
      </c>
      <c r="F18" s="102">
        <v>67332.195000000007</v>
      </c>
      <c r="G18" s="102">
        <v>743452.10900000005</v>
      </c>
      <c r="H18" s="102">
        <v>250585.899</v>
      </c>
      <c r="I18" s="101">
        <v>190967.76300000001</v>
      </c>
      <c r="J18" s="102">
        <v>40428</v>
      </c>
      <c r="K18" s="102">
        <v>1791072</v>
      </c>
      <c r="L18" s="102">
        <v>105025</v>
      </c>
      <c r="M18" s="101">
        <v>65532</v>
      </c>
    </row>
    <row r="19" spans="1:13" ht="16.5" customHeight="1">
      <c r="A19" s="544" t="s">
        <v>142</v>
      </c>
      <c r="B19" s="102">
        <v>400.635993735</v>
      </c>
      <c r="C19" s="102">
        <v>677.50601323599994</v>
      </c>
      <c r="D19" s="102">
        <v>91.666047390000003</v>
      </c>
      <c r="E19" s="101">
        <v>3737.4472968499999</v>
      </c>
      <c r="F19" s="102">
        <v>17810.166000000001</v>
      </c>
      <c r="G19" s="102">
        <v>13537.495000000001</v>
      </c>
      <c r="H19" s="102">
        <v>258.74599999999998</v>
      </c>
      <c r="I19" s="101">
        <v>21956.212</v>
      </c>
      <c r="J19" s="102">
        <v>10083</v>
      </c>
      <c r="K19" s="102">
        <v>15868</v>
      </c>
      <c r="L19" s="102">
        <v>2118</v>
      </c>
      <c r="M19" s="101">
        <v>38101</v>
      </c>
    </row>
    <row r="20" spans="1:13" ht="16.5" customHeight="1">
      <c r="A20" s="544" t="s">
        <v>132</v>
      </c>
      <c r="B20" s="102">
        <v>4830.9372835080003</v>
      </c>
      <c r="C20" s="102">
        <v>14646.895872827001</v>
      </c>
      <c r="D20" s="102">
        <v>9515.2479346500004</v>
      </c>
      <c r="E20" s="101">
        <v>8522.9133201799996</v>
      </c>
      <c r="F20" s="102">
        <v>1359239.3330000001</v>
      </c>
      <c r="G20" s="102">
        <v>1556660.41</v>
      </c>
      <c r="H20" s="102">
        <v>755895.17599999998</v>
      </c>
      <c r="I20" s="101">
        <v>671379.18700000003</v>
      </c>
      <c r="J20" s="102">
        <v>126200</v>
      </c>
      <c r="K20" s="102">
        <v>250792</v>
      </c>
      <c r="L20" s="102">
        <v>114453</v>
      </c>
      <c r="M20" s="101">
        <v>103168</v>
      </c>
    </row>
    <row r="21" spans="1:13" ht="16.5" customHeight="1">
      <c r="A21" s="544" t="s">
        <v>127</v>
      </c>
      <c r="B21" s="102">
        <v>5573.2504002449996</v>
      </c>
      <c r="C21" s="102">
        <v>20491.608987340998</v>
      </c>
      <c r="D21" s="102">
        <v>6995.7223375909998</v>
      </c>
      <c r="E21" s="101">
        <v>9048.4732440250009</v>
      </c>
      <c r="F21" s="102">
        <v>394614.196</v>
      </c>
      <c r="G21" s="102">
        <v>679145.45299999998</v>
      </c>
      <c r="H21" s="102">
        <v>323890.02100000001</v>
      </c>
      <c r="I21" s="101">
        <v>543361.12699999998</v>
      </c>
      <c r="J21" s="102">
        <v>134490</v>
      </c>
      <c r="K21" s="102">
        <v>282852</v>
      </c>
      <c r="L21" s="102">
        <v>114430</v>
      </c>
      <c r="M21" s="101">
        <v>141612</v>
      </c>
    </row>
    <row r="22" spans="1:13" ht="16.5" customHeight="1">
      <c r="A22" s="544" t="s">
        <v>133</v>
      </c>
      <c r="B22" s="102">
        <v>3226.150066449</v>
      </c>
      <c r="C22" s="102">
        <v>14357.018468329001</v>
      </c>
      <c r="D22" s="102">
        <v>8695.3788509299993</v>
      </c>
      <c r="E22" s="101">
        <v>10141.355275579999</v>
      </c>
      <c r="F22" s="102">
        <v>1131773.4169999999</v>
      </c>
      <c r="G22" s="102">
        <v>2977257.193</v>
      </c>
      <c r="H22" s="102">
        <v>1496911.5430000001</v>
      </c>
      <c r="I22" s="101">
        <v>1852985.3289999999</v>
      </c>
      <c r="J22" s="102">
        <v>87704</v>
      </c>
      <c r="K22" s="102">
        <v>316993</v>
      </c>
      <c r="L22" s="102">
        <v>595909</v>
      </c>
      <c r="M22" s="101">
        <v>372675</v>
      </c>
    </row>
    <row r="23" spans="1:13" ht="16.5" customHeight="1">
      <c r="A23" s="544" t="s">
        <v>118</v>
      </c>
      <c r="B23" s="102">
        <v>5174.3811295369997</v>
      </c>
      <c r="C23" s="102">
        <v>25862.822288955002</v>
      </c>
      <c r="D23" s="102">
        <v>47743.826446250001</v>
      </c>
      <c r="E23" s="101">
        <v>30393.245347650001</v>
      </c>
      <c r="F23" s="102">
        <v>2022361.2749999999</v>
      </c>
      <c r="G23" s="102">
        <v>6026985.426</v>
      </c>
      <c r="H23" s="102">
        <v>5357151.2010000004</v>
      </c>
      <c r="I23" s="101">
        <v>4688939.9730000002</v>
      </c>
      <c r="J23" s="102">
        <v>207978</v>
      </c>
      <c r="K23" s="102">
        <v>644305</v>
      </c>
      <c r="L23" s="102">
        <v>678683</v>
      </c>
      <c r="M23" s="101">
        <v>423386</v>
      </c>
    </row>
    <row r="24" spans="1:13" ht="16.5" customHeight="1">
      <c r="A24" s="544" t="s">
        <v>120</v>
      </c>
      <c r="B24" s="102">
        <v>6889.062479665</v>
      </c>
      <c r="C24" s="102">
        <v>31681.001968158998</v>
      </c>
      <c r="D24" s="102">
        <v>39454.261661919998</v>
      </c>
      <c r="E24" s="101">
        <v>29756.690198820001</v>
      </c>
      <c r="F24" s="102">
        <v>1264850.7080000001</v>
      </c>
      <c r="G24" s="102">
        <v>2888477.1850000001</v>
      </c>
      <c r="H24" s="102">
        <v>2295820.5350000001</v>
      </c>
      <c r="I24" s="101">
        <v>2023962.321</v>
      </c>
      <c r="J24" s="102">
        <v>238853</v>
      </c>
      <c r="K24" s="102">
        <v>736409</v>
      </c>
      <c r="L24" s="102">
        <v>1091251</v>
      </c>
      <c r="M24" s="101">
        <v>727847</v>
      </c>
    </row>
    <row r="25" spans="1:13" ht="16.5" customHeight="1">
      <c r="A25" s="544" t="s">
        <v>108</v>
      </c>
      <c r="B25" s="102">
        <v>2168.1659660680002</v>
      </c>
      <c r="C25" s="102">
        <v>10210.695202534</v>
      </c>
      <c r="D25" s="102">
        <v>34181.95923244</v>
      </c>
      <c r="E25" s="101">
        <v>31017.982052430001</v>
      </c>
      <c r="F25" s="102">
        <v>595599.19700000004</v>
      </c>
      <c r="G25" s="102">
        <v>1767820.274</v>
      </c>
      <c r="H25" s="102">
        <v>2073962.355</v>
      </c>
      <c r="I25" s="101">
        <v>1970489.3959999999</v>
      </c>
      <c r="J25" s="102">
        <v>40598</v>
      </c>
      <c r="K25" s="102">
        <v>126594</v>
      </c>
      <c r="L25" s="102">
        <v>378734</v>
      </c>
      <c r="M25" s="101">
        <v>258322</v>
      </c>
    </row>
    <row r="26" spans="1:13" ht="16.5" customHeight="1">
      <c r="A26" s="544" t="s">
        <v>112</v>
      </c>
      <c r="B26" s="102">
        <v>3525.2442953999998</v>
      </c>
      <c r="C26" s="102">
        <v>8983.7557415120009</v>
      </c>
      <c r="D26" s="102">
        <v>10340.02711601</v>
      </c>
      <c r="E26" s="101">
        <v>8860.9336052599992</v>
      </c>
      <c r="F26" s="102">
        <v>1787255.365</v>
      </c>
      <c r="G26" s="102">
        <v>1780063.24</v>
      </c>
      <c r="H26" s="102">
        <v>869097.098</v>
      </c>
      <c r="I26" s="101">
        <v>1205265.7590000001</v>
      </c>
      <c r="J26" s="102">
        <v>89231</v>
      </c>
      <c r="K26" s="102">
        <v>179381</v>
      </c>
      <c r="L26" s="102">
        <v>664634</v>
      </c>
      <c r="M26" s="101">
        <v>428866</v>
      </c>
    </row>
    <row r="27" spans="1:13" ht="16.5" customHeight="1">
      <c r="A27" s="544" t="s">
        <v>106</v>
      </c>
      <c r="B27" s="102">
        <v>11874.731864948</v>
      </c>
      <c r="C27" s="102">
        <v>35783.121794445004</v>
      </c>
      <c r="D27" s="102">
        <v>185662.21514727999</v>
      </c>
      <c r="E27" s="101">
        <v>67448.238057979994</v>
      </c>
      <c r="F27" s="102">
        <v>1276758.8670000001</v>
      </c>
      <c r="G27" s="102">
        <v>3930309.4169999999</v>
      </c>
      <c r="H27" s="102">
        <v>7302612.0690000001</v>
      </c>
      <c r="I27" s="101">
        <v>3978509.97</v>
      </c>
      <c r="J27" s="102">
        <v>227269</v>
      </c>
      <c r="K27" s="102">
        <v>771686</v>
      </c>
      <c r="L27" s="102">
        <v>1654388</v>
      </c>
      <c r="M27" s="101">
        <v>654877</v>
      </c>
    </row>
    <row r="28" spans="1:13" ht="16.5" customHeight="1">
      <c r="A28" s="544" t="s">
        <v>121</v>
      </c>
      <c r="B28" s="102">
        <v>1787.9153049189999</v>
      </c>
      <c r="C28" s="102">
        <v>23291.274149919998</v>
      </c>
      <c r="D28" s="102">
        <v>35664.65754824</v>
      </c>
      <c r="E28" s="101">
        <v>25301.395882194</v>
      </c>
      <c r="F28" s="102">
        <v>374590.01</v>
      </c>
      <c r="G28" s="102">
        <v>2577206.5090000001</v>
      </c>
      <c r="H28" s="102">
        <v>1537929.45</v>
      </c>
      <c r="I28" s="101">
        <v>1137112.3149999999</v>
      </c>
      <c r="J28" s="102">
        <v>53195</v>
      </c>
      <c r="K28" s="102">
        <v>1962999</v>
      </c>
      <c r="L28" s="102">
        <v>1163834</v>
      </c>
      <c r="M28" s="101">
        <v>663708</v>
      </c>
    </row>
    <row r="29" spans="1:13" ht="16.5" customHeight="1">
      <c r="A29" s="544" t="s">
        <v>104</v>
      </c>
      <c r="B29" s="102">
        <v>47747.032989564002</v>
      </c>
      <c r="C29" s="102">
        <v>100449.24973727801</v>
      </c>
      <c r="D29" s="102">
        <v>229640.91894784701</v>
      </c>
      <c r="E29" s="101">
        <v>123455.365002302</v>
      </c>
      <c r="F29" s="102">
        <v>7288454.892</v>
      </c>
      <c r="G29" s="102">
        <v>13250613.234999999</v>
      </c>
      <c r="H29" s="102">
        <v>9967595.2219999991</v>
      </c>
      <c r="I29" s="101">
        <v>6993059.7869999995</v>
      </c>
      <c r="J29" s="102">
        <v>988186</v>
      </c>
      <c r="K29" s="102">
        <v>1297441</v>
      </c>
      <c r="L29" s="102">
        <v>2429662</v>
      </c>
      <c r="M29" s="101">
        <v>1102346</v>
      </c>
    </row>
    <row r="30" spans="1:13" ht="16.5" customHeight="1">
      <c r="A30" s="544" t="s">
        <v>129</v>
      </c>
      <c r="B30" s="102">
        <v>2623.597366297</v>
      </c>
      <c r="C30" s="102">
        <v>8094.7094180120002</v>
      </c>
      <c r="D30" s="102">
        <v>8424.4964435300008</v>
      </c>
      <c r="E30" s="101">
        <v>10310.753986060001</v>
      </c>
      <c r="F30" s="102">
        <v>139579.35699999999</v>
      </c>
      <c r="G30" s="102">
        <v>281714.58199999999</v>
      </c>
      <c r="H30" s="102">
        <v>111451.80100000001</v>
      </c>
      <c r="I30" s="101">
        <v>185551.50399999999</v>
      </c>
      <c r="J30" s="102">
        <v>64031</v>
      </c>
      <c r="K30" s="102">
        <v>172447</v>
      </c>
      <c r="L30" s="102">
        <v>70443</v>
      </c>
      <c r="M30" s="101">
        <v>81356</v>
      </c>
    </row>
    <row r="31" spans="1:13" ht="16.5" customHeight="1">
      <c r="A31" s="544" t="s">
        <v>136</v>
      </c>
      <c r="B31" s="102">
        <v>1698.891658408</v>
      </c>
      <c r="C31" s="102">
        <v>7773.5813000540002</v>
      </c>
      <c r="D31" s="102">
        <v>6747.89150505</v>
      </c>
      <c r="E31" s="101">
        <v>19201.783667240001</v>
      </c>
      <c r="F31" s="102">
        <v>148863.37</v>
      </c>
      <c r="G31" s="102">
        <v>396948.41</v>
      </c>
      <c r="H31" s="102">
        <v>268918.92599999998</v>
      </c>
      <c r="I31" s="101">
        <v>582792.38399999996</v>
      </c>
      <c r="J31" s="102">
        <v>42297</v>
      </c>
      <c r="K31" s="102">
        <v>156503</v>
      </c>
      <c r="L31" s="102">
        <v>78641</v>
      </c>
      <c r="M31" s="101">
        <v>175755</v>
      </c>
    </row>
    <row r="32" spans="1:13" ht="16.5" customHeight="1">
      <c r="A32" s="544" t="s">
        <v>131</v>
      </c>
      <c r="B32" s="102">
        <v>2359.438298994</v>
      </c>
      <c r="C32" s="102">
        <v>8827.9609497620004</v>
      </c>
      <c r="D32" s="102">
        <v>6922.1423070000001</v>
      </c>
      <c r="E32" s="101">
        <v>8855.4314693399992</v>
      </c>
      <c r="F32" s="102">
        <v>301936.78899999999</v>
      </c>
      <c r="G32" s="102">
        <v>642003.44099999999</v>
      </c>
      <c r="H32" s="102">
        <v>261526.14600000001</v>
      </c>
      <c r="I32" s="101">
        <v>357837.13099999999</v>
      </c>
      <c r="J32" s="102">
        <v>70499</v>
      </c>
      <c r="K32" s="102">
        <v>161456</v>
      </c>
      <c r="L32" s="102">
        <v>78307</v>
      </c>
      <c r="M32" s="101">
        <v>81138</v>
      </c>
    </row>
    <row r="33" spans="1:13" ht="16.5" customHeight="1">
      <c r="A33" s="544" t="s">
        <v>125</v>
      </c>
      <c r="B33" s="102">
        <v>2236.6327213549998</v>
      </c>
      <c r="C33" s="102">
        <v>11005.948064206001</v>
      </c>
      <c r="D33" s="102">
        <v>8222.5104647600001</v>
      </c>
      <c r="E33" s="101">
        <v>5627.95312414</v>
      </c>
      <c r="F33" s="102">
        <v>310180.83100000001</v>
      </c>
      <c r="G33" s="102">
        <v>685463.92599999998</v>
      </c>
      <c r="H33" s="102">
        <v>307813.59299999999</v>
      </c>
      <c r="I33" s="101">
        <v>193257.326</v>
      </c>
      <c r="J33" s="102">
        <v>84947</v>
      </c>
      <c r="K33" s="102">
        <v>218153</v>
      </c>
      <c r="L33" s="102">
        <v>73448</v>
      </c>
      <c r="M33" s="101">
        <v>54573</v>
      </c>
    </row>
    <row r="34" spans="1:13" ht="16.5" customHeight="1">
      <c r="A34" s="544" t="s">
        <v>123</v>
      </c>
      <c r="B34" s="102">
        <v>3678.8520522580002</v>
      </c>
      <c r="C34" s="102">
        <v>19044.016955473999</v>
      </c>
      <c r="D34" s="102">
        <v>9131.6852753000003</v>
      </c>
      <c r="E34" s="101">
        <v>5626.9475325200001</v>
      </c>
      <c r="F34" s="102">
        <v>370744.77600000001</v>
      </c>
      <c r="G34" s="102">
        <v>1442480.2490000001</v>
      </c>
      <c r="H34" s="102">
        <v>594493.06799999997</v>
      </c>
      <c r="I34" s="101">
        <v>595448.76899999997</v>
      </c>
      <c r="J34" s="102">
        <v>100817</v>
      </c>
      <c r="K34" s="102">
        <v>216120</v>
      </c>
      <c r="L34" s="102">
        <v>129319</v>
      </c>
      <c r="M34" s="101">
        <v>82789</v>
      </c>
    </row>
    <row r="35" spans="1:13" ht="16.5" customHeight="1">
      <c r="A35" s="544" t="s">
        <v>103</v>
      </c>
      <c r="B35" s="102">
        <v>21604.542382516</v>
      </c>
      <c r="C35" s="102">
        <v>126034.482029989</v>
      </c>
      <c r="D35" s="102">
        <v>269664.16884424502</v>
      </c>
      <c r="E35" s="101">
        <v>102284.9220294</v>
      </c>
      <c r="F35" s="102">
        <v>1904066.3729999999</v>
      </c>
      <c r="G35" s="102">
        <v>12297598.277000001</v>
      </c>
      <c r="H35" s="102">
        <v>10687661.786</v>
      </c>
      <c r="I35" s="101">
        <v>4527904.9890000001</v>
      </c>
      <c r="J35" s="102">
        <v>441577</v>
      </c>
      <c r="K35" s="102">
        <v>1310230</v>
      </c>
      <c r="L35" s="102">
        <v>1946790</v>
      </c>
      <c r="M35" s="101">
        <v>849352</v>
      </c>
    </row>
    <row r="36" spans="1:13" ht="16.5" customHeight="1">
      <c r="A36" s="544" t="s">
        <v>122</v>
      </c>
      <c r="B36" s="102">
        <v>7451.1207665020002</v>
      </c>
      <c r="C36" s="102">
        <v>46827.104767753997</v>
      </c>
      <c r="D36" s="102">
        <v>25523.98076554</v>
      </c>
      <c r="E36" s="101">
        <v>17691.757291990001</v>
      </c>
      <c r="F36" s="102">
        <v>544997.1</v>
      </c>
      <c r="G36" s="102">
        <v>3247833.074</v>
      </c>
      <c r="H36" s="102">
        <v>1869947.52</v>
      </c>
      <c r="I36" s="101">
        <v>1708138.666</v>
      </c>
      <c r="J36" s="102">
        <v>214007</v>
      </c>
      <c r="K36" s="102">
        <v>802543</v>
      </c>
      <c r="L36" s="102">
        <v>919517</v>
      </c>
      <c r="M36" s="101">
        <v>602901</v>
      </c>
    </row>
    <row r="37" spans="1:13" ht="16.5" customHeight="1">
      <c r="A37" s="544" t="s">
        <v>140</v>
      </c>
      <c r="B37" s="102">
        <v>1270.7512802619999</v>
      </c>
      <c r="C37" s="102">
        <v>6618.2102908790002</v>
      </c>
      <c r="D37" s="102">
        <v>14882.44059041</v>
      </c>
      <c r="E37" s="101">
        <v>6588.8808464800004</v>
      </c>
      <c r="F37" s="102">
        <v>46375.805</v>
      </c>
      <c r="G37" s="102">
        <v>119694.97100000001</v>
      </c>
      <c r="H37" s="102">
        <v>1915674.5009999999</v>
      </c>
      <c r="I37" s="101">
        <v>1300157.1969999999</v>
      </c>
      <c r="J37" s="102">
        <v>32269</v>
      </c>
      <c r="K37" s="102">
        <v>95664</v>
      </c>
      <c r="L37" s="102">
        <v>219458</v>
      </c>
      <c r="M37" s="101">
        <v>97087</v>
      </c>
    </row>
    <row r="38" spans="1:13" ht="16.5" customHeight="1">
      <c r="A38" s="544" t="s">
        <v>141</v>
      </c>
      <c r="B38" s="102">
        <v>143.75897690799999</v>
      </c>
      <c r="C38" s="102">
        <v>716.161756975</v>
      </c>
      <c r="D38" s="102">
        <v>37.188854980000002</v>
      </c>
      <c r="E38" s="101">
        <v>768.86384561</v>
      </c>
      <c r="F38" s="102">
        <v>45233.495999999999</v>
      </c>
      <c r="G38" s="102">
        <v>142452.59899999999</v>
      </c>
      <c r="H38" s="102">
        <v>3437.866</v>
      </c>
      <c r="I38" s="101">
        <v>108877.17</v>
      </c>
      <c r="J38" s="102">
        <v>8989</v>
      </c>
      <c r="K38" s="102">
        <v>22292</v>
      </c>
      <c r="L38" s="102">
        <v>472</v>
      </c>
      <c r="M38" s="101">
        <v>10036</v>
      </c>
    </row>
    <row r="39" spans="1:13" ht="16.5" customHeight="1">
      <c r="A39" s="544" t="s">
        <v>109</v>
      </c>
      <c r="B39" s="102">
        <v>780.16252720900002</v>
      </c>
      <c r="C39" s="102">
        <v>7192.2439305070002</v>
      </c>
      <c r="D39" s="102">
        <v>33566.309034528</v>
      </c>
      <c r="E39" s="101">
        <v>9124.8101866600009</v>
      </c>
      <c r="F39" s="102">
        <v>166871.99100000001</v>
      </c>
      <c r="G39" s="102">
        <v>813295.22699999996</v>
      </c>
      <c r="H39" s="102">
        <v>1716167.3729999999</v>
      </c>
      <c r="I39" s="101">
        <v>659090.51</v>
      </c>
      <c r="J39" s="102">
        <v>25882</v>
      </c>
      <c r="K39" s="102">
        <v>130625</v>
      </c>
      <c r="L39" s="102">
        <v>131734</v>
      </c>
      <c r="M39" s="101">
        <v>75513</v>
      </c>
    </row>
    <row r="40" spans="1:13" ht="16.5" customHeight="1">
      <c r="A40" s="544" t="s">
        <v>143</v>
      </c>
      <c r="B40" s="102">
        <v>98.189840453000002</v>
      </c>
      <c r="C40" s="102">
        <v>229.717101353</v>
      </c>
      <c r="D40" s="102">
        <v>224.29387879999999</v>
      </c>
      <c r="E40" s="101">
        <v>25.97475918</v>
      </c>
      <c r="F40" s="102">
        <v>4030.665</v>
      </c>
      <c r="G40" s="102">
        <v>6049.232</v>
      </c>
      <c r="H40" s="102">
        <v>3725.8629999999998</v>
      </c>
      <c r="I40" s="101">
        <v>476.94499999999999</v>
      </c>
      <c r="J40" s="102">
        <v>3561</v>
      </c>
      <c r="K40" s="102">
        <v>10191</v>
      </c>
      <c r="L40" s="102">
        <v>2265</v>
      </c>
      <c r="M40" s="101">
        <v>464</v>
      </c>
    </row>
    <row r="41" spans="1:13" ht="16.5" customHeight="1">
      <c r="A41" s="544" t="s">
        <v>111</v>
      </c>
      <c r="B41" s="102">
        <v>13467.566657955</v>
      </c>
      <c r="C41" s="102">
        <v>43360.566894050004</v>
      </c>
      <c r="D41" s="102">
        <v>29715.395882379999</v>
      </c>
      <c r="E41" s="101">
        <v>26301.246062130002</v>
      </c>
      <c r="F41" s="102">
        <v>1318645.9950000001</v>
      </c>
      <c r="G41" s="102">
        <v>2202276.1800000002</v>
      </c>
      <c r="H41" s="102">
        <v>1204304.6100000001</v>
      </c>
      <c r="I41" s="101">
        <v>1307205.622</v>
      </c>
      <c r="J41" s="102">
        <v>431428</v>
      </c>
      <c r="K41" s="102">
        <v>927959</v>
      </c>
      <c r="L41" s="102">
        <v>413064</v>
      </c>
      <c r="M41" s="101">
        <v>346438</v>
      </c>
    </row>
    <row r="42" spans="1:13" ht="16.5" customHeight="1">
      <c r="A42" s="544" t="s">
        <v>1619</v>
      </c>
      <c r="B42" s="102">
        <v>219929.13688174001</v>
      </c>
      <c r="C42" s="102">
        <v>878832.25433052098</v>
      </c>
      <c r="D42" s="102">
        <v>1653573.9516427501</v>
      </c>
      <c r="E42" s="101">
        <v>995360.574807517</v>
      </c>
      <c r="F42" s="102">
        <v>48747648.848999999</v>
      </c>
      <c r="G42" s="102">
        <v>120221744.04099999</v>
      </c>
      <c r="H42" s="102">
        <v>172279006.40700001</v>
      </c>
      <c r="I42" s="101">
        <v>126168000.55</v>
      </c>
      <c r="J42" s="102">
        <v>5838762</v>
      </c>
      <c r="K42" s="102">
        <v>17756694</v>
      </c>
      <c r="L42" s="102">
        <v>21100380</v>
      </c>
      <c r="M42" s="101">
        <v>12494039</v>
      </c>
    </row>
    <row r="43" spans="1:13" ht="16.5" customHeight="1">
      <c r="A43" s="424"/>
      <c r="B43" s="102"/>
      <c r="C43" s="102"/>
      <c r="D43" s="102"/>
      <c r="E43" s="101"/>
      <c r="F43" s="102"/>
      <c r="G43" s="102"/>
      <c r="H43" s="102"/>
      <c r="I43" s="101"/>
      <c r="J43" s="102"/>
      <c r="K43" s="102"/>
      <c r="L43" s="102"/>
      <c r="M43" s="101"/>
    </row>
  </sheetData>
  <mergeCells count="4">
    <mergeCell ref="A1:A2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88"/>
  <sheetViews>
    <sheetView showGridLines="0" rightToLeft="1" zoomScaleNormal="100" workbookViewId="0">
      <selection activeCell="Q13" sqref="Q13"/>
    </sheetView>
  </sheetViews>
  <sheetFormatPr defaultColWidth="9.140625" defaultRowHeight="17.25"/>
  <cols>
    <col min="1" max="1" width="26" style="427" customWidth="1"/>
    <col min="2" max="2" width="9.28515625" style="426" customWidth="1"/>
    <col min="3" max="5" width="9.28515625" style="425" customWidth="1"/>
    <col min="6" max="13" width="9.28515625" style="423" customWidth="1"/>
    <col min="14" max="16384" width="9.140625" style="423"/>
  </cols>
  <sheetData>
    <row r="1" spans="1:13" ht="16.5" customHeight="1">
      <c r="A1" s="1313" t="s">
        <v>115</v>
      </c>
      <c r="B1" s="1310" t="s">
        <v>31</v>
      </c>
      <c r="C1" s="1311"/>
      <c r="D1" s="1311"/>
      <c r="E1" s="1312"/>
      <c r="F1" s="1310" t="s">
        <v>1345</v>
      </c>
      <c r="G1" s="1311"/>
      <c r="H1" s="1311"/>
      <c r="I1" s="1312"/>
      <c r="J1" s="1310" t="s">
        <v>2145</v>
      </c>
      <c r="K1" s="1311"/>
      <c r="L1" s="1311"/>
      <c r="M1" s="1311"/>
    </row>
    <row r="2" spans="1:13" ht="16.5" customHeight="1">
      <c r="A2" s="1314"/>
      <c r="B2" s="103" t="s">
        <v>1603</v>
      </c>
      <c r="C2" s="103" t="s">
        <v>1841</v>
      </c>
      <c r="D2" s="103" t="s">
        <v>2358</v>
      </c>
      <c r="E2" s="104" t="s">
        <v>2472</v>
      </c>
      <c r="F2" s="103" t="s">
        <v>1603</v>
      </c>
      <c r="G2" s="103" t="s">
        <v>1841</v>
      </c>
      <c r="H2" s="103" t="s">
        <v>2358</v>
      </c>
      <c r="I2" s="104" t="s">
        <v>2472</v>
      </c>
      <c r="J2" s="103" t="s">
        <v>1603</v>
      </c>
      <c r="K2" s="103" t="s">
        <v>1841</v>
      </c>
      <c r="L2" s="103" t="s">
        <v>2358</v>
      </c>
      <c r="M2" s="104" t="s">
        <v>2472</v>
      </c>
    </row>
    <row r="3" spans="1:13" ht="16.5" customHeight="1">
      <c r="A3" s="544" t="s">
        <v>145</v>
      </c>
      <c r="B3" s="102">
        <v>324.44115892399998</v>
      </c>
      <c r="C3" s="102">
        <v>2659.3734847579999</v>
      </c>
      <c r="D3" s="102">
        <v>2056.9389788130002</v>
      </c>
      <c r="E3" s="101">
        <v>954.58826323599999</v>
      </c>
      <c r="F3" s="102">
        <v>18916.953000000001</v>
      </c>
      <c r="G3" s="102">
        <v>80845.900999999998</v>
      </c>
      <c r="H3" s="102">
        <v>38307.608999999997</v>
      </c>
      <c r="I3" s="101">
        <v>18552.274000000001</v>
      </c>
      <c r="J3" s="102">
        <v>14149</v>
      </c>
      <c r="K3" s="102">
        <v>46057</v>
      </c>
      <c r="L3" s="102">
        <v>16161</v>
      </c>
      <c r="M3" s="101">
        <v>10389</v>
      </c>
    </row>
    <row r="4" spans="1:13" ht="16.5" customHeight="1">
      <c r="A4" s="544" t="s">
        <v>134</v>
      </c>
      <c r="B4" s="102"/>
      <c r="C4" s="102"/>
      <c r="D4" s="102">
        <v>262.74507956299999</v>
      </c>
      <c r="E4" s="101">
        <v>568.88168484699997</v>
      </c>
      <c r="F4" s="102"/>
      <c r="G4" s="102"/>
      <c r="H4" s="102">
        <v>6759.8050000000003</v>
      </c>
      <c r="I4" s="101">
        <v>14278.226000000001</v>
      </c>
      <c r="J4" s="102"/>
      <c r="K4" s="102"/>
      <c r="L4" s="102">
        <v>1185</v>
      </c>
      <c r="M4" s="101">
        <v>2878</v>
      </c>
    </row>
    <row r="5" spans="1:13" ht="16.5" customHeight="1">
      <c r="A5" s="544" t="s">
        <v>105</v>
      </c>
      <c r="B5" s="102">
        <v>38.235986519999997</v>
      </c>
      <c r="C5" s="102">
        <v>2010.4616480100001</v>
      </c>
      <c r="D5" s="102">
        <v>1370.4131537599999</v>
      </c>
      <c r="E5" s="101">
        <v>838.98232551700005</v>
      </c>
      <c r="F5" s="102">
        <v>2657.7020000000002</v>
      </c>
      <c r="G5" s="102">
        <v>65610.913</v>
      </c>
      <c r="H5" s="102">
        <v>27174.799999999999</v>
      </c>
      <c r="I5" s="101">
        <v>19231.501</v>
      </c>
      <c r="J5" s="102">
        <v>1127</v>
      </c>
      <c r="K5" s="102">
        <v>21126</v>
      </c>
      <c r="L5" s="102">
        <v>18449</v>
      </c>
      <c r="M5" s="101">
        <v>10838</v>
      </c>
    </row>
    <row r="6" spans="1:13" ht="16.5" customHeight="1">
      <c r="A6" s="544" t="s">
        <v>130</v>
      </c>
      <c r="B6" s="102">
        <v>532.92316958699996</v>
      </c>
      <c r="C6" s="102">
        <v>6255.1469019659999</v>
      </c>
      <c r="D6" s="102">
        <v>4805.5756350880001</v>
      </c>
      <c r="E6" s="101">
        <v>3058.045465531</v>
      </c>
      <c r="F6" s="102">
        <v>32752.223000000002</v>
      </c>
      <c r="G6" s="102">
        <v>197814.79500000001</v>
      </c>
      <c r="H6" s="102">
        <v>140843.098</v>
      </c>
      <c r="I6" s="101">
        <v>80468.648000000001</v>
      </c>
      <c r="J6" s="102">
        <v>11334</v>
      </c>
      <c r="K6" s="102">
        <v>85128</v>
      </c>
      <c r="L6" s="102">
        <v>32865</v>
      </c>
      <c r="M6" s="101">
        <v>24687</v>
      </c>
    </row>
    <row r="7" spans="1:13" ht="16.5" customHeight="1">
      <c r="A7" s="544" t="s">
        <v>124</v>
      </c>
      <c r="B7" s="102">
        <v>5888.3046602889999</v>
      </c>
      <c r="C7" s="102">
        <v>25568.226982644999</v>
      </c>
      <c r="D7" s="102">
        <v>26413.208122697</v>
      </c>
      <c r="E7" s="101">
        <v>22119.432529460999</v>
      </c>
      <c r="F7" s="102">
        <v>1115790.8540000001</v>
      </c>
      <c r="G7" s="102">
        <v>2170120.9160000002</v>
      </c>
      <c r="H7" s="102">
        <v>1219866.051</v>
      </c>
      <c r="I7" s="101">
        <v>1008253.818</v>
      </c>
      <c r="J7" s="102">
        <v>172109</v>
      </c>
      <c r="K7" s="102">
        <v>423700</v>
      </c>
      <c r="L7" s="102">
        <v>238351</v>
      </c>
      <c r="M7" s="101">
        <v>189154</v>
      </c>
    </row>
    <row r="8" spans="1:13" ht="16.5" customHeight="1">
      <c r="A8" s="544" t="s">
        <v>107</v>
      </c>
      <c r="B8" s="102">
        <v>2471.826196775</v>
      </c>
      <c r="C8" s="102">
        <v>24368.792715788</v>
      </c>
      <c r="D8" s="102">
        <v>131090.861883245</v>
      </c>
      <c r="E8" s="101">
        <v>28863.118764929</v>
      </c>
      <c r="F8" s="102">
        <v>1379869.906</v>
      </c>
      <c r="G8" s="102">
        <v>5684934.0779999997</v>
      </c>
      <c r="H8" s="102">
        <v>6233409.1310000001</v>
      </c>
      <c r="I8" s="101">
        <v>2085857.9809999999</v>
      </c>
      <c r="J8" s="102">
        <v>105555</v>
      </c>
      <c r="K8" s="102">
        <v>394105</v>
      </c>
      <c r="L8" s="102">
        <v>533336</v>
      </c>
      <c r="M8" s="101">
        <v>164826</v>
      </c>
    </row>
    <row r="9" spans="1:13" ht="16.5" customHeight="1">
      <c r="A9" s="544" t="s">
        <v>126</v>
      </c>
      <c r="B9" s="102">
        <v>2464.2278114559999</v>
      </c>
      <c r="C9" s="102">
        <v>18628.725590239999</v>
      </c>
      <c r="D9" s="102">
        <v>26306.732119865999</v>
      </c>
      <c r="E9" s="101">
        <v>25720.839577802999</v>
      </c>
      <c r="F9" s="102">
        <v>742118.61100000003</v>
      </c>
      <c r="G9" s="102">
        <v>3233913.9730000002</v>
      </c>
      <c r="H9" s="102">
        <v>1995926.0689999999</v>
      </c>
      <c r="I9" s="101">
        <v>1614702.2649999999</v>
      </c>
      <c r="J9" s="102">
        <v>100160</v>
      </c>
      <c r="K9" s="102">
        <v>376859</v>
      </c>
      <c r="L9" s="102">
        <v>217058</v>
      </c>
      <c r="M9" s="101">
        <v>215293</v>
      </c>
    </row>
    <row r="10" spans="1:13" ht="16.5" customHeight="1">
      <c r="A10" s="544" t="s">
        <v>154</v>
      </c>
      <c r="B10" s="102">
        <v>130.16812753400001</v>
      </c>
      <c r="C10" s="102">
        <v>1365.46966787</v>
      </c>
      <c r="D10" s="102">
        <v>297.96836286299998</v>
      </c>
      <c r="E10" s="101">
        <v>981.70268486800001</v>
      </c>
      <c r="F10" s="102">
        <v>22926.556</v>
      </c>
      <c r="G10" s="102">
        <v>120455.939</v>
      </c>
      <c r="H10" s="102">
        <v>8675.6659999999993</v>
      </c>
      <c r="I10" s="101">
        <v>49124.375</v>
      </c>
      <c r="J10" s="102">
        <v>5444</v>
      </c>
      <c r="K10" s="102">
        <v>24125</v>
      </c>
      <c r="L10" s="102">
        <v>2042</v>
      </c>
      <c r="M10" s="101">
        <v>5600</v>
      </c>
    </row>
    <row r="11" spans="1:13" ht="16.5" customHeight="1">
      <c r="A11" s="544" t="s">
        <v>151</v>
      </c>
      <c r="B11" s="102">
        <v>984.66192514500005</v>
      </c>
      <c r="C11" s="102">
        <v>6875.546907934</v>
      </c>
      <c r="D11" s="102">
        <v>5023.7844790420004</v>
      </c>
      <c r="E11" s="101">
        <v>3499.369109023</v>
      </c>
      <c r="F11" s="102">
        <v>125401.507</v>
      </c>
      <c r="G11" s="102">
        <v>210950.36900000001</v>
      </c>
      <c r="H11" s="102">
        <v>141559.63800000001</v>
      </c>
      <c r="I11" s="101">
        <v>130170.257</v>
      </c>
      <c r="J11" s="102">
        <v>33703</v>
      </c>
      <c r="K11" s="102">
        <v>112711</v>
      </c>
      <c r="L11" s="102">
        <v>48665</v>
      </c>
      <c r="M11" s="101">
        <v>38798</v>
      </c>
    </row>
    <row r="12" spans="1:13" ht="16.5" customHeight="1">
      <c r="A12" s="544" t="s">
        <v>152</v>
      </c>
      <c r="B12" s="102">
        <v>243.154465969</v>
      </c>
      <c r="C12" s="102">
        <v>1310.304613092</v>
      </c>
      <c r="D12" s="102">
        <v>1580.625698885</v>
      </c>
      <c r="E12" s="101">
        <v>212.232636098</v>
      </c>
      <c r="F12" s="102">
        <v>32206.874</v>
      </c>
      <c r="G12" s="102">
        <v>99179.341</v>
      </c>
      <c r="H12" s="102">
        <v>53870.942000000003</v>
      </c>
      <c r="I12" s="101">
        <v>10077.269</v>
      </c>
      <c r="J12" s="102">
        <v>10357</v>
      </c>
      <c r="K12" s="102">
        <v>34371</v>
      </c>
      <c r="L12" s="102">
        <v>11814</v>
      </c>
      <c r="M12" s="101">
        <v>2492</v>
      </c>
    </row>
    <row r="13" spans="1:13" ht="16.5" customHeight="1">
      <c r="A13" s="544" t="s">
        <v>119</v>
      </c>
      <c r="B13" s="102">
        <v>3022.9904233550001</v>
      </c>
      <c r="C13" s="102">
        <v>10153.488221418</v>
      </c>
      <c r="D13" s="102">
        <v>4856.4033041000002</v>
      </c>
      <c r="E13" s="101">
        <v>7844.267781603</v>
      </c>
      <c r="F13" s="102">
        <v>467333.26</v>
      </c>
      <c r="G13" s="102">
        <v>1066573.5430000001</v>
      </c>
      <c r="H13" s="102">
        <v>492037.54700000002</v>
      </c>
      <c r="I13" s="101">
        <v>542776.30200000003</v>
      </c>
      <c r="J13" s="102">
        <v>100906</v>
      </c>
      <c r="K13" s="102">
        <v>225676</v>
      </c>
      <c r="L13" s="102">
        <v>63463</v>
      </c>
      <c r="M13" s="101">
        <v>87347</v>
      </c>
    </row>
    <row r="14" spans="1:13" ht="16.5" customHeight="1">
      <c r="A14" s="544" t="s">
        <v>117</v>
      </c>
      <c r="B14" s="102">
        <v>1456.966139974</v>
      </c>
      <c r="C14" s="102">
        <v>4360.2309533529997</v>
      </c>
      <c r="D14" s="102">
        <v>3046.8851971969998</v>
      </c>
      <c r="E14" s="101">
        <v>3050.8392699199999</v>
      </c>
      <c r="F14" s="102">
        <v>111100.091</v>
      </c>
      <c r="G14" s="102">
        <v>136075.81899999999</v>
      </c>
      <c r="H14" s="102">
        <v>129108.16899999999</v>
      </c>
      <c r="I14" s="101">
        <v>115942.41899999999</v>
      </c>
      <c r="J14" s="102">
        <v>141764</v>
      </c>
      <c r="K14" s="102">
        <v>98859</v>
      </c>
      <c r="L14" s="102">
        <v>31296</v>
      </c>
      <c r="M14" s="101">
        <v>39351</v>
      </c>
    </row>
    <row r="15" spans="1:13" ht="16.5" customHeight="1">
      <c r="A15" s="544" t="s">
        <v>128</v>
      </c>
      <c r="B15" s="102">
        <v>532.38420605099998</v>
      </c>
      <c r="C15" s="102">
        <v>2977.3688655300002</v>
      </c>
      <c r="D15" s="102">
        <v>1146.8530084179999</v>
      </c>
      <c r="E15" s="101">
        <v>399.14964198600001</v>
      </c>
      <c r="F15" s="102">
        <v>11556.325000000001</v>
      </c>
      <c r="G15" s="102">
        <v>54271.932000000001</v>
      </c>
      <c r="H15" s="102">
        <v>77169.144</v>
      </c>
      <c r="I15" s="101">
        <v>29782.904999999999</v>
      </c>
      <c r="J15" s="102">
        <v>14896</v>
      </c>
      <c r="K15" s="102">
        <v>82065</v>
      </c>
      <c r="L15" s="102">
        <v>16555</v>
      </c>
      <c r="M15" s="101">
        <v>6141</v>
      </c>
    </row>
    <row r="16" spans="1:13" ht="16.5" customHeight="1">
      <c r="A16" s="544" t="s">
        <v>116</v>
      </c>
      <c r="B16" s="102">
        <v>1388.568516516</v>
      </c>
      <c r="C16" s="102">
        <v>6448.3455691979998</v>
      </c>
      <c r="D16" s="102">
        <v>4647.0579081260003</v>
      </c>
      <c r="E16" s="101">
        <v>4663.4951084630002</v>
      </c>
      <c r="F16" s="102">
        <v>501475.97499999998</v>
      </c>
      <c r="G16" s="102">
        <v>1545104.9639999999</v>
      </c>
      <c r="H16" s="102">
        <v>636072.58499999996</v>
      </c>
      <c r="I16" s="101">
        <v>716001.31299999997</v>
      </c>
      <c r="J16" s="102">
        <v>64488</v>
      </c>
      <c r="K16" s="102">
        <v>211101</v>
      </c>
      <c r="L16" s="102">
        <v>62353</v>
      </c>
      <c r="M16" s="101">
        <v>61150</v>
      </c>
    </row>
    <row r="17" spans="1:13" ht="16.5" customHeight="1">
      <c r="A17" s="544" t="s">
        <v>110</v>
      </c>
      <c r="B17" s="102">
        <v>486.69689369600002</v>
      </c>
      <c r="C17" s="102">
        <v>2899.9658067720002</v>
      </c>
      <c r="D17" s="102">
        <v>2456.181862504</v>
      </c>
      <c r="E17" s="101">
        <v>2338.6658369100001</v>
      </c>
      <c r="F17" s="102">
        <v>51248.921000000002</v>
      </c>
      <c r="G17" s="102">
        <v>138135.13699999999</v>
      </c>
      <c r="H17" s="102">
        <v>92320.168000000005</v>
      </c>
      <c r="I17" s="101">
        <v>138074.22099999999</v>
      </c>
      <c r="J17" s="102">
        <v>19351</v>
      </c>
      <c r="K17" s="102">
        <v>59020</v>
      </c>
      <c r="L17" s="102">
        <v>511133</v>
      </c>
      <c r="M17" s="101">
        <v>272265</v>
      </c>
    </row>
    <row r="18" spans="1:13" ht="16.5" customHeight="1">
      <c r="A18" s="544" t="s">
        <v>137</v>
      </c>
      <c r="B18" s="102">
        <v>4426.1853323790001</v>
      </c>
      <c r="C18" s="102">
        <v>14355.764813997999</v>
      </c>
      <c r="D18" s="102">
        <v>9621.2516988389998</v>
      </c>
      <c r="E18" s="101">
        <v>18335.411779260001</v>
      </c>
      <c r="F18" s="102">
        <v>286204.23499999999</v>
      </c>
      <c r="G18" s="102">
        <v>536166.66500000004</v>
      </c>
      <c r="H18" s="102">
        <v>279236.55</v>
      </c>
      <c r="I18" s="101">
        <v>620159.23800000001</v>
      </c>
      <c r="J18" s="102">
        <v>121205</v>
      </c>
      <c r="K18" s="102">
        <v>289653</v>
      </c>
      <c r="L18" s="102">
        <v>812492</v>
      </c>
      <c r="M18" s="101">
        <v>514993</v>
      </c>
    </row>
    <row r="19" spans="1:13" ht="16.5" customHeight="1">
      <c r="A19" s="544" t="s">
        <v>142</v>
      </c>
      <c r="B19" s="102">
        <v>976.22700884000005</v>
      </c>
      <c r="C19" s="102">
        <v>3076.6702737760002</v>
      </c>
      <c r="D19" s="102">
        <v>47.448289697</v>
      </c>
      <c r="E19" s="101">
        <v>114.397613513</v>
      </c>
      <c r="F19" s="102">
        <v>246942.785</v>
      </c>
      <c r="G19" s="102">
        <v>391709.26799999998</v>
      </c>
      <c r="H19" s="102">
        <v>3977.0479999999998</v>
      </c>
      <c r="I19" s="101">
        <v>5500.4359999999997</v>
      </c>
      <c r="J19" s="102">
        <v>29413</v>
      </c>
      <c r="K19" s="102">
        <v>76931</v>
      </c>
      <c r="L19" s="102">
        <v>1088</v>
      </c>
      <c r="M19" s="101">
        <v>813</v>
      </c>
    </row>
    <row r="20" spans="1:13" ht="16.5" customHeight="1">
      <c r="A20" s="544" t="s">
        <v>132</v>
      </c>
      <c r="B20" s="102">
        <v>454.032179493</v>
      </c>
      <c r="C20" s="102">
        <v>1114.3641927799999</v>
      </c>
      <c r="D20" s="102">
        <v>29.953269441</v>
      </c>
      <c r="E20" s="101">
        <v>133.022775642</v>
      </c>
      <c r="F20" s="102">
        <v>158066.63500000001</v>
      </c>
      <c r="G20" s="102">
        <v>194271.81200000001</v>
      </c>
      <c r="H20" s="102">
        <v>5218.0720000000001</v>
      </c>
      <c r="I20" s="101">
        <v>19132.841</v>
      </c>
      <c r="J20" s="102">
        <v>22054</v>
      </c>
      <c r="K20" s="102">
        <v>37706</v>
      </c>
      <c r="L20" s="102">
        <v>687</v>
      </c>
      <c r="M20" s="101">
        <v>1715</v>
      </c>
    </row>
    <row r="21" spans="1:13" ht="16.5" customHeight="1">
      <c r="A21" s="544" t="s">
        <v>127</v>
      </c>
      <c r="B21" s="102">
        <v>1034.7672164799999</v>
      </c>
      <c r="C21" s="102">
        <v>6320.4433062529997</v>
      </c>
      <c r="D21" s="102">
        <v>2552.2909074969998</v>
      </c>
      <c r="E21" s="101">
        <v>4098.0277284570002</v>
      </c>
      <c r="F21" s="102">
        <v>183842.454</v>
      </c>
      <c r="G21" s="102">
        <v>478364.55300000001</v>
      </c>
      <c r="H21" s="102">
        <v>120337.75199999999</v>
      </c>
      <c r="I21" s="101">
        <v>271013.31</v>
      </c>
      <c r="J21" s="102">
        <v>38688</v>
      </c>
      <c r="K21" s="102">
        <v>126657</v>
      </c>
      <c r="L21" s="102">
        <v>28058</v>
      </c>
      <c r="M21" s="101">
        <v>42857</v>
      </c>
    </row>
    <row r="22" spans="1:13" ht="16.5" customHeight="1">
      <c r="A22" s="544" t="s">
        <v>133</v>
      </c>
      <c r="B22" s="102">
        <v>459.628138503</v>
      </c>
      <c r="C22" s="102">
        <v>1029.567441056</v>
      </c>
      <c r="D22" s="102">
        <v>914.01163807</v>
      </c>
      <c r="E22" s="101">
        <v>810.19958413300003</v>
      </c>
      <c r="F22" s="102">
        <v>136622.15400000001</v>
      </c>
      <c r="G22" s="102">
        <v>161255.99600000001</v>
      </c>
      <c r="H22" s="102">
        <v>92973.642999999996</v>
      </c>
      <c r="I22" s="101">
        <v>95369.104000000007</v>
      </c>
      <c r="J22" s="102">
        <v>13699</v>
      </c>
      <c r="K22" s="102">
        <v>36014</v>
      </c>
      <c r="L22" s="102">
        <v>8772</v>
      </c>
      <c r="M22" s="101">
        <v>10093</v>
      </c>
    </row>
    <row r="23" spans="1:13" ht="16.5" customHeight="1">
      <c r="A23" s="544" t="s">
        <v>118</v>
      </c>
      <c r="B23" s="102">
        <v>3523.79647436</v>
      </c>
      <c r="C23" s="102">
        <v>38107.822291392004</v>
      </c>
      <c r="D23" s="102">
        <v>193286.167110512</v>
      </c>
      <c r="E23" s="101">
        <v>66323.444592910993</v>
      </c>
      <c r="F23" s="102">
        <v>1184429.1140000001</v>
      </c>
      <c r="G23" s="102">
        <v>5085656.7240000004</v>
      </c>
      <c r="H23" s="102">
        <v>15988894.594000001</v>
      </c>
      <c r="I23" s="101">
        <v>6197798.7280000001</v>
      </c>
      <c r="J23" s="102">
        <v>1138566</v>
      </c>
      <c r="K23" s="102">
        <v>1555975</v>
      </c>
      <c r="L23" s="102">
        <v>9155642</v>
      </c>
      <c r="M23" s="101">
        <v>1717154</v>
      </c>
    </row>
    <row r="24" spans="1:13" ht="16.5" customHeight="1">
      <c r="A24" s="544" t="s">
        <v>120</v>
      </c>
      <c r="B24" s="102">
        <v>813.19053466800005</v>
      </c>
      <c r="C24" s="102">
        <v>6554.5617238369996</v>
      </c>
      <c r="D24" s="102">
        <v>5767.3905972840003</v>
      </c>
      <c r="E24" s="101">
        <v>3569.3477265739998</v>
      </c>
      <c r="F24" s="102">
        <v>277584.50900000002</v>
      </c>
      <c r="G24" s="102">
        <v>631354.57900000003</v>
      </c>
      <c r="H24" s="102">
        <v>230736.15599999999</v>
      </c>
      <c r="I24" s="101">
        <v>136953.83600000001</v>
      </c>
      <c r="J24" s="102">
        <v>37315</v>
      </c>
      <c r="K24" s="102">
        <v>1775221</v>
      </c>
      <c r="L24" s="102">
        <v>111047</v>
      </c>
      <c r="M24" s="101">
        <v>84390</v>
      </c>
    </row>
    <row r="25" spans="1:13" ht="16.5" customHeight="1">
      <c r="A25" s="544" t="s">
        <v>112</v>
      </c>
      <c r="B25" s="102">
        <v>4163.7019026830003</v>
      </c>
      <c r="C25" s="102">
        <v>12669.365877902001</v>
      </c>
      <c r="D25" s="102">
        <v>34709.292230614999</v>
      </c>
      <c r="E25" s="101">
        <v>27577.028586378001</v>
      </c>
      <c r="F25" s="102">
        <v>1194005.2420000001</v>
      </c>
      <c r="G25" s="102">
        <v>1850623.673</v>
      </c>
      <c r="H25" s="102">
        <v>2059526.605</v>
      </c>
      <c r="I25" s="101">
        <v>1682548.294</v>
      </c>
      <c r="J25" s="102">
        <v>289174</v>
      </c>
      <c r="K25" s="102">
        <v>327108</v>
      </c>
      <c r="L25" s="102">
        <v>2224765</v>
      </c>
      <c r="M25" s="101">
        <v>1194891</v>
      </c>
    </row>
    <row r="26" spans="1:13" ht="16.5" customHeight="1">
      <c r="A26" s="544" t="s">
        <v>106</v>
      </c>
      <c r="B26" s="102">
        <v>1356.9503268880001</v>
      </c>
      <c r="C26" s="102">
        <v>31388.690445083001</v>
      </c>
      <c r="D26" s="102">
        <v>4800.4040080160003</v>
      </c>
      <c r="E26" s="101">
        <v>3084.0950755700001</v>
      </c>
      <c r="F26" s="102">
        <v>80482.563999999998</v>
      </c>
      <c r="G26" s="102">
        <v>595957.88500000001</v>
      </c>
      <c r="H26" s="102">
        <v>97688.593999999997</v>
      </c>
      <c r="I26" s="101">
        <v>75389.683000000005</v>
      </c>
      <c r="J26" s="102">
        <v>30287</v>
      </c>
      <c r="K26" s="102">
        <v>68423</v>
      </c>
      <c r="L26" s="102">
        <v>42943</v>
      </c>
      <c r="M26" s="101">
        <v>32737</v>
      </c>
    </row>
    <row r="27" spans="1:13" ht="16.5" customHeight="1">
      <c r="A27" s="544" t="s">
        <v>1576</v>
      </c>
      <c r="B27" s="102">
        <v>7.2937993179999996</v>
      </c>
      <c r="C27" s="102">
        <v>42.737578921000001</v>
      </c>
      <c r="D27" s="102"/>
      <c r="E27" s="101"/>
      <c r="F27" s="102">
        <v>708.33699999999999</v>
      </c>
      <c r="G27" s="102">
        <v>2660.2510000000002</v>
      </c>
      <c r="H27" s="102"/>
      <c r="I27" s="101"/>
      <c r="J27" s="102">
        <v>146</v>
      </c>
      <c r="K27" s="102">
        <v>261</v>
      </c>
      <c r="L27" s="102"/>
      <c r="M27" s="101"/>
    </row>
    <row r="28" spans="1:13" ht="16.5" customHeight="1">
      <c r="A28" s="544" t="s">
        <v>1527</v>
      </c>
      <c r="B28" s="102">
        <v>145.27358640099999</v>
      </c>
      <c r="C28" s="102">
        <v>803.59974236400001</v>
      </c>
      <c r="D28" s="102">
        <v>767.96127761000002</v>
      </c>
      <c r="E28" s="101">
        <v>216.77220195000001</v>
      </c>
      <c r="F28" s="102">
        <v>52871.953000000001</v>
      </c>
      <c r="G28" s="102">
        <v>137113.41800000001</v>
      </c>
      <c r="H28" s="102">
        <v>423522.52899999998</v>
      </c>
      <c r="I28" s="101">
        <v>52718.243999999999</v>
      </c>
      <c r="J28" s="102">
        <v>5545</v>
      </c>
      <c r="K28" s="102">
        <v>30036</v>
      </c>
      <c r="L28" s="102">
        <v>8811</v>
      </c>
      <c r="M28" s="101">
        <v>3583</v>
      </c>
    </row>
    <row r="29" spans="1:13" ht="16.5" customHeight="1">
      <c r="A29" s="544" t="s">
        <v>121</v>
      </c>
      <c r="B29" s="102">
        <v>1805.0068617970001</v>
      </c>
      <c r="C29" s="102">
        <v>6040.766369084</v>
      </c>
      <c r="D29" s="102">
        <v>13210.804566884</v>
      </c>
      <c r="E29" s="101">
        <v>7279.4437355849996</v>
      </c>
      <c r="F29" s="102">
        <v>98101.528999999995</v>
      </c>
      <c r="G29" s="102">
        <v>84568.978000000003</v>
      </c>
      <c r="H29" s="102">
        <v>427315.25099999999</v>
      </c>
      <c r="I29" s="101">
        <v>206102.413</v>
      </c>
      <c r="J29" s="102">
        <v>33715</v>
      </c>
      <c r="K29" s="102">
        <v>63525</v>
      </c>
      <c r="L29" s="102">
        <v>107691</v>
      </c>
      <c r="M29" s="101">
        <v>65396</v>
      </c>
    </row>
    <row r="30" spans="1:13" ht="16.5" customHeight="1">
      <c r="A30" s="544" t="s">
        <v>104</v>
      </c>
      <c r="B30" s="102">
        <v>8093.9586049549998</v>
      </c>
      <c r="C30" s="102">
        <v>50608.167503037999</v>
      </c>
      <c r="D30" s="102">
        <v>44417.709320173999</v>
      </c>
      <c r="E30" s="101">
        <v>29454.913654772001</v>
      </c>
      <c r="F30" s="102">
        <v>2928011.45</v>
      </c>
      <c r="G30" s="102">
        <v>9449716.5820000004</v>
      </c>
      <c r="H30" s="102">
        <v>4837044.7139999997</v>
      </c>
      <c r="I30" s="101">
        <v>3871489.6129999999</v>
      </c>
      <c r="J30" s="102">
        <v>265130</v>
      </c>
      <c r="K30" s="102">
        <v>1309234</v>
      </c>
      <c r="L30" s="102">
        <v>601928</v>
      </c>
      <c r="M30" s="101">
        <v>343535</v>
      </c>
    </row>
    <row r="31" spans="1:13" ht="16.5" customHeight="1">
      <c r="A31" s="544" t="s">
        <v>129</v>
      </c>
      <c r="B31" s="102">
        <v>1927.103432181</v>
      </c>
      <c r="C31" s="102">
        <v>9156.1699568620006</v>
      </c>
      <c r="D31" s="102">
        <v>2388.6476196889998</v>
      </c>
      <c r="E31" s="101">
        <v>1561.5740601980001</v>
      </c>
      <c r="F31" s="102">
        <v>129516.30499999999</v>
      </c>
      <c r="G31" s="102">
        <v>489017.06199999998</v>
      </c>
      <c r="H31" s="102">
        <v>90012.907000000007</v>
      </c>
      <c r="I31" s="101">
        <v>73863.418999999994</v>
      </c>
      <c r="J31" s="102">
        <v>34644</v>
      </c>
      <c r="K31" s="102">
        <v>153384</v>
      </c>
      <c r="L31" s="102">
        <v>30540</v>
      </c>
      <c r="M31" s="101">
        <v>16540</v>
      </c>
    </row>
    <row r="32" spans="1:13" ht="16.5" customHeight="1">
      <c r="A32" s="544" t="s">
        <v>136</v>
      </c>
      <c r="B32" s="102">
        <v>27.498518197999999</v>
      </c>
      <c r="C32" s="102">
        <v>382.23998748600002</v>
      </c>
      <c r="D32" s="102">
        <v>444.39933446800001</v>
      </c>
      <c r="E32" s="101">
        <v>324.16739180500002</v>
      </c>
      <c r="F32" s="102">
        <v>3265.08</v>
      </c>
      <c r="G32" s="102">
        <v>17906.387999999999</v>
      </c>
      <c r="H32" s="102">
        <v>11386.346</v>
      </c>
      <c r="I32" s="101">
        <v>14299.224</v>
      </c>
      <c r="J32" s="102">
        <v>849</v>
      </c>
      <c r="K32" s="102">
        <v>8849</v>
      </c>
      <c r="L32" s="102">
        <v>3872</v>
      </c>
      <c r="M32" s="101">
        <v>3170</v>
      </c>
    </row>
    <row r="33" spans="1:13" ht="16.5" customHeight="1">
      <c r="A33" s="544" t="s">
        <v>131</v>
      </c>
      <c r="B33" s="102">
        <v>353.27132529800002</v>
      </c>
      <c r="C33" s="102">
        <v>1888.057811632</v>
      </c>
      <c r="D33" s="102">
        <v>2205.1399310080001</v>
      </c>
      <c r="E33" s="101">
        <v>3203.4128061440001</v>
      </c>
      <c r="F33" s="102">
        <v>45300.752999999997</v>
      </c>
      <c r="G33" s="102">
        <v>58651.353999999999</v>
      </c>
      <c r="H33" s="102">
        <v>31441.135999999999</v>
      </c>
      <c r="I33" s="101">
        <v>35938.137999999999</v>
      </c>
      <c r="J33" s="102">
        <v>9106</v>
      </c>
      <c r="K33" s="102">
        <v>44921</v>
      </c>
      <c r="L33" s="102">
        <v>227196</v>
      </c>
      <c r="M33" s="101">
        <v>286036</v>
      </c>
    </row>
    <row r="34" spans="1:13" ht="16.5" customHeight="1">
      <c r="A34" s="544" t="s">
        <v>125</v>
      </c>
      <c r="B34" s="102">
        <v>2516.5322246360001</v>
      </c>
      <c r="C34" s="102">
        <v>5556.8114344189999</v>
      </c>
      <c r="D34" s="102">
        <v>75.274274879000004</v>
      </c>
      <c r="E34" s="101">
        <v>6.7137975599999997</v>
      </c>
      <c r="F34" s="102">
        <v>12694772.789000001</v>
      </c>
      <c r="G34" s="102">
        <v>1115281.338</v>
      </c>
      <c r="H34" s="102">
        <v>360291.45199999999</v>
      </c>
      <c r="I34" s="101">
        <v>209.80500000000001</v>
      </c>
      <c r="J34" s="102">
        <v>16111</v>
      </c>
      <c r="K34" s="102">
        <v>135606</v>
      </c>
      <c r="L34" s="102">
        <v>342</v>
      </c>
      <c r="M34" s="101">
        <v>134</v>
      </c>
    </row>
    <row r="35" spans="1:13" ht="16.5" customHeight="1">
      <c r="A35" s="544" t="s">
        <v>123</v>
      </c>
      <c r="B35" s="102">
        <v>134.13908835300001</v>
      </c>
      <c r="C35" s="102">
        <v>810.84352076499999</v>
      </c>
      <c r="D35" s="102">
        <v>213.65419482799999</v>
      </c>
      <c r="E35" s="101">
        <v>859.38112704900004</v>
      </c>
      <c r="F35" s="102">
        <v>10305.585999999999</v>
      </c>
      <c r="G35" s="102">
        <v>27101.243999999999</v>
      </c>
      <c r="H35" s="102">
        <v>4257.3230000000003</v>
      </c>
      <c r="I35" s="101">
        <v>21258.92</v>
      </c>
      <c r="J35" s="102">
        <v>3358</v>
      </c>
      <c r="K35" s="102">
        <v>14632</v>
      </c>
      <c r="L35" s="102">
        <v>2531</v>
      </c>
      <c r="M35" s="101">
        <v>6405</v>
      </c>
    </row>
    <row r="36" spans="1:13" ht="16.5" customHeight="1">
      <c r="A36" s="544" t="s">
        <v>103</v>
      </c>
      <c r="B36" s="102">
        <v>4954.1118123099996</v>
      </c>
      <c r="C36" s="102">
        <v>48923.716338831997</v>
      </c>
      <c r="D36" s="102">
        <v>87455.320232055004</v>
      </c>
      <c r="E36" s="101">
        <v>52879.027407964</v>
      </c>
      <c r="F36" s="102">
        <v>1146436.7169999999</v>
      </c>
      <c r="G36" s="102">
        <v>9578993.943</v>
      </c>
      <c r="H36" s="102">
        <v>3357744.858</v>
      </c>
      <c r="I36" s="101">
        <v>2337621.7889999999</v>
      </c>
      <c r="J36" s="102">
        <v>190222</v>
      </c>
      <c r="K36" s="102">
        <v>4609090</v>
      </c>
      <c r="L36" s="102">
        <v>2301282</v>
      </c>
      <c r="M36" s="101">
        <v>1235177</v>
      </c>
    </row>
    <row r="37" spans="1:13" ht="16.5" customHeight="1">
      <c r="A37" s="544" t="s">
        <v>122</v>
      </c>
      <c r="B37" s="102">
        <v>4486.4543208309997</v>
      </c>
      <c r="C37" s="102">
        <v>18592.316295674002</v>
      </c>
      <c r="D37" s="102">
        <v>10939.016648627001</v>
      </c>
      <c r="E37" s="101">
        <v>10223.522889008</v>
      </c>
      <c r="F37" s="102">
        <v>413281.05699999997</v>
      </c>
      <c r="G37" s="102">
        <v>891695.33299999998</v>
      </c>
      <c r="H37" s="102">
        <v>649002.22699999996</v>
      </c>
      <c r="I37" s="101">
        <v>624703.12300000002</v>
      </c>
      <c r="J37" s="102">
        <v>142536</v>
      </c>
      <c r="K37" s="102">
        <v>402474</v>
      </c>
      <c r="L37" s="102">
        <v>285497</v>
      </c>
      <c r="M37" s="101">
        <v>211127</v>
      </c>
    </row>
    <row r="38" spans="1:13" ht="16.5" customHeight="1">
      <c r="A38" s="544" t="s">
        <v>140</v>
      </c>
      <c r="B38" s="102">
        <v>5907.0677956890004</v>
      </c>
      <c r="C38" s="102">
        <v>7350.864182067</v>
      </c>
      <c r="D38" s="102"/>
      <c r="E38" s="101"/>
      <c r="F38" s="102">
        <v>638821.77099999995</v>
      </c>
      <c r="G38" s="102">
        <v>501648.11099999998</v>
      </c>
      <c r="H38" s="102"/>
      <c r="I38" s="101"/>
      <c r="J38" s="102">
        <v>136306</v>
      </c>
      <c r="K38" s="102">
        <v>161787</v>
      </c>
      <c r="L38" s="102"/>
      <c r="M38" s="101"/>
    </row>
    <row r="39" spans="1:13" ht="16.5" customHeight="1">
      <c r="A39" s="544" t="s">
        <v>143</v>
      </c>
      <c r="B39" s="102">
        <v>857.87677273199995</v>
      </c>
      <c r="C39" s="102">
        <v>1035.516911748</v>
      </c>
      <c r="D39" s="102">
        <v>436.57962163500002</v>
      </c>
      <c r="E39" s="101">
        <v>48.058550283000002</v>
      </c>
      <c r="F39" s="102">
        <v>30359.054</v>
      </c>
      <c r="G39" s="102">
        <v>18975.460999999999</v>
      </c>
      <c r="H39" s="102">
        <v>26455.486000000001</v>
      </c>
      <c r="I39" s="101">
        <v>3253.7840000000001</v>
      </c>
      <c r="J39" s="102">
        <v>17654</v>
      </c>
      <c r="K39" s="102">
        <v>20263</v>
      </c>
      <c r="L39" s="102">
        <v>7632</v>
      </c>
      <c r="M39" s="101">
        <v>795</v>
      </c>
    </row>
    <row r="40" spans="1:13" ht="16.5" customHeight="1">
      <c r="A40" s="544" t="s">
        <v>111</v>
      </c>
      <c r="B40" s="102">
        <v>9351.9363570450005</v>
      </c>
      <c r="C40" s="102">
        <v>19174.531618419001</v>
      </c>
      <c r="D40" s="102">
        <v>7705.2650367770002</v>
      </c>
      <c r="E40" s="101">
        <v>9296.1902989320006</v>
      </c>
      <c r="F40" s="102">
        <v>592156.78500000003</v>
      </c>
      <c r="G40" s="102">
        <v>738453.20600000001</v>
      </c>
      <c r="H40" s="102">
        <v>249201.984</v>
      </c>
      <c r="I40" s="101">
        <v>339560.37699999998</v>
      </c>
      <c r="J40" s="102">
        <v>874204</v>
      </c>
      <c r="K40" s="102">
        <v>478823</v>
      </c>
      <c r="L40" s="102">
        <v>116202</v>
      </c>
      <c r="M40" s="101">
        <v>120741</v>
      </c>
    </row>
    <row r="41" spans="1:13" ht="16.5" customHeight="1">
      <c r="A41" s="544" t="s">
        <v>150</v>
      </c>
      <c r="B41" s="102">
        <v>2699.6709488659999</v>
      </c>
      <c r="C41" s="102">
        <v>11692.572530979</v>
      </c>
      <c r="D41" s="102">
        <v>15669.498610223</v>
      </c>
      <c r="E41" s="101">
        <v>17568.634610303001</v>
      </c>
      <c r="F41" s="102">
        <v>363986.71899999998</v>
      </c>
      <c r="G41" s="102">
        <v>764883.24800000002</v>
      </c>
      <c r="H41" s="102">
        <v>641913.66299999994</v>
      </c>
      <c r="I41" s="101">
        <v>590824.37800000003</v>
      </c>
      <c r="J41" s="102">
        <v>88023</v>
      </c>
      <c r="K41" s="102">
        <v>204347</v>
      </c>
      <c r="L41" s="102">
        <v>957046</v>
      </c>
      <c r="M41" s="101">
        <v>569812</v>
      </c>
    </row>
    <row r="42" spans="1:13" ht="16.5" customHeight="1">
      <c r="A42" s="544" t="s">
        <v>147</v>
      </c>
      <c r="B42" s="102">
        <v>1920.480674869</v>
      </c>
      <c r="C42" s="102">
        <v>7762.2279244909996</v>
      </c>
      <c r="D42" s="102">
        <v>8986.9641047990008</v>
      </c>
      <c r="E42" s="101">
        <v>2193.3366645599999</v>
      </c>
      <c r="F42" s="102">
        <v>202234.16</v>
      </c>
      <c r="G42" s="102">
        <v>475052.48300000001</v>
      </c>
      <c r="H42" s="102">
        <v>256321.24600000001</v>
      </c>
      <c r="I42" s="101">
        <v>157736.33199999999</v>
      </c>
      <c r="J42" s="102">
        <v>55544</v>
      </c>
      <c r="K42" s="102">
        <v>133594</v>
      </c>
      <c r="L42" s="102">
        <v>54427</v>
      </c>
      <c r="M42" s="101">
        <v>28779</v>
      </c>
    </row>
    <row r="43" spans="1:13" ht="16.5" customHeight="1">
      <c r="A43" s="544" t="s">
        <v>149</v>
      </c>
      <c r="B43" s="102">
        <v>1039.569185094</v>
      </c>
      <c r="C43" s="102">
        <v>3783.7489671839999</v>
      </c>
      <c r="D43" s="102">
        <v>2244.9698133369998</v>
      </c>
      <c r="E43" s="101">
        <v>719.21006106300001</v>
      </c>
      <c r="F43" s="102">
        <v>131817.53200000001</v>
      </c>
      <c r="G43" s="102">
        <v>204979.22500000001</v>
      </c>
      <c r="H43" s="102">
        <v>347155.152</v>
      </c>
      <c r="I43" s="101">
        <v>50256.192999999999</v>
      </c>
      <c r="J43" s="102">
        <v>30367</v>
      </c>
      <c r="K43" s="102">
        <v>79691</v>
      </c>
      <c r="L43" s="102">
        <v>29416</v>
      </c>
      <c r="M43" s="101">
        <v>11510</v>
      </c>
    </row>
    <row r="44" spans="1:13" ht="16.5" customHeight="1">
      <c r="A44" s="544" t="s">
        <v>1619</v>
      </c>
      <c r="B44" s="102">
        <v>83401.274104658005</v>
      </c>
      <c r="C44" s="102">
        <v>424103.586968616</v>
      </c>
      <c r="D44" s="102">
        <v>664251.64913113101</v>
      </c>
      <c r="E44" s="101">
        <v>364992.94539980899</v>
      </c>
      <c r="F44" s="102">
        <v>27845483.026999999</v>
      </c>
      <c r="G44" s="102">
        <v>49286046.399999999</v>
      </c>
      <c r="H44" s="102">
        <v>41884755.710000001</v>
      </c>
      <c r="I44" s="101">
        <v>24056994.995999999</v>
      </c>
      <c r="J44" s="102">
        <v>4419204</v>
      </c>
      <c r="K44" s="102">
        <v>14339108</v>
      </c>
      <c r="L44" s="102">
        <v>18924633</v>
      </c>
      <c r="M44" s="101">
        <v>7633592</v>
      </c>
    </row>
    <row r="45" spans="1:13" ht="16.5" customHeight="1">
      <c r="A45" s="544"/>
      <c r="B45" s="102"/>
      <c r="C45" s="102"/>
      <c r="D45" s="102"/>
      <c r="E45" s="101"/>
      <c r="F45" s="102"/>
      <c r="G45" s="102"/>
      <c r="H45" s="102"/>
      <c r="I45" s="101"/>
      <c r="J45" s="102"/>
      <c r="K45" s="102"/>
      <c r="L45" s="102"/>
      <c r="M45" s="101"/>
    </row>
    <row r="46" spans="1:13" ht="16.5" customHeight="1">
      <c r="A46" s="424"/>
      <c r="B46" s="102"/>
      <c r="C46" s="102"/>
      <c r="D46" s="102"/>
      <c r="E46" s="101"/>
      <c r="F46" s="102"/>
      <c r="G46" s="102"/>
      <c r="H46" s="102"/>
      <c r="I46" s="101"/>
      <c r="J46" s="102"/>
      <c r="K46" s="102"/>
      <c r="L46" s="102"/>
      <c r="M46" s="101"/>
    </row>
    <row r="47" spans="1:13" ht="16.5" customHeight="1"/>
    <row r="48" spans="1:13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mergeCells count="4">
    <mergeCell ref="A1:A2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H5"/>
  <sheetViews>
    <sheetView rightToLeft="1" zoomScaleNormal="100" workbookViewId="0">
      <pane xSplit="1" topLeftCell="T1" activePane="topRight" state="frozen"/>
      <selection pane="topRight" activeCell="AH16" sqref="AH16"/>
    </sheetView>
  </sheetViews>
  <sheetFormatPr defaultRowHeight="15"/>
  <cols>
    <col min="1" max="1" width="19" style="622" bestFit="1" customWidth="1"/>
    <col min="2" max="27" width="8.7109375" customWidth="1"/>
  </cols>
  <sheetData>
    <row r="1" spans="1:34" s="623" customFormat="1" ht="24.75" customHeight="1">
      <c r="A1" s="627" t="s">
        <v>162</v>
      </c>
      <c r="B1" s="628" t="s">
        <v>2088</v>
      </c>
      <c r="C1" s="628" t="s">
        <v>2087</v>
      </c>
      <c r="D1" s="628" t="s">
        <v>2086</v>
      </c>
      <c r="E1" s="628" t="s">
        <v>1993</v>
      </c>
      <c r="F1" s="628" t="s">
        <v>1994</v>
      </c>
      <c r="G1" s="628" t="s">
        <v>1995</v>
      </c>
      <c r="H1" s="628" t="s">
        <v>1996</v>
      </c>
      <c r="I1" s="628" t="s">
        <v>1974</v>
      </c>
      <c r="J1" s="628" t="s">
        <v>1975</v>
      </c>
      <c r="K1" s="628" t="s">
        <v>1976</v>
      </c>
      <c r="L1" s="628" t="s">
        <v>1977</v>
      </c>
      <c r="M1" s="628" t="s">
        <v>1978</v>
      </c>
      <c r="N1" s="628" t="s">
        <v>1979</v>
      </c>
      <c r="O1" s="628" t="s">
        <v>1980</v>
      </c>
      <c r="P1" s="628" t="s">
        <v>1981</v>
      </c>
      <c r="Q1" s="628" t="s">
        <v>1982</v>
      </c>
      <c r="R1" s="628" t="s">
        <v>1983</v>
      </c>
      <c r="S1" s="628" t="s">
        <v>1984</v>
      </c>
      <c r="T1" s="628" t="s">
        <v>1985</v>
      </c>
      <c r="U1" s="628" t="s">
        <v>1986</v>
      </c>
      <c r="V1" s="628" t="s">
        <v>1987</v>
      </c>
      <c r="W1" s="628" t="s">
        <v>1988</v>
      </c>
      <c r="X1" s="628" t="s">
        <v>1989</v>
      </c>
      <c r="Y1" s="628" t="s">
        <v>1990</v>
      </c>
      <c r="Z1" s="628" t="s">
        <v>1991</v>
      </c>
      <c r="AA1" s="628" t="s">
        <v>1992</v>
      </c>
      <c r="AB1" s="628" t="s">
        <v>2090</v>
      </c>
      <c r="AC1" s="628" t="s">
        <v>2146</v>
      </c>
      <c r="AD1" s="628" t="s">
        <v>2174</v>
      </c>
      <c r="AE1" s="628" t="s">
        <v>2252</v>
      </c>
      <c r="AF1" s="628" t="s">
        <v>2305</v>
      </c>
      <c r="AG1" s="628" t="s">
        <v>2433</v>
      </c>
      <c r="AH1" s="628" t="s">
        <v>2503</v>
      </c>
    </row>
    <row r="2" spans="1:34" s="630" customFormat="1" ht="12.95" customHeight="1">
      <c r="A2" s="627" t="s">
        <v>155</v>
      </c>
      <c r="B2" s="629">
        <v>1</v>
      </c>
      <c r="C2" s="629">
        <v>0</v>
      </c>
      <c r="D2" s="629">
        <v>0</v>
      </c>
      <c r="E2" s="629">
        <v>1</v>
      </c>
      <c r="F2" s="629">
        <v>1</v>
      </c>
      <c r="G2" s="629">
        <v>0</v>
      </c>
      <c r="H2" s="629">
        <v>0</v>
      </c>
      <c r="I2" s="629">
        <v>1</v>
      </c>
      <c r="J2" s="629">
        <v>0</v>
      </c>
      <c r="K2" s="629">
        <v>0</v>
      </c>
      <c r="L2" s="629">
        <v>0</v>
      </c>
      <c r="M2" s="629">
        <v>2</v>
      </c>
      <c r="N2" s="629">
        <v>0</v>
      </c>
      <c r="O2" s="629">
        <v>0</v>
      </c>
      <c r="P2" s="629">
        <v>1</v>
      </c>
      <c r="Q2" s="629">
        <v>1</v>
      </c>
      <c r="R2" s="629">
        <v>2</v>
      </c>
      <c r="S2" s="629">
        <v>1</v>
      </c>
      <c r="T2" s="629">
        <v>0</v>
      </c>
      <c r="U2" s="629">
        <v>1</v>
      </c>
      <c r="V2" s="629">
        <v>0</v>
      </c>
      <c r="W2" s="629">
        <v>0</v>
      </c>
      <c r="X2" s="629">
        <v>0</v>
      </c>
      <c r="Y2" s="629">
        <v>1</v>
      </c>
      <c r="Z2" s="629">
        <v>2</v>
      </c>
      <c r="AA2" s="629">
        <v>1</v>
      </c>
      <c r="AB2" s="629">
        <v>0</v>
      </c>
      <c r="AC2" s="629">
        <v>0</v>
      </c>
      <c r="AD2" s="629">
        <v>2</v>
      </c>
      <c r="AE2" s="629">
        <v>4</v>
      </c>
      <c r="AF2" s="629">
        <v>1</v>
      </c>
      <c r="AG2" s="629">
        <v>0</v>
      </c>
      <c r="AH2" s="629">
        <v>0</v>
      </c>
    </row>
    <row r="3" spans="1:34" s="630" customFormat="1" ht="12.95" customHeight="1">
      <c r="A3" s="627" t="s">
        <v>1363</v>
      </c>
      <c r="B3" s="629">
        <v>1</v>
      </c>
      <c r="C3" s="629">
        <v>0</v>
      </c>
      <c r="D3" s="629">
        <v>0</v>
      </c>
      <c r="E3" s="631">
        <v>0</v>
      </c>
      <c r="F3" s="629">
        <v>3</v>
      </c>
      <c r="G3" s="629">
        <v>0</v>
      </c>
      <c r="H3" s="629">
        <v>2</v>
      </c>
      <c r="I3" s="629">
        <v>2</v>
      </c>
      <c r="J3" s="629">
        <v>2</v>
      </c>
      <c r="K3" s="629">
        <v>2</v>
      </c>
      <c r="L3" s="629">
        <v>1</v>
      </c>
      <c r="M3" s="629">
        <v>1</v>
      </c>
      <c r="N3" s="629">
        <v>3</v>
      </c>
      <c r="O3" s="629">
        <v>0</v>
      </c>
      <c r="P3" s="629">
        <v>1</v>
      </c>
      <c r="Q3" s="629">
        <v>1</v>
      </c>
      <c r="R3" s="629">
        <v>2</v>
      </c>
      <c r="S3" s="629">
        <v>2</v>
      </c>
      <c r="T3" s="629">
        <v>1</v>
      </c>
      <c r="U3" s="629">
        <v>2</v>
      </c>
      <c r="V3" s="629">
        <v>1</v>
      </c>
      <c r="W3" s="629">
        <v>0</v>
      </c>
      <c r="X3" s="629">
        <v>0</v>
      </c>
      <c r="Y3" s="629">
        <v>4</v>
      </c>
      <c r="Z3" s="629">
        <v>3</v>
      </c>
      <c r="AA3" s="629">
        <v>1</v>
      </c>
      <c r="AB3" s="629">
        <v>2</v>
      </c>
      <c r="AC3" s="629">
        <v>1</v>
      </c>
      <c r="AD3" s="629">
        <v>2</v>
      </c>
      <c r="AE3" s="629">
        <v>4</v>
      </c>
      <c r="AF3" s="629">
        <v>1</v>
      </c>
      <c r="AG3" s="629">
        <v>1</v>
      </c>
      <c r="AH3" s="629">
        <v>0</v>
      </c>
    </row>
    <row r="4" spans="1:34" s="630" customFormat="1" ht="12.95" customHeight="1">
      <c r="A4" s="627" t="s">
        <v>1364</v>
      </c>
      <c r="B4" s="629">
        <v>0</v>
      </c>
      <c r="C4" s="629">
        <v>1</v>
      </c>
      <c r="D4" s="629">
        <v>0</v>
      </c>
      <c r="E4" s="631">
        <v>2</v>
      </c>
      <c r="F4" s="629">
        <v>1</v>
      </c>
      <c r="G4" s="629">
        <v>4</v>
      </c>
      <c r="H4" s="629">
        <v>0</v>
      </c>
      <c r="I4" s="629">
        <v>1</v>
      </c>
      <c r="J4" s="629">
        <v>3</v>
      </c>
      <c r="K4" s="629">
        <v>0</v>
      </c>
      <c r="L4" s="629">
        <v>0</v>
      </c>
      <c r="M4" s="629">
        <v>1</v>
      </c>
      <c r="N4" s="629">
        <v>1</v>
      </c>
      <c r="O4" s="629">
        <v>2</v>
      </c>
      <c r="P4" s="629">
        <v>2</v>
      </c>
      <c r="Q4" s="629">
        <v>0</v>
      </c>
      <c r="R4" s="629">
        <v>0</v>
      </c>
      <c r="S4" s="629">
        <v>1</v>
      </c>
      <c r="T4" s="629">
        <v>4</v>
      </c>
      <c r="U4" s="629">
        <v>1</v>
      </c>
      <c r="V4" s="629">
        <v>0</v>
      </c>
      <c r="W4" s="629">
        <v>0</v>
      </c>
      <c r="X4" s="629">
        <v>0</v>
      </c>
      <c r="Y4" s="629">
        <v>0</v>
      </c>
      <c r="Z4" s="629">
        <v>0</v>
      </c>
      <c r="AA4" s="629">
        <v>1</v>
      </c>
      <c r="AB4" s="629">
        <v>1</v>
      </c>
      <c r="AC4" s="629">
        <v>0</v>
      </c>
      <c r="AD4" s="629">
        <v>0</v>
      </c>
      <c r="AE4" s="629">
        <v>0</v>
      </c>
      <c r="AF4" s="629">
        <v>1</v>
      </c>
      <c r="AG4" s="629">
        <v>1</v>
      </c>
      <c r="AH4" s="629">
        <v>1</v>
      </c>
    </row>
    <row r="5" spans="1:34" s="630" customFormat="1" ht="12.95" customHeight="1">
      <c r="A5" s="627" t="s">
        <v>48</v>
      </c>
      <c r="B5" s="629">
        <f t="shared" ref="B5:V5" si="0">SUM(B2:B4)</f>
        <v>2</v>
      </c>
      <c r="C5" s="629">
        <f t="shared" si="0"/>
        <v>1</v>
      </c>
      <c r="D5" s="629">
        <f t="shared" si="0"/>
        <v>0</v>
      </c>
      <c r="E5" s="629">
        <f t="shared" si="0"/>
        <v>3</v>
      </c>
      <c r="F5" s="629">
        <f t="shared" si="0"/>
        <v>5</v>
      </c>
      <c r="G5" s="629">
        <f t="shared" si="0"/>
        <v>4</v>
      </c>
      <c r="H5" s="629">
        <f t="shared" si="0"/>
        <v>2</v>
      </c>
      <c r="I5" s="629">
        <f t="shared" si="0"/>
        <v>4</v>
      </c>
      <c r="J5" s="629">
        <f t="shared" si="0"/>
        <v>5</v>
      </c>
      <c r="K5" s="629">
        <f t="shared" si="0"/>
        <v>2</v>
      </c>
      <c r="L5" s="629">
        <f t="shared" si="0"/>
        <v>1</v>
      </c>
      <c r="M5" s="629">
        <f t="shared" si="0"/>
        <v>4</v>
      </c>
      <c r="N5" s="629">
        <f t="shared" si="0"/>
        <v>4</v>
      </c>
      <c r="O5" s="629">
        <f t="shared" si="0"/>
        <v>2</v>
      </c>
      <c r="P5" s="629">
        <f t="shared" si="0"/>
        <v>4</v>
      </c>
      <c r="Q5" s="629">
        <f t="shared" si="0"/>
        <v>2</v>
      </c>
      <c r="R5" s="629">
        <f t="shared" si="0"/>
        <v>4</v>
      </c>
      <c r="S5" s="629">
        <f t="shared" si="0"/>
        <v>4</v>
      </c>
      <c r="T5" s="629">
        <f t="shared" si="0"/>
        <v>5</v>
      </c>
      <c r="U5" s="629">
        <f t="shared" si="0"/>
        <v>4</v>
      </c>
      <c r="V5" s="629">
        <f t="shared" si="0"/>
        <v>1</v>
      </c>
      <c r="W5" s="629">
        <f t="shared" ref="W5:AE5" si="1">SUM(W2:W4)</f>
        <v>0</v>
      </c>
      <c r="X5" s="629">
        <f t="shared" si="1"/>
        <v>0</v>
      </c>
      <c r="Y5" s="629">
        <f t="shared" si="1"/>
        <v>5</v>
      </c>
      <c r="Z5" s="629">
        <f t="shared" si="1"/>
        <v>5</v>
      </c>
      <c r="AA5" s="629">
        <f t="shared" si="1"/>
        <v>3</v>
      </c>
      <c r="AB5" s="629">
        <f t="shared" si="1"/>
        <v>3</v>
      </c>
      <c r="AC5" s="629">
        <f t="shared" si="1"/>
        <v>1</v>
      </c>
      <c r="AD5" s="629">
        <f t="shared" si="1"/>
        <v>4</v>
      </c>
      <c r="AE5" s="629">
        <f t="shared" si="1"/>
        <v>8</v>
      </c>
      <c r="AF5" s="629">
        <f>SUM(AF2:AF4)</f>
        <v>3</v>
      </c>
      <c r="AG5" s="629">
        <f>SUM(AG2:AG4)</f>
        <v>2</v>
      </c>
      <c r="AH5" s="629">
        <f>SUM(AH2:AH4)</f>
        <v>1</v>
      </c>
    </row>
  </sheetData>
  <pageMargins left="0.7" right="0.7" top="0.75" bottom="0.7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124"/>
  <sheetViews>
    <sheetView rightToLeft="1" topLeftCell="N1" zoomScaleNormal="100" workbookViewId="0">
      <selection sqref="A1:M1124"/>
    </sheetView>
  </sheetViews>
  <sheetFormatPr defaultColWidth="9.140625" defaultRowHeight="15"/>
  <cols>
    <col min="1" max="1" width="10.42578125" style="39" bestFit="1" customWidth="1"/>
    <col min="2" max="2" width="15.85546875" style="40" bestFit="1" customWidth="1"/>
    <col min="3" max="4" width="9.140625" style="39"/>
    <col min="5" max="5" width="12.5703125" style="39" customWidth="1"/>
    <col min="6" max="7" width="9.140625" style="38"/>
    <col min="8" max="8" width="13.28515625" style="38" customWidth="1"/>
    <col min="9" max="9" width="9.140625" style="37"/>
    <col min="10" max="10" width="10.7109375" style="37" bestFit="1" customWidth="1"/>
    <col min="11" max="16384" width="9.140625" style="37"/>
  </cols>
  <sheetData>
    <row r="1" spans="1:13">
      <c r="A1" s="94" t="s">
        <v>1029</v>
      </c>
      <c r="B1" s="95" t="s">
        <v>1028</v>
      </c>
      <c r="C1" s="632" t="s">
        <v>1026</v>
      </c>
      <c r="D1" s="94" t="s">
        <v>1025</v>
      </c>
      <c r="E1" s="94" t="s">
        <v>1024</v>
      </c>
      <c r="F1" s="632" t="s">
        <v>1026</v>
      </c>
      <c r="G1" s="94" t="s">
        <v>1025</v>
      </c>
      <c r="H1" s="94" t="s">
        <v>1024</v>
      </c>
    </row>
    <row r="2" spans="1:13" ht="45">
      <c r="A2" s="42" t="s">
        <v>1027</v>
      </c>
      <c r="B2" s="43">
        <v>42445</v>
      </c>
      <c r="C2" s="42">
        <v>80219.399999999994</v>
      </c>
      <c r="D2" s="42">
        <v>791.18</v>
      </c>
      <c r="E2" s="42">
        <v>171.37</v>
      </c>
      <c r="F2" s="41" t="s">
        <v>1997</v>
      </c>
      <c r="G2" s="41" t="s">
        <v>1997</v>
      </c>
      <c r="H2" s="41" t="s">
        <v>1997</v>
      </c>
      <c r="J2" s="632" t="s">
        <v>1636</v>
      </c>
      <c r="K2" s="1119" t="s">
        <v>2469</v>
      </c>
      <c r="L2" s="1120" t="s">
        <v>2467</v>
      </c>
      <c r="M2" s="1120" t="s">
        <v>2468</v>
      </c>
    </row>
    <row r="3" spans="1:13">
      <c r="A3" s="42" t="s">
        <v>1023</v>
      </c>
      <c r="B3" s="43">
        <v>42455</v>
      </c>
      <c r="C3" s="42">
        <v>81200.3</v>
      </c>
      <c r="D3" s="42">
        <v>809.39666666666699</v>
      </c>
      <c r="E3" s="42">
        <v>171.92454545454501</v>
      </c>
      <c r="F3" s="41">
        <v>0.29125069571439943</v>
      </c>
      <c r="G3" s="41">
        <v>-0.1708275708992808</v>
      </c>
      <c r="H3" s="41">
        <v>-0.10910692582368631</v>
      </c>
      <c r="J3" s="37" t="s">
        <v>1725</v>
      </c>
      <c r="K3" s="37">
        <v>0.70911347376933032</v>
      </c>
      <c r="L3" s="37">
        <v>7.4104149791582197E-2</v>
      </c>
      <c r="M3" s="37">
        <v>3.2966765014264432E-2</v>
      </c>
    </row>
    <row r="4" spans="1:13">
      <c r="A4" s="42" t="s">
        <v>1022</v>
      </c>
      <c r="B4" s="43">
        <v>42456</v>
      </c>
      <c r="C4" s="42">
        <v>81261</v>
      </c>
      <c r="D4" s="42">
        <v>811.21833333333302</v>
      </c>
      <c r="E4" s="42">
        <v>171.98</v>
      </c>
      <c r="F4" s="41">
        <v>0.27717660372020658</v>
      </c>
      <c r="G4" s="41">
        <v>-0.16524663015732255</v>
      </c>
      <c r="H4" s="41">
        <v>-0.1094771453352148</v>
      </c>
      <c r="J4" s="37" t="s">
        <v>1726</v>
      </c>
      <c r="K4" s="37">
        <v>0.76180033498945887</v>
      </c>
      <c r="L4" s="37">
        <v>7.0000690863131876E-2</v>
      </c>
      <c r="M4" s="37">
        <v>2.7262124599086279E-2</v>
      </c>
    </row>
    <row r="5" spans="1:13">
      <c r="A5" s="42" t="s">
        <v>1021</v>
      </c>
      <c r="B5" s="43">
        <v>42457</v>
      </c>
      <c r="C5" s="42">
        <v>80935.7</v>
      </c>
      <c r="D5" s="42">
        <v>813.04</v>
      </c>
      <c r="E5" s="42">
        <v>171.5</v>
      </c>
      <c r="F5" s="41">
        <v>0.24325382988299515</v>
      </c>
      <c r="G5" s="41">
        <v>-0.16212366982082904</v>
      </c>
      <c r="H5" s="41">
        <v>-0.11218098048351188</v>
      </c>
      <c r="J5" s="37" t="s">
        <v>1727</v>
      </c>
      <c r="K5" s="37">
        <v>0.75454038159103365</v>
      </c>
      <c r="L5" s="37">
        <v>6.5930730236464452E-2</v>
      </c>
      <c r="M5" s="37">
        <v>2.6040151294733693E-2</v>
      </c>
    </row>
    <row r="6" spans="1:13">
      <c r="A6" s="42" t="s">
        <v>1020</v>
      </c>
      <c r="B6" s="43">
        <v>42458</v>
      </c>
      <c r="C6" s="42">
        <v>80561.3</v>
      </c>
      <c r="D6" s="42">
        <v>814.83</v>
      </c>
      <c r="E6" s="42">
        <v>171.67</v>
      </c>
      <c r="F6" s="41">
        <v>0.23607481998493296</v>
      </c>
      <c r="G6" s="41">
        <v>-0.15902405796203978</v>
      </c>
      <c r="H6" s="41">
        <v>-0.11203641442093799</v>
      </c>
      <c r="J6" s="37" t="s">
        <v>1728</v>
      </c>
      <c r="K6" s="37">
        <v>0.75476381725582242</v>
      </c>
      <c r="L6" s="37">
        <v>7.7381809208496799E-2</v>
      </c>
      <c r="M6" s="37">
        <v>1.8715274393215742E-2</v>
      </c>
    </row>
    <row r="7" spans="1:13">
      <c r="A7" s="42" t="s">
        <v>1019</v>
      </c>
      <c r="B7" s="43">
        <v>42459</v>
      </c>
      <c r="C7" s="42">
        <v>81480.399999999994</v>
      </c>
      <c r="D7" s="42">
        <v>833.98</v>
      </c>
      <c r="E7" s="42">
        <v>174.46</v>
      </c>
      <c r="F7" s="41">
        <v>0.23966041869522869</v>
      </c>
      <c r="G7" s="41">
        <v>-0.14425849348943642</v>
      </c>
      <c r="H7" s="41">
        <v>-9.6155838773184121E-2</v>
      </c>
      <c r="J7" s="37" t="s">
        <v>1729</v>
      </c>
      <c r="K7" s="37">
        <v>0.77123900196456474</v>
      </c>
      <c r="L7" s="37">
        <v>7.9883902198884194E-2</v>
      </c>
      <c r="M7" s="37">
        <v>2.468289338361318E-2</v>
      </c>
    </row>
    <row r="8" spans="1:13">
      <c r="A8" s="42" t="s">
        <v>1018</v>
      </c>
      <c r="B8" s="43">
        <v>42462</v>
      </c>
      <c r="C8" s="42">
        <v>81536.899999999994</v>
      </c>
      <c r="D8" s="42">
        <v>829.66</v>
      </c>
      <c r="E8" s="42">
        <v>174.35499999999999</v>
      </c>
      <c r="F8" s="41">
        <v>0.20213042003921733</v>
      </c>
      <c r="G8" s="41">
        <v>-0.16653104688426101</v>
      </c>
      <c r="H8" s="41">
        <v>-0.10109607968488998</v>
      </c>
      <c r="J8" s="37" t="s">
        <v>1730</v>
      </c>
      <c r="K8" s="37">
        <v>0.83697825263105052</v>
      </c>
      <c r="L8" s="37">
        <v>7.1054287172193975E-2</v>
      </c>
      <c r="M8" s="37">
        <v>2.3278157645750586E-2</v>
      </c>
    </row>
    <row r="9" spans="1:13">
      <c r="A9" s="42" t="s">
        <v>1017</v>
      </c>
      <c r="B9" s="43">
        <v>42463</v>
      </c>
      <c r="C9" s="42">
        <v>80852.7</v>
      </c>
      <c r="D9" s="42">
        <v>828.22</v>
      </c>
      <c r="E9" s="42">
        <v>174.32</v>
      </c>
      <c r="F9" s="41">
        <v>0.15073646097375959</v>
      </c>
      <c r="G9" s="41">
        <v>-0.17231385756187256</v>
      </c>
      <c r="H9" s="41">
        <v>-0.10236869207003085</v>
      </c>
      <c r="J9" s="37" t="s">
        <v>1731</v>
      </c>
      <c r="K9" s="37">
        <v>0.91435660069624869</v>
      </c>
      <c r="L9" s="37">
        <v>6.7780087448928272E-2</v>
      </c>
      <c r="M9" s="37">
        <v>2.1399737366859517E-2</v>
      </c>
    </row>
    <row r="10" spans="1:13">
      <c r="A10" s="42" t="s">
        <v>1016</v>
      </c>
      <c r="B10" s="43">
        <v>42464</v>
      </c>
      <c r="C10" s="42">
        <v>80872.100000000006</v>
      </c>
      <c r="D10" s="42">
        <v>826.78</v>
      </c>
      <c r="E10" s="42">
        <v>175.68</v>
      </c>
      <c r="F10" s="41">
        <v>0.1415534717879734</v>
      </c>
      <c r="G10" s="41">
        <v>-0.17803670490923196</v>
      </c>
      <c r="H10" s="41">
        <v>-0.10234530683153642</v>
      </c>
      <c r="J10" s="37" t="s">
        <v>1331</v>
      </c>
      <c r="K10" s="37">
        <v>0.9150431100994143</v>
      </c>
      <c r="L10" s="37">
        <v>6.1275710088148916E-2</v>
      </c>
      <c r="M10" s="37">
        <v>2.9702002931118798E-2</v>
      </c>
    </row>
    <row r="11" spans="1:13">
      <c r="A11" s="42" t="s">
        <v>1015</v>
      </c>
      <c r="B11" s="43">
        <v>42465</v>
      </c>
      <c r="C11" s="42">
        <v>80965.8</v>
      </c>
      <c r="D11" s="42">
        <v>812.97</v>
      </c>
      <c r="E11" s="42">
        <v>174.08</v>
      </c>
      <c r="F11" s="41">
        <v>0.15401817847516908</v>
      </c>
      <c r="G11" s="41">
        <v>-0.1920875320493709</v>
      </c>
      <c r="H11" s="41">
        <v>-0.11786763960677005</v>
      </c>
      <c r="J11" s="37" t="s">
        <v>1286</v>
      </c>
      <c r="K11" s="37">
        <v>0.9589073291482495</v>
      </c>
      <c r="L11" s="37">
        <v>4.6093962709369274E-2</v>
      </c>
      <c r="M11" s="37">
        <v>3.5689739813451249E-2</v>
      </c>
    </row>
    <row r="12" spans="1:13">
      <c r="A12" s="42" t="s">
        <v>1014</v>
      </c>
      <c r="B12" s="43">
        <v>42466</v>
      </c>
      <c r="C12" s="42">
        <v>80752.7</v>
      </c>
      <c r="D12" s="42">
        <v>809.03</v>
      </c>
      <c r="E12" s="42">
        <v>174.17</v>
      </c>
      <c r="F12" s="41">
        <v>0.14243535022430587</v>
      </c>
      <c r="G12" s="41">
        <v>-0.20764898878605353</v>
      </c>
      <c r="H12" s="41">
        <v>-0.1182158768732281</v>
      </c>
      <c r="J12" s="37" t="s">
        <v>1732</v>
      </c>
      <c r="K12" s="37">
        <v>1.0176431088907489</v>
      </c>
      <c r="L12" s="37">
        <v>2.9579157520436272E-2</v>
      </c>
      <c r="M12" s="37">
        <v>2.9909989130302073E-2</v>
      </c>
    </row>
    <row r="13" spans="1:13">
      <c r="A13" s="42" t="s">
        <v>1013</v>
      </c>
      <c r="B13" s="43">
        <v>42469</v>
      </c>
      <c r="C13" s="42">
        <v>80654</v>
      </c>
      <c r="D13" s="42">
        <v>818.01800000000003</v>
      </c>
      <c r="E13" s="42">
        <v>175.98500000000001</v>
      </c>
      <c r="F13" s="41">
        <v>0.15182483419686155</v>
      </c>
      <c r="G13" s="41">
        <v>-0.20834107554853598</v>
      </c>
      <c r="H13" s="41">
        <v>-0.10987190673090297</v>
      </c>
      <c r="J13" s="37" t="s">
        <v>1733</v>
      </c>
      <c r="K13" s="37">
        <v>1.008261765309844</v>
      </c>
      <c r="L13" s="37">
        <v>3.3072749374895016E-2</v>
      </c>
      <c r="M13" s="37">
        <v>4.0128273911134826E-2</v>
      </c>
    </row>
    <row r="14" spans="1:13">
      <c r="A14" s="42" t="s">
        <v>1012</v>
      </c>
      <c r="B14" s="43">
        <v>42470</v>
      </c>
      <c r="C14" s="42">
        <v>80280.7</v>
      </c>
      <c r="D14" s="42">
        <v>821.01400000000001</v>
      </c>
      <c r="E14" s="42">
        <v>176.59</v>
      </c>
      <c r="F14" s="41">
        <v>0.16714376474727377</v>
      </c>
      <c r="G14" s="41">
        <v>-0.20856814006080704</v>
      </c>
      <c r="H14" s="41">
        <v>-0.10709409920614854</v>
      </c>
      <c r="J14" s="37" t="s">
        <v>1734</v>
      </c>
      <c r="K14" s="37">
        <v>0.9997499945882371</v>
      </c>
      <c r="L14" s="37">
        <v>3.0812198216094489E-2</v>
      </c>
      <c r="M14" s="37">
        <v>3.1811828216127713E-2</v>
      </c>
    </row>
    <row r="15" spans="1:13">
      <c r="A15" s="42" t="s">
        <v>1011</v>
      </c>
      <c r="B15" s="43">
        <v>42471</v>
      </c>
      <c r="C15" s="42">
        <v>80262.399999999994</v>
      </c>
      <c r="D15" s="42">
        <v>824.01</v>
      </c>
      <c r="E15" s="42">
        <v>176.26</v>
      </c>
      <c r="F15" s="41">
        <v>0.17249952888139619</v>
      </c>
      <c r="G15" s="41">
        <v>-0.2087934246154437</v>
      </c>
      <c r="H15" s="41">
        <v>-0.10149360248763828</v>
      </c>
      <c r="J15" s="37" t="s">
        <v>1735</v>
      </c>
      <c r="K15" s="37">
        <v>1.02648497872985</v>
      </c>
      <c r="L15" s="37">
        <v>3.6342124722701374E-2</v>
      </c>
      <c r="M15" s="37">
        <v>2.0487106017191836E-2</v>
      </c>
    </row>
    <row r="16" spans="1:13">
      <c r="A16" s="42" t="s">
        <v>1010</v>
      </c>
      <c r="B16" s="43">
        <v>42472</v>
      </c>
      <c r="C16" s="42">
        <v>80109.3</v>
      </c>
      <c r="D16" s="42">
        <v>830.88</v>
      </c>
      <c r="E16" s="42">
        <v>176.91</v>
      </c>
      <c r="F16" s="41">
        <v>0.17007155449548894</v>
      </c>
      <c r="G16" s="41">
        <v>-0.19858792210422749</v>
      </c>
      <c r="H16" s="41">
        <v>-9.4580070627974799E-2</v>
      </c>
      <c r="J16" s="37" t="s">
        <v>1736</v>
      </c>
      <c r="K16" s="37">
        <v>1.0342454846904685</v>
      </c>
      <c r="L16" s="37">
        <v>4.7499276382110267E-2</v>
      </c>
      <c r="M16" s="37">
        <v>1.8133231532735383E-2</v>
      </c>
    </row>
    <row r="17" spans="1:13">
      <c r="A17" s="42" t="s">
        <v>1009</v>
      </c>
      <c r="B17" s="43">
        <v>42473</v>
      </c>
      <c r="C17" s="42">
        <v>79588.3</v>
      </c>
      <c r="D17" s="42">
        <v>844.15</v>
      </c>
      <c r="E17" s="42">
        <v>177.78</v>
      </c>
      <c r="F17" s="41">
        <v>0.16906144056593231</v>
      </c>
      <c r="G17" s="41">
        <v>-0.18586708073336089</v>
      </c>
      <c r="H17" s="41">
        <v>-9.7196831200487499E-2</v>
      </c>
      <c r="J17" s="37" t="s">
        <v>1737</v>
      </c>
      <c r="K17" s="37">
        <v>1.0312431531117432</v>
      </c>
      <c r="L17" s="37">
        <v>8.1550389498363796E-2</v>
      </c>
      <c r="M17" s="37">
        <v>2.1890821175090558E-2</v>
      </c>
    </row>
    <row r="18" spans="1:13">
      <c r="A18" s="42" t="s">
        <v>1008</v>
      </c>
      <c r="B18" s="43">
        <v>42476</v>
      </c>
      <c r="C18" s="42">
        <v>77984.800000000003</v>
      </c>
      <c r="D18" s="42">
        <v>843.86800000000005</v>
      </c>
      <c r="E18" s="42">
        <v>178.095</v>
      </c>
      <c r="F18" s="41">
        <v>0.1574910202748836</v>
      </c>
      <c r="G18" s="41">
        <v>-0.18467647655578201</v>
      </c>
      <c r="H18" s="41">
        <v>-0.11590155999851071</v>
      </c>
      <c r="J18" s="37" t="s">
        <v>1738</v>
      </c>
      <c r="K18" s="37">
        <v>1.0569793434285328</v>
      </c>
      <c r="L18" s="37">
        <v>0.10864669168176011</v>
      </c>
      <c r="M18" s="37">
        <v>2.4442846872753332E-2</v>
      </c>
    </row>
    <row r="19" spans="1:13">
      <c r="A19" s="42" t="s">
        <v>1007</v>
      </c>
      <c r="B19" s="43">
        <v>42477</v>
      </c>
      <c r="C19" s="42">
        <v>77516.2</v>
      </c>
      <c r="D19" s="42">
        <v>843.774</v>
      </c>
      <c r="E19" s="42">
        <v>178.2</v>
      </c>
      <c r="F19" s="41">
        <v>0.1504538519534333</v>
      </c>
      <c r="G19" s="41">
        <v>-0.18427865698624313</v>
      </c>
      <c r="H19" s="41">
        <v>-0.12195121951219512</v>
      </c>
      <c r="J19" s="37" t="s">
        <v>1276</v>
      </c>
      <c r="K19" s="37">
        <v>1.0616074562099835</v>
      </c>
      <c r="L19" s="37">
        <v>0.12383178055443023</v>
      </c>
      <c r="M19" s="37">
        <v>3.16962562717098E-2</v>
      </c>
    </row>
    <row r="20" spans="1:13">
      <c r="A20" s="42" t="s">
        <v>1006</v>
      </c>
      <c r="B20" s="43">
        <v>42478</v>
      </c>
      <c r="C20" s="42">
        <v>78435.399999999994</v>
      </c>
      <c r="D20" s="42">
        <v>843.68</v>
      </c>
      <c r="E20" s="42">
        <v>178.17</v>
      </c>
      <c r="F20" s="41">
        <v>0.17038588889038109</v>
      </c>
      <c r="G20" s="41">
        <v>-0.18388036023486853</v>
      </c>
      <c r="H20" s="41">
        <v>-0.12266102028757153</v>
      </c>
      <c r="J20" s="37" t="s">
        <v>1739</v>
      </c>
      <c r="K20" s="37">
        <v>1.0722929587631969</v>
      </c>
      <c r="L20" s="37">
        <v>0.12765339966832512</v>
      </c>
      <c r="M20" s="37">
        <v>3.9686404363069583E-2</v>
      </c>
    </row>
    <row r="21" spans="1:13">
      <c r="A21" s="42" t="s">
        <v>354</v>
      </c>
      <c r="B21" s="43">
        <v>42479</v>
      </c>
      <c r="C21" s="42">
        <v>78430.899999999994</v>
      </c>
      <c r="D21" s="42">
        <v>852.73</v>
      </c>
      <c r="E21" s="42">
        <v>179.36</v>
      </c>
      <c r="F21" s="41">
        <v>0.17361279452210554</v>
      </c>
      <c r="G21" s="41">
        <v>-0.18180597000604481</v>
      </c>
      <c r="H21" s="41">
        <v>-0.11823410845091187</v>
      </c>
      <c r="J21" s="37" t="s">
        <v>1740</v>
      </c>
      <c r="K21" s="37">
        <v>1.0977703458256656</v>
      </c>
      <c r="L21" s="37">
        <v>0.12637654510164453</v>
      </c>
      <c r="M21" s="37">
        <v>4.4905092480217457E-2</v>
      </c>
    </row>
    <row r="22" spans="1:13">
      <c r="A22" s="42" t="s">
        <v>1005</v>
      </c>
      <c r="B22" s="43">
        <v>42480</v>
      </c>
      <c r="C22" s="42">
        <v>78269</v>
      </c>
      <c r="D22" s="42">
        <v>849.45</v>
      </c>
      <c r="E22" s="42">
        <v>178.94</v>
      </c>
      <c r="F22" s="41">
        <v>0.17575395227823076</v>
      </c>
      <c r="G22" s="41">
        <v>-0.18915436087857107</v>
      </c>
      <c r="H22" s="41">
        <v>-0.12051508896097518</v>
      </c>
      <c r="J22" s="37" t="s">
        <v>1741</v>
      </c>
      <c r="K22" s="37">
        <v>1.1298031138231304</v>
      </c>
      <c r="L22" s="37">
        <v>0.14083591496854742</v>
      </c>
      <c r="M22" s="37">
        <v>4.8377338399361092E-2</v>
      </c>
    </row>
    <row r="23" spans="1:13">
      <c r="A23" s="42" t="s">
        <v>1004</v>
      </c>
      <c r="B23" s="43">
        <v>42483</v>
      </c>
      <c r="C23" s="42">
        <v>78281.7</v>
      </c>
      <c r="D23" s="42">
        <v>843.3</v>
      </c>
      <c r="E23" s="42">
        <v>179.9675</v>
      </c>
      <c r="F23" s="41">
        <v>0.17645016726630036</v>
      </c>
      <c r="G23" s="41">
        <v>-0.2032433372133452</v>
      </c>
      <c r="H23" s="41">
        <v>-0.12286922298985026</v>
      </c>
      <c r="J23" s="37" t="s">
        <v>1722</v>
      </c>
      <c r="K23" s="37">
        <v>1.189109395262204</v>
      </c>
      <c r="L23" s="37">
        <v>0.16376093258394553</v>
      </c>
      <c r="M23" s="37">
        <v>6.7066389439582208E-2</v>
      </c>
    </row>
    <row r="24" spans="1:13">
      <c r="A24" s="42" t="s">
        <v>1003</v>
      </c>
      <c r="B24" s="43">
        <v>42484</v>
      </c>
      <c r="C24" s="42">
        <v>78448.3</v>
      </c>
      <c r="D24" s="42">
        <v>841.25</v>
      </c>
      <c r="E24" s="42">
        <v>180.31</v>
      </c>
      <c r="F24" s="41">
        <v>0.18486034354897929</v>
      </c>
      <c r="G24" s="41">
        <v>-0.20787594937185627</v>
      </c>
      <c r="H24" s="41">
        <v>-0.12364520048602667</v>
      </c>
      <c r="J24" s="37" t="s">
        <v>1782</v>
      </c>
      <c r="K24" s="37">
        <v>1.232997360248739</v>
      </c>
      <c r="L24" s="37">
        <v>0.14809365377859507</v>
      </c>
      <c r="M24" s="37">
        <v>5.546397750412102E-2</v>
      </c>
    </row>
    <row r="25" spans="1:13">
      <c r="A25" s="42" t="s">
        <v>1002</v>
      </c>
      <c r="B25" s="43">
        <v>42485</v>
      </c>
      <c r="C25" s="42">
        <v>78688.399999999994</v>
      </c>
      <c r="D25" s="42">
        <v>839.2</v>
      </c>
      <c r="E25" s="42">
        <v>181.12</v>
      </c>
      <c r="F25" s="41">
        <v>0.19994266264898553</v>
      </c>
      <c r="G25" s="41">
        <v>-0.21247724329498308</v>
      </c>
      <c r="H25" s="41">
        <v>-0.1171768375901735</v>
      </c>
      <c r="J25" s="37" t="s">
        <v>1783</v>
      </c>
      <c r="K25" s="37">
        <v>1.2580813200926944</v>
      </c>
      <c r="L25" s="37">
        <v>0.15437496105838133</v>
      </c>
      <c r="M25" s="37">
        <v>6.0779928036565289E-2</v>
      </c>
    </row>
    <row r="26" spans="1:13">
      <c r="A26" s="42" t="s">
        <v>1001</v>
      </c>
      <c r="B26" s="43">
        <v>42486</v>
      </c>
      <c r="C26" s="42">
        <v>78394.399999999994</v>
      </c>
      <c r="D26" s="42">
        <v>842.63</v>
      </c>
      <c r="E26" s="42">
        <v>179.2</v>
      </c>
      <c r="F26" s="41">
        <v>0.19671125141585333</v>
      </c>
      <c r="G26" s="41">
        <v>-0.21028856336866575</v>
      </c>
      <c r="H26" s="41">
        <v>-0.1274710293115201</v>
      </c>
      <c r="J26" s="37" t="s">
        <v>1784</v>
      </c>
      <c r="K26" s="37">
        <v>1.3209374487452843</v>
      </c>
      <c r="L26" s="37">
        <v>0.14614788404898471</v>
      </c>
      <c r="M26" s="37">
        <v>5.2374740300526579E-2</v>
      </c>
    </row>
    <row r="27" spans="1:13">
      <c r="A27" s="42" t="s">
        <v>1000</v>
      </c>
      <c r="B27" s="43">
        <v>42487</v>
      </c>
      <c r="C27" s="42">
        <v>78404.7</v>
      </c>
      <c r="D27" s="42">
        <v>843.17</v>
      </c>
      <c r="E27" s="42">
        <v>179.71</v>
      </c>
      <c r="F27" s="41">
        <v>0.19457263830844007</v>
      </c>
      <c r="G27" s="41">
        <v>-0.20418872875197025</v>
      </c>
      <c r="H27" s="41">
        <v>-0.12190950845304405</v>
      </c>
      <c r="J27" s="37" t="s">
        <v>1785</v>
      </c>
      <c r="K27" s="37">
        <v>1.3363778894277276</v>
      </c>
      <c r="L27" s="37">
        <v>0.15684360280527865</v>
      </c>
      <c r="M27" s="37">
        <v>5.4566201731065744E-2</v>
      </c>
    </row>
    <row r="28" spans="1:13">
      <c r="A28" s="42" t="s">
        <v>999</v>
      </c>
      <c r="B28" s="43">
        <v>42490</v>
      </c>
      <c r="C28" s="42">
        <v>78414.600000000006</v>
      </c>
      <c r="D28" s="42">
        <v>838.61</v>
      </c>
      <c r="E28" s="42">
        <v>179.08</v>
      </c>
      <c r="F28" s="41">
        <v>0.20474186604965872</v>
      </c>
      <c r="G28" s="41">
        <v>-0.20167507249191308</v>
      </c>
      <c r="H28" s="41">
        <v>-0.11704960063110137</v>
      </c>
      <c r="J28" s="37" t="s">
        <v>1786</v>
      </c>
      <c r="K28" s="37">
        <v>1.3461816293943984</v>
      </c>
      <c r="L28" s="37">
        <v>0.1662540986522314</v>
      </c>
      <c r="M28" s="37">
        <v>6.0919260700389222E-2</v>
      </c>
    </row>
    <row r="29" spans="1:13">
      <c r="A29" s="42" t="s">
        <v>998</v>
      </c>
      <c r="B29" s="43">
        <v>42491</v>
      </c>
      <c r="C29" s="42">
        <v>78384.399999999994</v>
      </c>
      <c r="D29" s="42">
        <v>837.09</v>
      </c>
      <c r="E29" s="42">
        <v>178.87</v>
      </c>
      <c r="F29" s="41">
        <v>0.21685052425026141</v>
      </c>
      <c r="G29" s="41">
        <v>-0.20140240412135091</v>
      </c>
      <c r="H29" s="41">
        <v>-0.11873675912696458</v>
      </c>
      <c r="J29" s="37" t="s">
        <v>1787</v>
      </c>
      <c r="K29" s="37">
        <v>1.347729616976963</v>
      </c>
      <c r="L29" s="37">
        <v>0.17182737920322411</v>
      </c>
      <c r="M29" s="37">
        <v>5.6592821901905621E-2</v>
      </c>
    </row>
    <row r="30" spans="1:13">
      <c r="A30" s="42" t="s">
        <v>997</v>
      </c>
      <c r="B30" s="43">
        <v>42492</v>
      </c>
      <c r="C30" s="42">
        <v>78285.399999999994</v>
      </c>
      <c r="D30" s="42">
        <v>835.57</v>
      </c>
      <c r="E30" s="42">
        <v>177.64</v>
      </c>
      <c r="F30" s="41">
        <v>0.22000495573345624</v>
      </c>
      <c r="G30" s="41">
        <v>-0.20264712337656143</v>
      </c>
      <c r="H30" s="41">
        <v>-0.12272210973381414</v>
      </c>
      <c r="J30" s="37" t="s">
        <v>1788</v>
      </c>
      <c r="K30" s="37">
        <v>1.3927808930597778</v>
      </c>
      <c r="L30" s="37">
        <v>0.17694970903006513</v>
      </c>
      <c r="M30" s="37">
        <v>5.9933677947917596E-2</v>
      </c>
    </row>
    <row r="31" spans="1:13">
      <c r="A31" s="42" t="s">
        <v>996</v>
      </c>
      <c r="B31" s="43">
        <v>42493</v>
      </c>
      <c r="C31" s="42">
        <v>78044.399999999994</v>
      </c>
      <c r="D31" s="42">
        <v>821.09</v>
      </c>
      <c r="E31" s="42">
        <v>175.63</v>
      </c>
      <c r="F31" s="41">
        <v>0.21812855182919688</v>
      </c>
      <c r="G31" s="41">
        <v>-0.21082426665641463</v>
      </c>
      <c r="H31" s="41">
        <v>-0.13784301212507988</v>
      </c>
      <c r="J31" s="37" t="s">
        <v>1789</v>
      </c>
      <c r="K31" s="37">
        <v>1.3794733586756682</v>
      </c>
      <c r="L31" s="37">
        <v>0.1731410829868969</v>
      </c>
      <c r="M31" s="37">
        <v>6.5033080127419707E-2</v>
      </c>
    </row>
    <row r="32" spans="1:13">
      <c r="A32" s="42" t="s">
        <v>995</v>
      </c>
      <c r="B32" s="43">
        <v>42494</v>
      </c>
      <c r="C32" s="42">
        <v>78033.8</v>
      </c>
      <c r="D32" s="42">
        <v>813.52</v>
      </c>
      <c r="E32" s="42">
        <v>174.47</v>
      </c>
      <c r="F32" s="41">
        <v>0.22829457486360827</v>
      </c>
      <c r="G32" s="41">
        <v>-0.21610193989523874</v>
      </c>
      <c r="H32" s="41">
        <v>-0.14138779527559053</v>
      </c>
      <c r="J32" s="37" t="s">
        <v>1790</v>
      </c>
      <c r="K32" s="37">
        <v>1.3890654023660542</v>
      </c>
      <c r="L32" s="37">
        <v>0.16173438864697109</v>
      </c>
      <c r="M32" s="37">
        <v>5.6460540882492527E-2</v>
      </c>
    </row>
    <row r="33" spans="1:13">
      <c r="A33" s="42" t="s">
        <v>994</v>
      </c>
      <c r="B33" s="43">
        <v>42497</v>
      </c>
      <c r="C33" s="42">
        <v>77423.899999999994</v>
      </c>
      <c r="D33" s="42">
        <v>805.95399999999995</v>
      </c>
      <c r="E33" s="42">
        <v>174.6575</v>
      </c>
      <c r="F33" s="41">
        <v>0.23118059851254413</v>
      </c>
      <c r="G33" s="41">
        <v>-0.22273035883746228</v>
      </c>
      <c r="H33" s="41">
        <v>-0.1397453578288923</v>
      </c>
      <c r="J33" s="37" t="s">
        <v>1791</v>
      </c>
      <c r="K33" s="37">
        <v>1.2771970208877579</v>
      </c>
      <c r="L33" s="37">
        <v>0.15861146144783844</v>
      </c>
      <c r="M33" s="37">
        <v>4.8487717254102503E-2</v>
      </c>
    </row>
    <row r="34" spans="1:13">
      <c r="A34" s="42" t="s">
        <v>993</v>
      </c>
      <c r="B34" s="43">
        <v>42498</v>
      </c>
      <c r="C34" s="42">
        <v>77045.3</v>
      </c>
      <c r="D34" s="42">
        <v>803.43200000000002</v>
      </c>
      <c r="E34" s="42">
        <v>174.72</v>
      </c>
      <c r="F34" s="41">
        <v>0.22158782808887922</v>
      </c>
      <c r="G34" s="41">
        <v>-0.2245014575008204</v>
      </c>
      <c r="H34" s="41">
        <v>-0.13522074836666009</v>
      </c>
      <c r="J34" s="37" t="s">
        <v>1792</v>
      </c>
      <c r="K34" s="37">
        <v>1.2664403771127715</v>
      </c>
      <c r="L34" s="37">
        <v>0.15509439042322959</v>
      </c>
      <c r="M34" s="37">
        <v>4.0693184012357664E-2</v>
      </c>
    </row>
    <row r="35" spans="1:13">
      <c r="A35" s="42" t="s">
        <v>992</v>
      </c>
      <c r="B35" s="43">
        <v>42499</v>
      </c>
      <c r="C35" s="42">
        <v>77106</v>
      </c>
      <c r="D35" s="42">
        <v>800.91</v>
      </c>
      <c r="E35" s="42">
        <v>173.74</v>
      </c>
      <c r="F35" s="41">
        <v>0.21779644955461497</v>
      </c>
      <c r="G35" s="41">
        <v>-0.2216844989941984</v>
      </c>
      <c r="H35" s="41">
        <v>-0.13904856293359757</v>
      </c>
      <c r="J35" s="37" t="s">
        <v>1308</v>
      </c>
      <c r="K35" s="37">
        <v>1.2172604559542464</v>
      </c>
      <c r="L35" s="37">
        <v>0.15519758160529218</v>
      </c>
      <c r="M35" s="37">
        <v>4.7527047913446641E-2</v>
      </c>
    </row>
    <row r="36" spans="1:13">
      <c r="A36" s="42" t="s">
        <v>991</v>
      </c>
      <c r="B36" s="43">
        <v>42500</v>
      </c>
      <c r="C36" s="42">
        <v>76630.399999999994</v>
      </c>
      <c r="D36" s="42">
        <v>806.91</v>
      </c>
      <c r="E36" s="42">
        <v>173.41</v>
      </c>
      <c r="F36" s="41">
        <v>0.20618151024532749</v>
      </c>
      <c r="G36" s="41">
        <v>-0.2195322474561846</v>
      </c>
      <c r="H36" s="41">
        <v>-0.14777865146451741</v>
      </c>
      <c r="J36" s="37" t="s">
        <v>1793</v>
      </c>
      <c r="K36" s="37">
        <v>1.1989440574174219</v>
      </c>
      <c r="L36" s="37">
        <v>0.16296590837745661</v>
      </c>
      <c r="M36" s="37">
        <v>4.9083642035484543E-2</v>
      </c>
    </row>
    <row r="37" spans="1:13">
      <c r="A37" s="42" t="s">
        <v>990</v>
      </c>
      <c r="B37" s="43">
        <v>42501</v>
      </c>
      <c r="C37" s="42">
        <v>75982.600000000006</v>
      </c>
      <c r="D37" s="42">
        <v>807.97</v>
      </c>
      <c r="E37" s="42">
        <v>173.42</v>
      </c>
      <c r="F37" s="41">
        <v>0.1972343855126677</v>
      </c>
      <c r="G37" s="41">
        <v>-0.22275900016930628</v>
      </c>
      <c r="H37" s="41">
        <v>-0.15635337614321865</v>
      </c>
      <c r="J37" s="37" t="s">
        <v>1794</v>
      </c>
      <c r="K37" s="37">
        <v>1.2333390086364746</v>
      </c>
      <c r="L37" s="37">
        <v>0.16709320564682573</v>
      </c>
      <c r="M37" s="37">
        <v>4.4372982637180591E-2</v>
      </c>
    </row>
    <row r="38" spans="1:13">
      <c r="A38" s="42" t="s">
        <v>989</v>
      </c>
      <c r="B38" s="43">
        <v>42504</v>
      </c>
      <c r="C38" s="42">
        <v>76138.600000000006</v>
      </c>
      <c r="D38" s="42">
        <v>801.64599999999996</v>
      </c>
      <c r="E38" s="42">
        <v>172.37</v>
      </c>
      <c r="F38" s="41">
        <v>0.19860270642981726</v>
      </c>
      <c r="G38" s="41">
        <v>-0.22989000432297424</v>
      </c>
      <c r="H38" s="41">
        <v>-0.16113490364025684</v>
      </c>
      <c r="J38" s="37" t="s">
        <v>1795</v>
      </c>
      <c r="K38" s="37">
        <v>1.3292407726391686</v>
      </c>
      <c r="L38" s="37">
        <v>0.16844375963020042</v>
      </c>
      <c r="M38" s="37">
        <v>4.2834630628909798E-2</v>
      </c>
    </row>
    <row r="39" spans="1:13">
      <c r="A39" s="42" t="s">
        <v>988</v>
      </c>
      <c r="B39" s="43">
        <v>42505</v>
      </c>
      <c r="C39" s="42">
        <v>75863.199999999997</v>
      </c>
      <c r="D39" s="42">
        <v>799.53800000000001</v>
      </c>
      <c r="E39" s="42">
        <v>172.02</v>
      </c>
      <c r="F39" s="41">
        <v>0.19198734215004309</v>
      </c>
      <c r="G39" s="41">
        <v>-0.23187080287062045</v>
      </c>
      <c r="H39" s="41">
        <v>-0.16022261277094318</v>
      </c>
      <c r="J39" s="37" t="s">
        <v>1796</v>
      </c>
      <c r="K39" s="37">
        <v>1.4151656567498505</v>
      </c>
      <c r="L39" s="37">
        <v>0.1697819951736268</v>
      </c>
      <c r="M39" s="37">
        <v>3.6737588652482334E-2</v>
      </c>
    </row>
    <row r="40" spans="1:13">
      <c r="A40" s="42" t="s">
        <v>987</v>
      </c>
      <c r="B40" s="43">
        <v>42506</v>
      </c>
      <c r="C40" s="42">
        <v>75980.5</v>
      </c>
      <c r="D40" s="42">
        <v>797.43</v>
      </c>
      <c r="E40" s="42">
        <v>171.61</v>
      </c>
      <c r="F40" s="41">
        <v>0.19272845434523589</v>
      </c>
      <c r="G40" s="41">
        <v>-0.23035421291381142</v>
      </c>
      <c r="H40" s="41">
        <v>-0.15757694762161889</v>
      </c>
      <c r="J40" s="37" t="s">
        <v>1797</v>
      </c>
      <c r="K40" s="37">
        <v>1.4145844046858147</v>
      </c>
      <c r="L40" s="37">
        <v>0.17257639593648433</v>
      </c>
      <c r="M40" s="37">
        <v>4.683785068949109E-2</v>
      </c>
    </row>
    <row r="41" spans="1:13">
      <c r="A41" s="42" t="s">
        <v>986</v>
      </c>
      <c r="B41" s="43">
        <v>42507</v>
      </c>
      <c r="C41" s="42">
        <v>76292.899999999994</v>
      </c>
      <c r="D41" s="42">
        <v>801.64</v>
      </c>
      <c r="E41" s="42">
        <v>172.18</v>
      </c>
      <c r="F41" s="41">
        <v>0.2028306200120451</v>
      </c>
      <c r="G41" s="41">
        <v>-0.22594574552111835</v>
      </c>
      <c r="H41" s="41">
        <v>-0.15190621613634125</v>
      </c>
      <c r="J41" s="37" t="s">
        <v>1798</v>
      </c>
      <c r="K41" s="37">
        <v>1.4233862041601801</v>
      </c>
      <c r="L41" s="37">
        <v>0.14437706780905257</v>
      </c>
      <c r="M41" s="37">
        <v>4.3350268268363301E-2</v>
      </c>
    </row>
    <row r="42" spans="1:13">
      <c r="A42" s="42" t="s">
        <v>985</v>
      </c>
      <c r="B42" s="43">
        <v>42508</v>
      </c>
      <c r="C42" s="42">
        <v>76413.3</v>
      </c>
      <c r="D42" s="42">
        <v>794.22</v>
      </c>
      <c r="E42" s="42">
        <v>171.66</v>
      </c>
      <c r="F42" s="41">
        <v>0.20594566613744747</v>
      </c>
      <c r="G42" s="41">
        <v>-0.23299635725902079</v>
      </c>
      <c r="H42" s="41">
        <v>-0.15350855564870058</v>
      </c>
      <c r="J42" s="37" t="s">
        <v>1799</v>
      </c>
      <c r="K42" s="37">
        <v>1.4856769815539814</v>
      </c>
      <c r="L42" s="37">
        <v>0.15020284077753954</v>
      </c>
      <c r="M42" s="37">
        <v>3.0300554420776171E-2</v>
      </c>
    </row>
    <row r="43" spans="1:13">
      <c r="A43" s="42" t="s">
        <v>984</v>
      </c>
      <c r="B43" s="43">
        <v>42511</v>
      </c>
      <c r="C43" s="42">
        <v>76448.3</v>
      </c>
      <c r="D43" s="42">
        <v>791.02800000000002</v>
      </c>
      <c r="E43" s="42">
        <v>169.59</v>
      </c>
      <c r="F43" s="41">
        <v>0.20397659713527516</v>
      </c>
      <c r="G43" s="41">
        <v>-0.23596534438295025</v>
      </c>
      <c r="H43" s="41">
        <v>-0.16094399366712842</v>
      </c>
      <c r="J43" s="37" t="s">
        <v>1800</v>
      </c>
      <c r="K43" s="37">
        <v>1.4967173838770829</v>
      </c>
      <c r="L43" s="37">
        <v>0.15214742460097685</v>
      </c>
      <c r="M43" s="37">
        <v>2.6046986721144139E-2</v>
      </c>
    </row>
    <row r="44" spans="1:13">
      <c r="A44" s="42" t="s">
        <v>983</v>
      </c>
      <c r="B44" s="43">
        <v>42513</v>
      </c>
      <c r="C44" s="42">
        <v>76613.899999999994</v>
      </c>
      <c r="D44" s="42">
        <v>788.9</v>
      </c>
      <c r="E44" s="42">
        <v>168.21</v>
      </c>
      <c r="F44" s="41">
        <v>0.20805719412605983</v>
      </c>
      <c r="G44" s="41">
        <v>-0.23142871060451076</v>
      </c>
      <c r="H44" s="41">
        <v>-0.16715353765410701</v>
      </c>
      <c r="J44" s="37" t="s">
        <v>1298</v>
      </c>
      <c r="K44" s="37">
        <v>1.4882618624329376</v>
      </c>
      <c r="L44" s="37">
        <v>0.15409334045189427</v>
      </c>
      <c r="M44" s="37">
        <v>3.0788637637824801E-2</v>
      </c>
    </row>
    <row r="45" spans="1:13">
      <c r="A45" s="42" t="s">
        <v>982</v>
      </c>
      <c r="B45" s="43">
        <v>42514</v>
      </c>
      <c r="C45" s="42">
        <v>76692.800000000003</v>
      </c>
      <c r="D45" s="42">
        <v>787.99</v>
      </c>
      <c r="E45" s="42">
        <v>168.47</v>
      </c>
      <c r="F45" s="41">
        <v>0.20962554868056427</v>
      </c>
      <c r="G45" s="41">
        <v>-0.22677094270378473</v>
      </c>
      <c r="H45" s="41">
        <v>-0.15786053486628349</v>
      </c>
      <c r="J45" s="37" t="s">
        <v>1820</v>
      </c>
      <c r="K45" s="37">
        <v>1.4540342771486685</v>
      </c>
      <c r="L45" s="37">
        <v>0.12112107132552641</v>
      </c>
      <c r="M45" s="37">
        <v>2.0194534506716044E-2</v>
      </c>
    </row>
    <row r="46" spans="1:13">
      <c r="A46" s="42" t="s">
        <v>981</v>
      </c>
      <c r="B46" s="43">
        <v>42515</v>
      </c>
      <c r="C46" s="42">
        <v>76853</v>
      </c>
      <c r="D46" s="42">
        <v>799.68</v>
      </c>
      <c r="E46" s="42">
        <v>170.26</v>
      </c>
      <c r="F46" s="41">
        <v>0.21181206529811614</v>
      </c>
      <c r="G46" s="41">
        <v>-0.20776228113105488</v>
      </c>
      <c r="H46" s="41">
        <v>-0.14506653276424808</v>
      </c>
      <c r="J46" s="37" t="s">
        <v>1821</v>
      </c>
      <c r="K46" s="37">
        <v>1.4832360820073069</v>
      </c>
      <c r="L46" s="37">
        <v>0.12285637860490017</v>
      </c>
      <c r="M46" s="37">
        <v>1.9062195631000423E-2</v>
      </c>
    </row>
    <row r="47" spans="1:13">
      <c r="A47" s="42" t="s">
        <v>980</v>
      </c>
      <c r="B47" s="43">
        <v>42518</v>
      </c>
      <c r="C47" s="42">
        <v>76690.600000000006</v>
      </c>
      <c r="D47" s="42">
        <v>804.46799999999996</v>
      </c>
      <c r="E47" s="42">
        <v>170.47749999999999</v>
      </c>
      <c r="F47" s="41">
        <v>0.21292340881161653</v>
      </c>
      <c r="G47" s="41">
        <v>-0.2004587730405244</v>
      </c>
      <c r="H47" s="41">
        <v>-0.14268292682926831</v>
      </c>
      <c r="J47" s="37" t="s">
        <v>1822</v>
      </c>
      <c r="K47" s="37">
        <v>1.510077137874847</v>
      </c>
      <c r="L47" s="37">
        <v>9.8856355670824181E-2</v>
      </c>
      <c r="M47" s="37">
        <v>9.1016057585824317E-3</v>
      </c>
    </row>
    <row r="48" spans="1:13">
      <c r="A48" s="42" t="s">
        <v>979</v>
      </c>
      <c r="B48" s="43">
        <v>42519</v>
      </c>
      <c r="C48" s="42">
        <v>76387</v>
      </c>
      <c r="D48" s="42">
        <v>806.06399999999996</v>
      </c>
      <c r="E48" s="42">
        <v>170.55</v>
      </c>
      <c r="F48" s="41">
        <v>0.20813892798962463</v>
      </c>
      <c r="G48" s="41">
        <v>-0.19629086775747062</v>
      </c>
      <c r="H48" s="41">
        <v>-0.14006958100136135</v>
      </c>
      <c r="J48" s="37" t="s">
        <v>1823</v>
      </c>
      <c r="K48" s="37">
        <v>1.5264213399236963</v>
      </c>
      <c r="L48" s="37">
        <v>9.0913383131458803E-2</v>
      </c>
      <c r="M48" s="37">
        <v>5.8040444055460494E-3</v>
      </c>
    </row>
    <row r="49" spans="1:13">
      <c r="A49" s="42" t="s">
        <v>978</v>
      </c>
      <c r="B49" s="43">
        <v>42520</v>
      </c>
      <c r="C49" s="42">
        <v>76431.5</v>
      </c>
      <c r="D49" s="42">
        <v>807.66</v>
      </c>
      <c r="E49" s="42">
        <v>169.22</v>
      </c>
      <c r="F49" s="41">
        <v>0.20764325373124892</v>
      </c>
      <c r="G49" s="41">
        <v>-0.19223499054877136</v>
      </c>
      <c r="H49" s="41">
        <v>-0.15058729043268748</v>
      </c>
      <c r="J49" s="37" t="s">
        <v>1824</v>
      </c>
      <c r="K49" s="37">
        <v>1.597963923415072</v>
      </c>
      <c r="L49" s="37">
        <v>8.2998674456281618E-2</v>
      </c>
      <c r="M49" s="37">
        <v>-2.0287716709701531E-3</v>
      </c>
    </row>
    <row r="50" spans="1:13">
      <c r="A50" s="42" t="s">
        <v>977</v>
      </c>
      <c r="B50" s="43">
        <v>42521</v>
      </c>
      <c r="C50" s="42">
        <v>76144.2</v>
      </c>
      <c r="D50" s="42">
        <v>807.45</v>
      </c>
      <c r="E50" s="42">
        <v>169.1</v>
      </c>
      <c r="F50" s="41">
        <v>0.20295556229620071</v>
      </c>
      <c r="G50" s="41">
        <v>-0.17999018296914382</v>
      </c>
      <c r="H50" s="41">
        <v>-0.14683861072430426</v>
      </c>
      <c r="J50" s="37" t="s">
        <v>1825</v>
      </c>
      <c r="K50" s="37">
        <v>1.6236145724627575</v>
      </c>
      <c r="L50" s="37">
        <v>9.0131897925056714E-2</v>
      </c>
      <c r="M50" s="37">
        <v>-8.4855192768862331E-3</v>
      </c>
    </row>
    <row r="51" spans="1:13">
      <c r="A51" s="42" t="s">
        <v>976</v>
      </c>
      <c r="B51" s="43">
        <v>42522</v>
      </c>
      <c r="C51" s="42">
        <v>76084.2</v>
      </c>
      <c r="D51" s="42">
        <v>807.22</v>
      </c>
      <c r="E51" s="42">
        <v>169.73</v>
      </c>
      <c r="F51" s="41">
        <v>0.20410588836680787</v>
      </c>
      <c r="G51" s="41">
        <v>-0.1770506956291249</v>
      </c>
      <c r="H51" s="41">
        <v>-0.14256125284162668</v>
      </c>
      <c r="J51" s="37" t="s">
        <v>1826</v>
      </c>
      <c r="K51" s="37">
        <v>1.6155797654241506</v>
      </c>
      <c r="L51" s="37">
        <v>6.1845070979477113E-2</v>
      </c>
      <c r="M51" s="37">
        <v>-1.8359988906351155E-2</v>
      </c>
    </row>
    <row r="52" spans="1:13">
      <c r="A52" s="42" t="s">
        <v>975</v>
      </c>
      <c r="B52" s="43">
        <v>42526</v>
      </c>
      <c r="C52" s="42">
        <v>76160.600000000006</v>
      </c>
      <c r="D52" s="42">
        <v>820.05200000000002</v>
      </c>
      <c r="E52" s="42">
        <v>170.52</v>
      </c>
      <c r="F52" s="41">
        <v>0.20981441504122977</v>
      </c>
      <c r="G52" s="41">
        <v>-0.16072009743217108</v>
      </c>
      <c r="H52" s="41">
        <v>-0.12647917627170735</v>
      </c>
      <c r="J52" s="37" t="s">
        <v>1827</v>
      </c>
      <c r="K52" s="37">
        <v>1.6355462756381649</v>
      </c>
      <c r="L52" s="37">
        <v>4.4798621580874443E-2</v>
      </c>
      <c r="M52" s="37">
        <v>-2.3365240456694747E-2</v>
      </c>
    </row>
    <row r="53" spans="1:13">
      <c r="A53" s="42" t="s">
        <v>974</v>
      </c>
      <c r="B53" s="43">
        <v>42527</v>
      </c>
      <c r="C53" s="42">
        <v>76128.600000000006</v>
      </c>
      <c r="D53" s="42">
        <v>823.26</v>
      </c>
      <c r="E53" s="42">
        <v>172.86</v>
      </c>
      <c r="F53" s="41">
        <v>0.22161690300860593</v>
      </c>
      <c r="G53" s="41">
        <v>-0.15223099815671048</v>
      </c>
      <c r="H53" s="41">
        <v>-0.11308363263211896</v>
      </c>
      <c r="J53" s="37" t="s">
        <v>1334</v>
      </c>
      <c r="K53" s="37">
        <v>1.7293886366745856</v>
      </c>
      <c r="L53" s="37">
        <v>3.470080799406694E-2</v>
      </c>
      <c r="M53" s="37">
        <v>-3.3699059561128397E-2</v>
      </c>
    </row>
    <row r="54" spans="1:13">
      <c r="A54" s="42" t="s">
        <v>973</v>
      </c>
      <c r="B54" s="43">
        <v>42528</v>
      </c>
      <c r="C54" s="42">
        <v>75874.5</v>
      </c>
      <c r="D54" s="42">
        <v>835.9</v>
      </c>
      <c r="E54" s="42">
        <v>174.99</v>
      </c>
      <c r="F54" s="41">
        <v>0.21745541717076744</v>
      </c>
      <c r="G54" s="41">
        <v>-0.14516541391829019</v>
      </c>
      <c r="H54" s="41">
        <v>-0.10810397553516815</v>
      </c>
      <c r="J54" s="37" t="s">
        <v>1828</v>
      </c>
      <c r="K54" s="37">
        <v>1.7543738385240228</v>
      </c>
      <c r="L54" s="37">
        <v>5.5765227710445009E-2</v>
      </c>
      <c r="M54" s="37">
        <v>-2.9741656706812503E-2</v>
      </c>
    </row>
    <row r="55" spans="1:13">
      <c r="A55" s="42" t="s">
        <v>972</v>
      </c>
      <c r="B55" s="43">
        <v>42529</v>
      </c>
      <c r="C55" s="42">
        <v>75876.2</v>
      </c>
      <c r="D55" s="42">
        <v>842.38</v>
      </c>
      <c r="E55" s="42">
        <v>175.3</v>
      </c>
      <c r="F55" s="41">
        <v>0.21263776306032178</v>
      </c>
      <c r="G55" s="41">
        <v>-0.13464126412764554</v>
      </c>
      <c r="H55" s="41">
        <v>-0.10843250940901228</v>
      </c>
      <c r="J55" s="37" t="s">
        <v>1829</v>
      </c>
      <c r="K55" s="37">
        <v>1.7841760066935994</v>
      </c>
      <c r="L55" s="37">
        <v>5.7926681233309241E-2</v>
      </c>
      <c r="M55" s="37">
        <v>-2.1457247012136027E-2</v>
      </c>
    </row>
    <row r="56" spans="1:13">
      <c r="A56" s="42" t="s">
        <v>971</v>
      </c>
      <c r="B56" s="43">
        <v>42532</v>
      </c>
      <c r="C56" s="42">
        <v>74850.100000000006</v>
      </c>
      <c r="D56" s="42">
        <v>822.62800000000004</v>
      </c>
      <c r="E56" s="42">
        <v>173.8075</v>
      </c>
      <c r="F56" s="41">
        <v>0.19467131021031614</v>
      </c>
      <c r="G56" s="41">
        <v>-0.15365574117932701</v>
      </c>
      <c r="H56" s="41">
        <v>-0.11665226672087814</v>
      </c>
      <c r="J56" s="37" t="s">
        <v>1830</v>
      </c>
      <c r="K56" s="37">
        <v>1.8250576843056141</v>
      </c>
      <c r="L56" s="37">
        <v>4.9475704928469977E-2</v>
      </c>
      <c r="M56" s="37">
        <v>-2.4862198341747965E-2</v>
      </c>
    </row>
    <row r="57" spans="1:13">
      <c r="A57" s="42" t="s">
        <v>970</v>
      </c>
      <c r="B57" s="43">
        <v>42533</v>
      </c>
      <c r="C57" s="42">
        <v>74817.8</v>
      </c>
      <c r="D57" s="42">
        <v>816.04399999999998</v>
      </c>
      <c r="E57" s="42">
        <v>173.31</v>
      </c>
      <c r="F57" s="41">
        <v>0.19819672656224974</v>
      </c>
      <c r="G57" s="41">
        <v>-0.15915961710853055</v>
      </c>
      <c r="H57" s="41">
        <v>-0.11182288730589862</v>
      </c>
      <c r="J57" s="37" t="s">
        <v>1831</v>
      </c>
      <c r="K57" s="37">
        <v>1.8439360884899729</v>
      </c>
      <c r="L57" s="37">
        <v>4.2110932435825532E-2</v>
      </c>
      <c r="M57" s="37">
        <v>-2.9427736247992553E-2</v>
      </c>
    </row>
    <row r="58" spans="1:13">
      <c r="A58" s="42" t="s">
        <v>969</v>
      </c>
      <c r="B58" s="43">
        <v>42534</v>
      </c>
      <c r="C58" s="42">
        <v>74700.5</v>
      </c>
      <c r="D58" s="42">
        <v>809.46</v>
      </c>
      <c r="E58" s="42">
        <v>172.76</v>
      </c>
      <c r="F58" s="41">
        <v>0.19408269646684961</v>
      </c>
      <c r="G58" s="41">
        <v>-0.16147678538131638</v>
      </c>
      <c r="H58" s="41">
        <v>-0.11514034009424312</v>
      </c>
      <c r="J58" s="37" t="s">
        <v>1832</v>
      </c>
      <c r="K58" s="37">
        <v>1.8416723819740302</v>
      </c>
      <c r="L58" s="37">
        <v>3.9362534257185722E-2</v>
      </c>
      <c r="M58" s="37">
        <v>-3.3758197099842957E-2</v>
      </c>
    </row>
    <row r="59" spans="1:13">
      <c r="A59" s="42" t="s">
        <v>968</v>
      </c>
      <c r="B59" s="43">
        <v>42535</v>
      </c>
      <c r="C59" s="42">
        <v>73959.7</v>
      </c>
      <c r="D59" s="42">
        <v>803.06</v>
      </c>
      <c r="E59" s="42">
        <v>172.92</v>
      </c>
      <c r="F59" s="41">
        <v>0.16362569363920842</v>
      </c>
      <c r="G59" s="41">
        <v>-0.17159067464410982</v>
      </c>
      <c r="H59" s="41">
        <v>-0.11649294911097496</v>
      </c>
      <c r="J59" s="37" t="s">
        <v>1833</v>
      </c>
      <c r="K59" s="37">
        <v>1.9047600445192763</v>
      </c>
      <c r="L59" s="37">
        <v>5.8823529411764719E-2</v>
      </c>
      <c r="M59" s="37">
        <v>-4.0938915072544102E-2</v>
      </c>
    </row>
    <row r="60" spans="1:13">
      <c r="A60" s="42" t="s">
        <v>967</v>
      </c>
      <c r="B60" s="43">
        <v>42536</v>
      </c>
      <c r="C60" s="42">
        <v>73877.100000000006</v>
      </c>
      <c r="D60" s="42">
        <v>808.19</v>
      </c>
      <c r="E60" s="42">
        <v>173.49</v>
      </c>
      <c r="F60" s="41">
        <v>0.15729163076749564</v>
      </c>
      <c r="G60" s="41">
        <v>-0.17543412165608985</v>
      </c>
      <c r="H60" s="41">
        <v>-0.1120835252571778</v>
      </c>
      <c r="J60" s="37" t="s">
        <v>1834</v>
      </c>
      <c r="K60" s="37">
        <v>1.9167003463510657</v>
      </c>
      <c r="L60" s="37">
        <v>5.3972811103716989E-2</v>
      </c>
      <c r="M60" s="37">
        <v>-4.8746486013180435E-2</v>
      </c>
    </row>
    <row r="61" spans="1:13">
      <c r="A61" s="42" t="s">
        <v>966</v>
      </c>
      <c r="B61" s="43">
        <v>42539</v>
      </c>
      <c r="C61" s="42">
        <v>73906.5</v>
      </c>
      <c r="D61" s="42">
        <v>815.97799999999995</v>
      </c>
      <c r="E61" s="42">
        <v>173.45249999999999</v>
      </c>
      <c r="F61" s="41">
        <v>0.15821484484577053</v>
      </c>
      <c r="G61" s="41">
        <v>-0.17051803358679307</v>
      </c>
      <c r="H61" s="41">
        <v>-0.11177539942646464</v>
      </c>
      <c r="J61" s="37" t="s">
        <v>1835</v>
      </c>
      <c r="K61" s="37">
        <v>1.9819811461786161</v>
      </c>
      <c r="L61" s="37">
        <v>5.7104705949678536E-2</v>
      </c>
      <c r="M61" s="37">
        <v>-5.4908256880733974E-2</v>
      </c>
    </row>
    <row r="62" spans="1:13">
      <c r="A62" s="42" t="s">
        <v>965</v>
      </c>
      <c r="B62" s="43">
        <v>42540</v>
      </c>
      <c r="C62" s="42">
        <v>73027.899999999994</v>
      </c>
      <c r="D62" s="42">
        <v>818.57399999999996</v>
      </c>
      <c r="E62" s="42">
        <v>173.44</v>
      </c>
      <c r="F62" s="41">
        <v>0.13615240406680496</v>
      </c>
      <c r="G62" s="41">
        <v>-0.17089638407778796</v>
      </c>
      <c r="H62" s="41">
        <v>-0.11329243353783225</v>
      </c>
      <c r="J62" s="37" t="s">
        <v>1836</v>
      </c>
      <c r="K62" s="37">
        <v>2.0088859152814251</v>
      </c>
      <c r="L62" s="37">
        <v>6.1049184095610221E-2</v>
      </c>
      <c r="M62" s="37">
        <v>-4.5730435991289453E-2</v>
      </c>
    </row>
    <row r="63" spans="1:13">
      <c r="A63" s="42" t="s">
        <v>353</v>
      </c>
      <c r="B63" s="43">
        <v>42541</v>
      </c>
      <c r="C63" s="42">
        <v>72615</v>
      </c>
      <c r="D63" s="42">
        <v>821.17</v>
      </c>
      <c r="E63" s="42">
        <v>174.1</v>
      </c>
      <c r="F63" s="41">
        <v>0.11991918506465971</v>
      </c>
      <c r="G63" s="41">
        <v>-0.17109632874721148</v>
      </c>
      <c r="H63" s="41">
        <v>-0.10905276086177784</v>
      </c>
      <c r="J63" s="37" t="s">
        <v>1837</v>
      </c>
      <c r="K63" s="37">
        <v>1.9886087205875929</v>
      </c>
      <c r="L63" s="37">
        <v>5.1365952424361705E-2</v>
      </c>
      <c r="M63" s="37">
        <v>-3.8247793396534835E-2</v>
      </c>
    </row>
    <row r="64" spans="1:13">
      <c r="A64" s="42" t="s">
        <v>964</v>
      </c>
      <c r="B64" s="43">
        <v>42542</v>
      </c>
      <c r="C64" s="42">
        <v>72799.199999999997</v>
      </c>
      <c r="D64" s="42">
        <v>825.35</v>
      </c>
      <c r="E64" s="42">
        <v>174.48</v>
      </c>
      <c r="F64" s="41">
        <v>0.1224467140319716</v>
      </c>
      <c r="G64" s="41">
        <v>-0.16909122026356316</v>
      </c>
      <c r="H64" s="41">
        <v>-0.10929603348818218</v>
      </c>
      <c r="J64" s="37" t="s">
        <v>1816</v>
      </c>
      <c r="K64" s="37">
        <v>2.0433744154883202</v>
      </c>
      <c r="L64" s="37">
        <v>5.9366121477386402E-2</v>
      </c>
      <c r="M64" s="37">
        <v>-3.3166721165973745E-2</v>
      </c>
    </row>
    <row r="65" spans="1:13">
      <c r="A65" s="42" t="s">
        <v>963</v>
      </c>
      <c r="B65" s="43">
        <v>42543</v>
      </c>
      <c r="C65" s="42">
        <v>73644.800000000003</v>
      </c>
      <c r="D65" s="42">
        <v>829.33</v>
      </c>
      <c r="E65" s="42">
        <v>174.54</v>
      </c>
      <c r="F65" s="41">
        <v>0.13627989792045336</v>
      </c>
      <c r="G65" s="41">
        <v>-0.14763570735557707</v>
      </c>
      <c r="H65" s="41">
        <v>-0.10201036695949695</v>
      </c>
      <c r="J65" s="37" t="s">
        <v>1843</v>
      </c>
      <c r="K65" s="37">
        <v>2.0665583119475333</v>
      </c>
      <c r="L65" s="37">
        <v>3.4554195619066252E-2</v>
      </c>
      <c r="M65" s="37">
        <v>-3.2142312698617448E-2</v>
      </c>
    </row>
    <row r="66" spans="1:13">
      <c r="A66" s="42" t="s">
        <v>962</v>
      </c>
      <c r="B66" s="43">
        <v>42546</v>
      </c>
      <c r="C66" s="42">
        <v>73672</v>
      </c>
      <c r="D66" s="42">
        <v>817.28499999999997</v>
      </c>
      <c r="E66" s="42">
        <v>172.89750000000001</v>
      </c>
      <c r="F66" s="41">
        <v>0.14572933093214147</v>
      </c>
      <c r="G66" s="41">
        <v>-0.15412265394877656</v>
      </c>
      <c r="H66" s="41">
        <v>-0.10813215722686476</v>
      </c>
      <c r="J66" s="37" t="s">
        <v>1844</v>
      </c>
      <c r="K66" s="37">
        <v>2.1949312349908747</v>
      </c>
      <c r="L66" s="37">
        <v>2.6250973257579746E-2</v>
      </c>
      <c r="M66" s="37">
        <v>-3.1798966651009897E-2</v>
      </c>
    </row>
    <row r="67" spans="1:13">
      <c r="A67" s="42" t="s">
        <v>961</v>
      </c>
      <c r="B67" s="43">
        <v>42547</v>
      </c>
      <c r="C67" s="42">
        <v>73743.5</v>
      </c>
      <c r="D67" s="42">
        <v>813.27</v>
      </c>
      <c r="E67" s="42">
        <v>172.35</v>
      </c>
      <c r="F67" s="41">
        <v>0.14627974178064407</v>
      </c>
      <c r="G67" s="41">
        <v>-0.15233161701861542</v>
      </c>
      <c r="H67" s="41">
        <v>-0.10196957065443935</v>
      </c>
      <c r="J67" s="37" t="s">
        <v>1318</v>
      </c>
      <c r="K67" s="37">
        <v>2.2145463995747425</v>
      </c>
      <c r="L67" s="37">
        <v>1.7931380397982144E-2</v>
      </c>
      <c r="M67" s="37">
        <v>-6.0088640074644206E-2</v>
      </c>
    </row>
    <row r="68" spans="1:13">
      <c r="A68" s="42" t="s">
        <v>960</v>
      </c>
      <c r="B68" s="43">
        <v>42549</v>
      </c>
      <c r="C68" s="42">
        <v>74190.5</v>
      </c>
      <c r="D68" s="42">
        <v>805.24</v>
      </c>
      <c r="E68" s="42">
        <v>173.1</v>
      </c>
      <c r="F68" s="41">
        <v>0.14275306287795009</v>
      </c>
      <c r="G68" s="41">
        <v>-0.17177680637696069</v>
      </c>
      <c r="H68" s="41">
        <v>-0.10231810402945607</v>
      </c>
      <c r="J68" s="37" t="s">
        <v>1845</v>
      </c>
      <c r="K68" s="37">
        <v>2.2944980065125882</v>
      </c>
      <c r="L68" s="37">
        <v>1.8872291387407536E-2</v>
      </c>
      <c r="M68" s="37">
        <v>-6.4851508228821797E-2</v>
      </c>
    </row>
    <row r="69" spans="1:13">
      <c r="A69" s="42" t="s">
        <v>959</v>
      </c>
      <c r="B69" s="43">
        <v>42550</v>
      </c>
      <c r="C69" s="42">
        <v>73940.3</v>
      </c>
      <c r="D69" s="42">
        <v>821.82</v>
      </c>
      <c r="E69" s="42">
        <v>175.1</v>
      </c>
      <c r="F69" s="41">
        <v>0.13996682176566178</v>
      </c>
      <c r="G69" s="41">
        <v>-0.1544278791246102</v>
      </c>
      <c r="H69" s="41">
        <v>-9.3544546254594407E-2</v>
      </c>
      <c r="J69" s="37" t="s">
        <v>1846</v>
      </c>
      <c r="K69" s="37">
        <v>2.2845483244978508</v>
      </c>
      <c r="L69" s="37">
        <v>-5.7275187740631894E-3</v>
      </c>
      <c r="M69" s="37">
        <v>-8.5418106427090579E-2</v>
      </c>
    </row>
    <row r="70" spans="1:13">
      <c r="A70" s="42" t="s">
        <v>958</v>
      </c>
      <c r="B70" s="43">
        <v>42553</v>
      </c>
      <c r="C70" s="42">
        <v>73965.5</v>
      </c>
      <c r="D70" s="42">
        <v>834.78</v>
      </c>
      <c r="E70" s="42">
        <v>175.7525</v>
      </c>
      <c r="F70" s="41">
        <v>0.12305802541117017</v>
      </c>
      <c r="G70" s="41">
        <v>-0.1257273561311566</v>
      </c>
      <c r="H70" s="41">
        <v>-9.1295693087224072E-2</v>
      </c>
      <c r="J70" s="37" t="s">
        <v>1847</v>
      </c>
      <c r="K70" s="37">
        <v>2.0791244906183683</v>
      </c>
      <c r="L70" s="37">
        <v>-3.0905997479987013E-2</v>
      </c>
      <c r="M70" s="37">
        <v>-0.11101492433948534</v>
      </c>
    </row>
    <row r="71" spans="1:13">
      <c r="A71" s="42" t="s">
        <v>957</v>
      </c>
      <c r="B71" s="43">
        <v>42554</v>
      </c>
      <c r="C71" s="42">
        <v>74064</v>
      </c>
      <c r="D71" s="42">
        <v>839.1</v>
      </c>
      <c r="E71" s="42">
        <v>175.97</v>
      </c>
      <c r="F71" s="41">
        <v>0.12593322296560805</v>
      </c>
      <c r="G71" s="41">
        <v>-0.11593094336521503</v>
      </c>
      <c r="H71" s="41">
        <v>-9.0547315106723869E-2</v>
      </c>
      <c r="J71" s="37" t="s">
        <v>1848</v>
      </c>
      <c r="K71" s="37">
        <v>2.1053571125270509</v>
      </c>
      <c r="L71" s="37">
        <v>-3.918321465897745E-2</v>
      </c>
      <c r="M71" s="37">
        <v>-0.11957124376270556</v>
      </c>
    </row>
    <row r="72" spans="1:13">
      <c r="A72" s="42" t="s">
        <v>956</v>
      </c>
      <c r="B72" s="43">
        <v>42555</v>
      </c>
      <c r="C72" s="42">
        <v>73947.199999999997</v>
      </c>
      <c r="D72" s="42">
        <v>843.42</v>
      </c>
      <c r="E72" s="42">
        <v>176.45</v>
      </c>
      <c r="F72" s="41">
        <v>0.12007440180915152</v>
      </c>
      <c r="G72" s="41">
        <v>-0.10601628084456893</v>
      </c>
      <c r="H72" s="41">
        <v>-8.1945889698231023E-2</v>
      </c>
      <c r="J72" s="37" t="s">
        <v>1849</v>
      </c>
      <c r="K72" s="37">
        <v>2.1735571328875927</v>
      </c>
      <c r="L72" s="37">
        <v>-4.7403619197482372E-2</v>
      </c>
      <c r="M72" s="37">
        <v>-0.12172950025379536</v>
      </c>
    </row>
    <row r="73" spans="1:13">
      <c r="A73" s="42" t="s">
        <v>955</v>
      </c>
      <c r="B73" s="43">
        <v>42556</v>
      </c>
      <c r="C73" s="42">
        <v>74049.100000000006</v>
      </c>
      <c r="D73" s="42">
        <v>831.68</v>
      </c>
      <c r="E73" s="42">
        <v>175.83</v>
      </c>
      <c r="F73" s="41">
        <v>0.10916038309562137</v>
      </c>
      <c r="G73" s="41">
        <v>-0.10596076323568937</v>
      </c>
      <c r="H73" s="41">
        <v>-7.8265883833088634E-2</v>
      </c>
      <c r="J73" s="37" t="s">
        <v>1850</v>
      </c>
      <c r="K73" s="37">
        <v>2.304173607055215</v>
      </c>
      <c r="L73" s="37">
        <v>-3.4856423836084782E-2</v>
      </c>
      <c r="M73" s="37">
        <v>-0.10843872154518275</v>
      </c>
    </row>
    <row r="74" spans="1:13">
      <c r="A74" s="42" t="s">
        <v>954</v>
      </c>
      <c r="B74" s="43">
        <v>42560</v>
      </c>
      <c r="C74" s="42">
        <v>73716.600000000006</v>
      </c>
      <c r="D74" s="42">
        <v>841.71333333333303</v>
      </c>
      <c r="E74" s="42">
        <v>175.726</v>
      </c>
      <c r="F74" s="41">
        <v>0.10324793692698653</v>
      </c>
      <c r="G74" s="41">
        <v>-0.10337432135413216</v>
      </c>
      <c r="H74" s="41">
        <v>-8.449339390655608E-2</v>
      </c>
      <c r="J74" s="37" t="s">
        <v>1851</v>
      </c>
      <c r="K74" s="37">
        <v>2.3586455315372321</v>
      </c>
      <c r="L74" s="37">
        <v>-2.2096376005879881E-2</v>
      </c>
      <c r="M74" s="37">
        <v>-9.8229109020475991E-2</v>
      </c>
    </row>
    <row r="75" spans="1:13">
      <c r="A75" s="42" t="s">
        <v>953</v>
      </c>
      <c r="B75" s="43">
        <v>42561</v>
      </c>
      <c r="C75" s="42">
        <v>73764.2</v>
      </c>
      <c r="D75" s="42">
        <v>844.22166666666703</v>
      </c>
      <c r="E75" s="42">
        <v>175.7</v>
      </c>
      <c r="F75" s="41">
        <v>9.0437924265001524E-2</v>
      </c>
      <c r="G75" s="41">
        <v>-0.102735018510973</v>
      </c>
      <c r="H75" s="41">
        <v>-8.6038285476487841E-2</v>
      </c>
      <c r="J75" s="37" t="s">
        <v>1852</v>
      </c>
      <c r="K75" s="37">
        <v>2.3411455232484215</v>
      </c>
      <c r="L75" s="37">
        <v>-6.8895290514784047E-2</v>
      </c>
      <c r="M75" s="37">
        <v>-0.15886953801230574</v>
      </c>
    </row>
    <row r="76" spans="1:13">
      <c r="A76" s="42" t="s">
        <v>952</v>
      </c>
      <c r="B76" s="43">
        <v>42562</v>
      </c>
      <c r="C76" s="42">
        <v>73816.7</v>
      </c>
      <c r="D76" s="42">
        <v>846.73</v>
      </c>
      <c r="E76" s="42">
        <v>178.24</v>
      </c>
      <c r="F76" s="41">
        <v>6.6800106944916005E-2</v>
      </c>
      <c r="G76" s="41">
        <v>-0.10209859916649877</v>
      </c>
      <c r="H76" s="41">
        <v>-7.7384957813551369E-2</v>
      </c>
      <c r="J76" s="37" t="s">
        <v>1316</v>
      </c>
      <c r="K76" s="37">
        <v>2.2496329420521555</v>
      </c>
      <c r="L76" s="37">
        <v>-0.10162365848203281</v>
      </c>
      <c r="M76" s="37">
        <v>-0.20098426110775802</v>
      </c>
    </row>
    <row r="77" spans="1:13">
      <c r="A77" s="42" t="s">
        <v>951</v>
      </c>
      <c r="B77" s="43">
        <v>42563</v>
      </c>
      <c r="C77" s="42">
        <v>73736</v>
      </c>
      <c r="D77" s="42">
        <v>854.08</v>
      </c>
      <c r="E77" s="42">
        <v>179</v>
      </c>
      <c r="F77" s="41">
        <v>6.196576580469082E-2</v>
      </c>
      <c r="G77" s="41">
        <v>-9.2205818266849482E-2</v>
      </c>
      <c r="H77" s="41">
        <v>-7.7557330584900885E-2</v>
      </c>
      <c r="J77" s="37" t="s">
        <v>1853</v>
      </c>
      <c r="K77" s="37">
        <v>2.1651958126774096</v>
      </c>
      <c r="L77" s="37">
        <v>-8.4537119644653602E-2</v>
      </c>
      <c r="M77" s="37">
        <v>-0.17606059197992663</v>
      </c>
    </row>
    <row r="78" spans="1:13">
      <c r="A78" s="42" t="s">
        <v>950</v>
      </c>
      <c r="B78" s="43">
        <v>42564</v>
      </c>
      <c r="C78" s="42">
        <v>73763</v>
      </c>
      <c r="D78" s="42">
        <v>856.36</v>
      </c>
      <c r="E78" s="42">
        <v>181.1</v>
      </c>
      <c r="F78" s="41">
        <v>7.1705141970456632E-2</v>
      </c>
      <c r="G78" s="41">
        <v>-8.7016780741593691E-2</v>
      </c>
      <c r="H78" s="41">
        <v>-7.1853218532185403E-2</v>
      </c>
      <c r="J78" s="37" t="s">
        <v>1317</v>
      </c>
      <c r="K78" s="37">
        <v>2.1994602924100333</v>
      </c>
      <c r="L78" s="37">
        <v>-0.10283190537569176</v>
      </c>
      <c r="M78" s="37">
        <v>-0.16909294512877926</v>
      </c>
    </row>
    <row r="79" spans="1:13">
      <c r="A79" s="42" t="s">
        <v>949</v>
      </c>
      <c r="B79" s="43">
        <v>42567</v>
      </c>
      <c r="C79" s="42">
        <v>73868</v>
      </c>
      <c r="D79" s="42">
        <v>864.62199999999996</v>
      </c>
      <c r="E79" s="42">
        <v>181.58750000000001</v>
      </c>
      <c r="F79" s="41">
        <v>8.3928602872554769E-2</v>
      </c>
      <c r="G79" s="41">
        <v>-7.5715431075952799E-2</v>
      </c>
      <c r="H79" s="41">
        <v>-6.7395100405731601E-2</v>
      </c>
      <c r="J79" s="37" t="s">
        <v>1854</v>
      </c>
      <c r="K79" s="37">
        <v>2.0875605687744012</v>
      </c>
      <c r="L79" s="37">
        <v>-0.16778190360715373</v>
      </c>
      <c r="M79" s="37">
        <v>-0.20058873002523125</v>
      </c>
    </row>
    <row r="80" spans="1:13">
      <c r="A80" s="42" t="s">
        <v>948</v>
      </c>
      <c r="B80" s="43">
        <v>42568</v>
      </c>
      <c r="C80" s="42">
        <v>74194.8</v>
      </c>
      <c r="D80" s="42">
        <v>867.37599999999998</v>
      </c>
      <c r="E80" s="42">
        <v>181.75</v>
      </c>
      <c r="F80" s="41">
        <v>9.0287094769047282E-2</v>
      </c>
      <c r="G80" s="41">
        <v>-7.7073025398750827E-2</v>
      </c>
      <c r="H80" s="41">
        <v>-6.999948830783409E-2</v>
      </c>
      <c r="J80" s="37" t="s">
        <v>1280</v>
      </c>
      <c r="K80" s="37">
        <v>2.0330279196085086</v>
      </c>
      <c r="L80" s="37">
        <v>-0.18252238381144681</v>
      </c>
      <c r="M80" s="37">
        <v>-0.20526495484995122</v>
      </c>
    </row>
    <row r="81" spans="1:13">
      <c r="A81" s="42" t="s">
        <v>947</v>
      </c>
      <c r="B81" s="43">
        <v>42569</v>
      </c>
      <c r="C81" s="42">
        <v>74196.899999999994</v>
      </c>
      <c r="D81" s="42">
        <v>870.13</v>
      </c>
      <c r="E81" s="42">
        <v>181.2</v>
      </c>
      <c r="F81" s="41">
        <v>9.6874958421971469E-2</v>
      </c>
      <c r="G81" s="41">
        <v>-6.5521833451468114E-2</v>
      </c>
      <c r="H81" s="41">
        <v>-7.1150297313922639E-2</v>
      </c>
      <c r="J81" s="37" t="s">
        <v>1279</v>
      </c>
      <c r="K81" s="37">
        <v>2.0770266990291262</v>
      </c>
      <c r="L81" s="37">
        <v>-0.20197767169577119</v>
      </c>
      <c r="M81" s="37">
        <v>-0.23952972283866092</v>
      </c>
    </row>
    <row r="82" spans="1:13">
      <c r="A82" s="42" t="s">
        <v>946</v>
      </c>
      <c r="B82" s="43">
        <v>42570</v>
      </c>
      <c r="C82" s="42">
        <v>74313.600000000006</v>
      </c>
      <c r="D82" s="42">
        <v>868.12</v>
      </c>
      <c r="E82" s="42">
        <v>180.17</v>
      </c>
      <c r="F82" s="41">
        <v>0.10855760237363943</v>
      </c>
      <c r="G82" s="41">
        <v>-4.3937551761202398E-2</v>
      </c>
      <c r="H82" s="41">
        <v>-6.7901394241961732E-2</v>
      </c>
      <c r="J82" s="37" t="s">
        <v>1311</v>
      </c>
      <c r="K82" s="37">
        <v>2.0018833074926139</v>
      </c>
      <c r="L82" s="37">
        <v>-0.20599337271286566</v>
      </c>
      <c r="M82" s="37">
        <v>-0.25216404143607207</v>
      </c>
    </row>
    <row r="83" spans="1:13">
      <c r="A83" s="42" t="s">
        <v>945</v>
      </c>
      <c r="B83" s="43">
        <v>42571</v>
      </c>
      <c r="C83" s="42">
        <v>74514.100000000006</v>
      </c>
      <c r="D83" s="42">
        <v>870.76</v>
      </c>
      <c r="E83" s="42">
        <v>179.89</v>
      </c>
      <c r="F83" s="41">
        <v>0.11252601623831349</v>
      </c>
      <c r="G83" s="41">
        <v>-3.2819879419043296E-2</v>
      </c>
      <c r="H83" s="41">
        <v>-6.6476388168137057E-2</v>
      </c>
      <c r="J83" s="37" t="s">
        <v>1855</v>
      </c>
      <c r="K83" s="37">
        <v>2.0546208587115573</v>
      </c>
      <c r="L83" s="37">
        <v>-0.25078933353621424</v>
      </c>
      <c r="M83" s="37">
        <v>-0.25028344671201819</v>
      </c>
    </row>
    <row r="84" spans="1:13">
      <c r="A84" s="42" t="s">
        <v>944</v>
      </c>
      <c r="B84" s="43">
        <v>42574</v>
      </c>
      <c r="C84" s="42">
        <v>74934.3</v>
      </c>
      <c r="D84" s="42">
        <v>869.76400000000001</v>
      </c>
      <c r="E84" s="42">
        <v>178.3</v>
      </c>
      <c r="F84" s="41">
        <v>0.12782542210128045</v>
      </c>
      <c r="G84" s="41">
        <v>-2.5583688102173485E-2</v>
      </c>
      <c r="H84" s="41">
        <v>-6.5660535555206234E-2</v>
      </c>
      <c r="J84" s="37" t="s">
        <v>1937</v>
      </c>
      <c r="K84" s="37">
        <v>2.0077759223725797</v>
      </c>
      <c r="L84" s="37">
        <v>-0.23684861870037899</v>
      </c>
      <c r="M84" s="37">
        <v>-0.25316396142084219</v>
      </c>
    </row>
    <row r="85" spans="1:13">
      <c r="A85" s="42" t="s">
        <v>943</v>
      </c>
      <c r="B85" s="43">
        <v>42575</v>
      </c>
      <c r="C85" s="42">
        <v>75183.899999999994</v>
      </c>
      <c r="D85" s="42">
        <v>869.43200000000002</v>
      </c>
      <c r="E85" s="42">
        <v>177.77</v>
      </c>
      <c r="F85" s="41">
        <v>0.1307635040119115</v>
      </c>
      <c r="G85" s="41">
        <v>-2.4469278757685897E-2</v>
      </c>
      <c r="H85" s="41">
        <v>-6.5401398454339899E-2</v>
      </c>
      <c r="J85" s="37" t="s">
        <v>1938</v>
      </c>
      <c r="K85" s="37">
        <v>2.0461240357189396</v>
      </c>
      <c r="L85" s="37">
        <v>-0.21210465839094317</v>
      </c>
      <c r="M85" s="37">
        <v>-0.23862294698696596</v>
      </c>
    </row>
    <row r="86" spans="1:13">
      <c r="A86" s="42" t="s">
        <v>942</v>
      </c>
      <c r="B86" s="43">
        <v>42576</v>
      </c>
      <c r="C86" s="42">
        <v>75466.5</v>
      </c>
      <c r="D86" s="42">
        <v>869.1</v>
      </c>
      <c r="E86" s="42">
        <v>179.1</v>
      </c>
      <c r="F86" s="41">
        <v>0.13006452463061935</v>
      </c>
      <c r="G86" s="41">
        <v>-3.4462071723770138E-2</v>
      </c>
      <c r="H86" s="41">
        <v>-6.1714165968147494E-2</v>
      </c>
      <c r="J86" s="37" t="s">
        <v>1268</v>
      </c>
      <c r="K86" s="37">
        <v>2.0867004651567185</v>
      </c>
      <c r="L86" s="37">
        <v>-0.20294829821560023</v>
      </c>
      <c r="M86" s="37">
        <v>-0.2201453322034812</v>
      </c>
    </row>
    <row r="87" spans="1:13">
      <c r="A87" s="42" t="s">
        <v>941</v>
      </c>
      <c r="B87" s="43">
        <v>42577</v>
      </c>
      <c r="C87" s="42">
        <v>75501</v>
      </c>
      <c r="D87" s="42">
        <v>870.72</v>
      </c>
      <c r="E87" s="42">
        <v>178.96</v>
      </c>
      <c r="F87" s="41">
        <v>0.12975219101686819</v>
      </c>
      <c r="G87" s="41">
        <v>-2.6647797012602781E-2</v>
      </c>
      <c r="H87" s="41">
        <v>-6.0971770385140123E-2</v>
      </c>
      <c r="J87" s="37" t="s">
        <v>1939</v>
      </c>
      <c r="K87" s="37">
        <v>2.1020642210179945</v>
      </c>
      <c r="L87" s="37">
        <v>-0.21142508207057775</v>
      </c>
      <c r="M87" s="37">
        <v>-0.22435039460931361</v>
      </c>
    </row>
    <row r="88" spans="1:13">
      <c r="A88" s="42" t="s">
        <v>940</v>
      </c>
      <c r="B88" s="43">
        <v>42578</v>
      </c>
      <c r="C88" s="42">
        <v>76225.7</v>
      </c>
      <c r="D88" s="42">
        <v>874.05</v>
      </c>
      <c r="E88" s="42">
        <v>180.08</v>
      </c>
      <c r="F88" s="41">
        <v>0.14572564462915505</v>
      </c>
      <c r="G88" s="41">
        <v>-2.0896064092913225E-2</v>
      </c>
      <c r="H88" s="41">
        <v>-5.4598908021839421E-2</v>
      </c>
      <c r="J88" s="37" t="s">
        <v>1940</v>
      </c>
      <c r="K88" s="37">
        <v>2.0653826477352677</v>
      </c>
      <c r="L88" s="37">
        <v>-0.22310098510668108</v>
      </c>
      <c r="M88" s="37">
        <v>-0.23463067393916981</v>
      </c>
    </row>
    <row r="89" spans="1:13">
      <c r="A89" s="42" t="s">
        <v>939</v>
      </c>
      <c r="B89" s="43">
        <v>42582</v>
      </c>
      <c r="C89" s="42">
        <v>76579.7</v>
      </c>
      <c r="D89" s="42">
        <v>880.85</v>
      </c>
      <c r="E89" s="42">
        <v>178.21</v>
      </c>
      <c r="F89" s="41">
        <v>0.14938455604134671</v>
      </c>
      <c r="G89" s="41">
        <v>-1.1225234326766587E-2</v>
      </c>
      <c r="H89" s="41">
        <v>-6.4759905536604601E-2</v>
      </c>
      <c r="J89" s="37" t="s">
        <v>1941</v>
      </c>
      <c r="K89" s="37">
        <v>2.1665380037199844</v>
      </c>
      <c r="L89" s="37">
        <v>-0.21014299635141021</v>
      </c>
      <c r="M89" s="37">
        <v>-0.22883651639938629</v>
      </c>
    </row>
    <row r="90" spans="1:13">
      <c r="A90" s="42" t="s">
        <v>938</v>
      </c>
      <c r="B90" s="43">
        <v>42583</v>
      </c>
      <c r="C90" s="42">
        <v>76647.399999999994</v>
      </c>
      <c r="D90" s="42">
        <v>882.55</v>
      </c>
      <c r="E90" s="42">
        <v>181.31</v>
      </c>
      <c r="F90" s="41">
        <v>0.15353438973477584</v>
      </c>
      <c r="G90" s="41">
        <v>-1.182385148525944E-2</v>
      </c>
      <c r="H90" s="41">
        <v>-4.2157536055787315E-2</v>
      </c>
      <c r="J90" s="37" t="s">
        <v>1942</v>
      </c>
      <c r="K90" s="37">
        <v>2.192498915258914</v>
      </c>
      <c r="L90" s="37">
        <v>-0.20603748970861058</v>
      </c>
      <c r="M90" s="37">
        <v>-0.21512697828487315</v>
      </c>
    </row>
    <row r="91" spans="1:13">
      <c r="A91" s="42" t="s">
        <v>937</v>
      </c>
      <c r="B91" s="43">
        <v>42584</v>
      </c>
      <c r="C91" s="42">
        <v>77089.8</v>
      </c>
      <c r="D91" s="42">
        <v>876.77</v>
      </c>
      <c r="E91" s="42">
        <v>179.68</v>
      </c>
      <c r="F91" s="41">
        <v>0.16009992325171929</v>
      </c>
      <c r="G91" s="41">
        <v>-1.7018891193452568E-2</v>
      </c>
      <c r="H91" s="41">
        <v>-5.5508830950378507E-2</v>
      </c>
      <c r="J91" s="37" t="s">
        <v>1943</v>
      </c>
      <c r="K91" s="37">
        <v>2.1379649822851303</v>
      </c>
      <c r="L91" s="37">
        <v>-0.18223350253807091</v>
      </c>
      <c r="M91" s="37">
        <v>-0.20485088365242998</v>
      </c>
    </row>
    <row r="92" spans="1:13">
      <c r="A92" s="42" t="s">
        <v>936</v>
      </c>
      <c r="B92" s="43">
        <v>42585</v>
      </c>
      <c r="C92" s="42">
        <v>77882.899999999994</v>
      </c>
      <c r="D92" s="42">
        <v>868.18</v>
      </c>
      <c r="E92" s="42">
        <v>178.75</v>
      </c>
      <c r="F92" s="41">
        <v>0.18002784810510164</v>
      </c>
      <c r="G92" s="41">
        <v>-2.3858781200809531E-2</v>
      </c>
      <c r="H92" s="41">
        <v>-4.5189893702259565E-2</v>
      </c>
      <c r="J92" s="37" t="s">
        <v>1944</v>
      </c>
      <c r="K92" s="37">
        <v>2.1473310566579267</v>
      </c>
      <c r="L92" s="37">
        <v>-0.16778809704321462</v>
      </c>
      <c r="M92" s="37">
        <v>-0.19279743949895234</v>
      </c>
    </row>
    <row r="93" spans="1:13">
      <c r="A93" s="42" t="s">
        <v>935</v>
      </c>
      <c r="B93" s="43">
        <v>42588</v>
      </c>
      <c r="C93" s="42">
        <v>78324.899999999994</v>
      </c>
      <c r="D93" s="42">
        <v>884.59</v>
      </c>
      <c r="E93" s="42">
        <v>180.79750000000001</v>
      </c>
      <c r="F93" s="41">
        <v>0.18721759494342427</v>
      </c>
      <c r="G93" s="41">
        <v>-4.4566991165381209E-3</v>
      </c>
      <c r="H93" s="41">
        <v>-2.9014500537056787E-2</v>
      </c>
      <c r="J93" s="37" t="s">
        <v>1945</v>
      </c>
      <c r="K93" s="37">
        <v>2.2235012637554505</v>
      </c>
      <c r="L93" s="37">
        <v>-0.17475682311833041</v>
      </c>
      <c r="M93" s="37">
        <v>-0.2001381851681252</v>
      </c>
    </row>
    <row r="94" spans="1:13">
      <c r="A94" s="42" t="s">
        <v>934</v>
      </c>
      <c r="B94" s="43">
        <v>42589</v>
      </c>
      <c r="C94" s="42">
        <v>78704.600000000006</v>
      </c>
      <c r="D94" s="42">
        <v>890.06</v>
      </c>
      <c r="E94" s="42">
        <v>181.48</v>
      </c>
      <c r="F94" s="41">
        <v>0.1942473115832184</v>
      </c>
      <c r="G94" s="41">
        <v>2.6585558184069047E-3</v>
      </c>
      <c r="H94" s="41">
        <v>-2.3986232117887529E-2</v>
      </c>
      <c r="J94" s="37" t="s">
        <v>1946</v>
      </c>
      <c r="K94" s="37">
        <v>2.2586603997630474</v>
      </c>
      <c r="L94" s="37">
        <v>-0.19632489215493287</v>
      </c>
      <c r="M94" s="37">
        <v>-0.21100427926297416</v>
      </c>
    </row>
    <row r="95" spans="1:13">
      <c r="A95" s="42" t="s">
        <v>933</v>
      </c>
      <c r="B95" s="43">
        <v>42590</v>
      </c>
      <c r="C95" s="42">
        <v>78324.899999999994</v>
      </c>
      <c r="D95" s="42">
        <v>895.53</v>
      </c>
      <c r="E95" s="42">
        <v>182.35</v>
      </c>
      <c r="F95" s="41">
        <v>0.19209994018565268</v>
      </c>
      <c r="G95" s="41">
        <v>3.9247542676770442E-2</v>
      </c>
      <c r="H95" s="41">
        <v>8.9636474298677715E-3</v>
      </c>
      <c r="J95" s="37" t="s">
        <v>1947</v>
      </c>
      <c r="K95" s="37">
        <v>2.3139108690311998</v>
      </c>
      <c r="L95" s="37">
        <v>-0.19596753501132091</v>
      </c>
      <c r="M95" s="37">
        <v>-0.21030937174434938</v>
      </c>
    </row>
    <row r="96" spans="1:13">
      <c r="A96" s="42" t="s">
        <v>932</v>
      </c>
      <c r="B96" s="43">
        <v>42591</v>
      </c>
      <c r="C96" s="42">
        <v>78368.399999999994</v>
      </c>
      <c r="D96" s="42">
        <v>899.79</v>
      </c>
      <c r="E96" s="42">
        <v>182.83</v>
      </c>
      <c r="F96" s="41">
        <v>0.19986587929442701</v>
      </c>
      <c r="G96" s="41">
        <v>4.9305547457172416E-2</v>
      </c>
      <c r="H96" s="41">
        <v>1.808361059680097E-2</v>
      </c>
      <c r="J96" s="37" t="s">
        <v>1948</v>
      </c>
      <c r="K96" s="37">
        <v>2.3115181597600758</v>
      </c>
      <c r="L96" s="37">
        <v>-0.18866329811667437</v>
      </c>
      <c r="M96" s="37">
        <v>-0.21105162870882854</v>
      </c>
    </row>
    <row r="97" spans="1:13">
      <c r="A97" s="42" t="s">
        <v>931</v>
      </c>
      <c r="B97" s="43">
        <v>42592</v>
      </c>
      <c r="C97" s="42">
        <v>78190.5</v>
      </c>
      <c r="D97" s="42">
        <v>902.99</v>
      </c>
      <c r="E97" s="42">
        <v>183.29</v>
      </c>
      <c r="F97" s="41">
        <v>0.19850735516148865</v>
      </c>
      <c r="G97" s="41">
        <v>5.4759318311899063E-2</v>
      </c>
      <c r="H97" s="41">
        <v>2.2823660714285765E-2</v>
      </c>
      <c r="J97" s="37" t="s">
        <v>1949</v>
      </c>
      <c r="K97" s="37">
        <v>2.2895279088733576</v>
      </c>
      <c r="L97" s="37">
        <v>-0.18030253146034536</v>
      </c>
      <c r="M97" s="37">
        <v>-0.19743403753740141</v>
      </c>
    </row>
    <row r="98" spans="1:13">
      <c r="A98" s="42" t="s">
        <v>930</v>
      </c>
      <c r="B98" s="43">
        <v>42595</v>
      </c>
      <c r="C98" s="42">
        <v>78218.8</v>
      </c>
      <c r="D98" s="42">
        <v>910.71199999999999</v>
      </c>
      <c r="E98" s="42">
        <v>183.05</v>
      </c>
      <c r="F98" s="41">
        <v>0.19779181501473908</v>
      </c>
      <c r="G98" s="41">
        <v>6.552163891846341E-2</v>
      </c>
      <c r="H98" s="41">
        <v>3.0338849487785646E-2</v>
      </c>
      <c r="J98" s="37" t="s">
        <v>1950</v>
      </c>
      <c r="K98" s="37">
        <v>2.3290451921684023</v>
      </c>
      <c r="L98" s="37">
        <v>-0.18969025135714612</v>
      </c>
      <c r="M98" s="37">
        <v>-0.20214839323754696</v>
      </c>
    </row>
    <row r="99" spans="1:13">
      <c r="A99" s="42" t="s">
        <v>929</v>
      </c>
      <c r="B99" s="43">
        <v>42596</v>
      </c>
      <c r="C99" s="42">
        <v>78205.100000000006</v>
      </c>
      <c r="D99" s="42">
        <v>913.28599999999994</v>
      </c>
      <c r="E99" s="42">
        <v>182.97</v>
      </c>
      <c r="F99" s="41">
        <v>0.1996597606359316</v>
      </c>
      <c r="G99" s="41">
        <v>7.683582511908682E-2</v>
      </c>
      <c r="H99" s="41">
        <v>4.0134159513387502E-2</v>
      </c>
      <c r="J99" s="37" t="s">
        <v>1951</v>
      </c>
      <c r="K99" s="37">
        <v>2.4267226068082048</v>
      </c>
      <c r="L99" s="37">
        <v>-0.23807005469568743</v>
      </c>
      <c r="M99" s="37">
        <v>-0.20847290303761845</v>
      </c>
    </row>
    <row r="100" spans="1:13">
      <c r="A100" s="42" t="s">
        <v>928</v>
      </c>
      <c r="B100" s="43">
        <v>42597</v>
      </c>
      <c r="C100" s="42">
        <v>77828.800000000003</v>
      </c>
      <c r="D100" s="42">
        <v>915.86</v>
      </c>
      <c r="E100" s="42">
        <v>182.94</v>
      </c>
      <c r="F100" s="41">
        <v>0.19335830587427139</v>
      </c>
      <c r="G100" s="41">
        <v>8.9647951838764506E-2</v>
      </c>
      <c r="H100" s="41">
        <v>5.0232504736207551E-2</v>
      </c>
      <c r="J100" s="37" t="s">
        <v>1934</v>
      </c>
      <c r="K100" s="37">
        <v>2.5190866929037083</v>
      </c>
      <c r="L100" s="37">
        <v>-0.36071791501310435</v>
      </c>
      <c r="M100" s="37">
        <v>-0.19906580574254706</v>
      </c>
    </row>
    <row r="101" spans="1:13">
      <c r="A101" s="42" t="s">
        <v>927</v>
      </c>
      <c r="B101" s="43">
        <v>42598</v>
      </c>
      <c r="C101" s="42">
        <v>77855.5</v>
      </c>
      <c r="D101" s="42">
        <v>915.6</v>
      </c>
      <c r="E101" s="42">
        <v>183.78</v>
      </c>
      <c r="F101" s="41">
        <v>0.19364507474128012</v>
      </c>
      <c r="G101" s="41">
        <v>0.14555104308202793</v>
      </c>
      <c r="H101" s="41">
        <v>9.7292294832372894E-2</v>
      </c>
      <c r="J101" s="37" t="s">
        <v>2053</v>
      </c>
      <c r="K101" s="37">
        <v>2.5132522999834497</v>
      </c>
      <c r="L101" s="37">
        <v>-0.1720553847286922</v>
      </c>
      <c r="M101" s="37">
        <v>-0.20876005852231161</v>
      </c>
    </row>
    <row r="102" spans="1:13">
      <c r="A102" s="42" t="s">
        <v>926</v>
      </c>
      <c r="B102" s="43">
        <v>42599</v>
      </c>
      <c r="C102" s="42">
        <v>77879</v>
      </c>
      <c r="D102" s="42">
        <v>909.67</v>
      </c>
      <c r="E102" s="42">
        <v>182.62</v>
      </c>
      <c r="F102" s="41">
        <v>0.20032859956782678</v>
      </c>
      <c r="G102" s="41">
        <v>0.15805112040717062</v>
      </c>
      <c r="H102" s="41">
        <v>0.10511346444780645</v>
      </c>
      <c r="J102" s="37" t="s">
        <v>2054</v>
      </c>
      <c r="K102" s="37">
        <v>2.5966802746831461</v>
      </c>
      <c r="L102" s="37">
        <v>-0.19689086004297929</v>
      </c>
      <c r="M102" s="37">
        <v>-0.22912117903930129</v>
      </c>
    </row>
    <row r="103" spans="1:13">
      <c r="A103" s="42" t="s">
        <v>925</v>
      </c>
      <c r="B103" s="43">
        <v>42602</v>
      </c>
      <c r="C103" s="42">
        <v>77968.7</v>
      </c>
      <c r="D103" s="42">
        <v>906.4</v>
      </c>
      <c r="E103" s="42">
        <v>181.78749999999999</v>
      </c>
      <c r="F103" s="41">
        <v>0.2059825278879408</v>
      </c>
      <c r="G103" s="41">
        <v>0.17444316311854569</v>
      </c>
      <c r="H103" s="41">
        <v>0.14231180092999884</v>
      </c>
      <c r="J103" s="37" t="s">
        <v>2055</v>
      </c>
      <c r="K103" s="37">
        <v>2.7113059341818095</v>
      </c>
      <c r="L103" s="37">
        <v>-0.1894854933007416</v>
      </c>
      <c r="M103" s="37">
        <v>-0.22064153678869147</v>
      </c>
    </row>
    <row r="104" spans="1:13">
      <c r="A104" s="42" t="s">
        <v>352</v>
      </c>
      <c r="B104" s="43">
        <v>42603</v>
      </c>
      <c r="C104" s="42">
        <v>78086.399999999994</v>
      </c>
      <c r="D104" s="42">
        <v>905.31</v>
      </c>
      <c r="E104" s="42">
        <v>181.51</v>
      </c>
      <c r="F104" s="41">
        <v>0.21635022033636919</v>
      </c>
      <c r="G104" s="41">
        <v>0.14808380044132186</v>
      </c>
      <c r="H104" s="41">
        <v>9.4290709591849042E-2</v>
      </c>
      <c r="J104" s="37" t="s">
        <v>2056</v>
      </c>
      <c r="K104" s="37">
        <v>2.7645094001085262</v>
      </c>
      <c r="L104" s="37">
        <v>-0.19210252418749041</v>
      </c>
      <c r="M104" s="37">
        <v>-0.22266744269340977</v>
      </c>
    </row>
    <row r="105" spans="1:13">
      <c r="A105" s="42" t="s">
        <v>924</v>
      </c>
      <c r="B105" s="43">
        <v>42604</v>
      </c>
      <c r="C105" s="42">
        <v>78086.100000000006</v>
      </c>
      <c r="D105" s="42">
        <v>904.22</v>
      </c>
      <c r="E105" s="42">
        <v>180.94</v>
      </c>
      <c r="F105" s="41">
        <v>0.21617694241366103</v>
      </c>
      <c r="G105" s="41">
        <v>0.1485075574749144</v>
      </c>
      <c r="H105" s="41">
        <v>0.10000607939692374</v>
      </c>
      <c r="J105" s="37" t="s">
        <v>2057</v>
      </c>
      <c r="K105" s="37">
        <v>2.9046865584714321</v>
      </c>
      <c r="L105" s="37">
        <v>-0.17909332157975444</v>
      </c>
      <c r="M105" s="37">
        <v>-0.20929810224280399</v>
      </c>
    </row>
    <row r="106" spans="1:13">
      <c r="A106" s="42" t="s">
        <v>923</v>
      </c>
      <c r="B106" s="43">
        <v>42605</v>
      </c>
      <c r="C106" s="42">
        <v>77964</v>
      </c>
      <c r="D106" s="42">
        <v>906.5</v>
      </c>
      <c r="E106" s="42">
        <v>180.41</v>
      </c>
      <c r="F106" s="41">
        <v>0.2096575243633565</v>
      </c>
      <c r="G106" s="41">
        <v>0.12446939681799352</v>
      </c>
      <c r="H106" s="41">
        <v>6.1969302311892127E-2</v>
      </c>
      <c r="J106" s="37" t="s">
        <v>2058</v>
      </c>
      <c r="K106" s="37">
        <v>3.0447376015183076</v>
      </c>
      <c r="L106" s="37">
        <v>-0.17841543092056966</v>
      </c>
      <c r="M106" s="37">
        <v>-0.20501448225923247</v>
      </c>
    </row>
    <row r="107" spans="1:13">
      <c r="A107" s="42" t="s">
        <v>922</v>
      </c>
      <c r="B107" s="43">
        <v>42606</v>
      </c>
      <c r="C107" s="42">
        <v>78081.5</v>
      </c>
      <c r="D107" s="42">
        <v>896.75</v>
      </c>
      <c r="E107" s="42">
        <v>179.09</v>
      </c>
      <c r="F107" s="41">
        <v>0.21117993153117931</v>
      </c>
      <c r="G107" s="41">
        <v>0.10376838280546119</v>
      </c>
      <c r="H107" s="41">
        <v>4.3161696178937614E-2</v>
      </c>
      <c r="J107" s="37" t="s">
        <v>2059</v>
      </c>
      <c r="K107" s="37">
        <v>3.1513653902871228</v>
      </c>
      <c r="L107" s="37">
        <v>-0.16765020469885294</v>
      </c>
      <c r="M107" s="37">
        <v>-0.19692990400289812</v>
      </c>
    </row>
    <row r="108" spans="1:13">
      <c r="A108" s="42" t="s">
        <v>921</v>
      </c>
      <c r="B108" s="43">
        <v>42609</v>
      </c>
      <c r="C108" s="42">
        <v>77757.600000000006</v>
      </c>
      <c r="D108" s="42">
        <v>896.28200000000004</v>
      </c>
      <c r="E108" s="42">
        <v>179.75</v>
      </c>
      <c r="F108" s="41">
        <v>0.21069103070728579</v>
      </c>
      <c r="G108" s="41">
        <v>9.4722313827513283E-2</v>
      </c>
      <c r="H108" s="41">
        <v>4.7372101153711599E-2</v>
      </c>
      <c r="J108" s="37" t="s">
        <v>2060</v>
      </c>
      <c r="K108" s="37">
        <v>3.2774238409176606</v>
      </c>
      <c r="L108" s="37">
        <v>-0.15125595955531534</v>
      </c>
      <c r="M108" s="37">
        <v>-0.17954558396446674</v>
      </c>
    </row>
    <row r="109" spans="1:13">
      <c r="A109" s="42" t="s">
        <v>920</v>
      </c>
      <c r="B109" s="43">
        <v>42610</v>
      </c>
      <c r="C109" s="42">
        <v>77313.600000000006</v>
      </c>
      <c r="D109" s="42">
        <v>896.12599999999998</v>
      </c>
      <c r="E109" s="42">
        <v>179.97</v>
      </c>
      <c r="F109" s="41">
        <v>0.20330578512396702</v>
      </c>
      <c r="G109" s="41">
        <v>0.11860543495899445</v>
      </c>
      <c r="H109" s="41">
        <v>5.9831576467817005E-2</v>
      </c>
      <c r="J109" s="37" t="s">
        <v>2061</v>
      </c>
      <c r="K109" s="37">
        <v>3.3843861302527811</v>
      </c>
      <c r="L109" s="37">
        <v>-0.16855115063070514</v>
      </c>
      <c r="M109" s="37">
        <v>-0.17559455881681652</v>
      </c>
    </row>
    <row r="110" spans="1:13">
      <c r="A110" s="42" t="s">
        <v>919</v>
      </c>
      <c r="B110" s="43">
        <v>42611</v>
      </c>
      <c r="C110" s="42">
        <v>77345.600000000006</v>
      </c>
      <c r="D110" s="42">
        <v>895.97</v>
      </c>
      <c r="E110" s="42">
        <v>178.97</v>
      </c>
      <c r="F110" s="41">
        <v>0.20333187089467031</v>
      </c>
      <c r="G110" s="41">
        <v>0.12462971331023764</v>
      </c>
      <c r="H110" s="41">
        <v>6.9563138707942285E-2</v>
      </c>
      <c r="J110" s="37" t="s">
        <v>1303</v>
      </c>
      <c r="K110" s="37">
        <v>3.4501820144125963</v>
      </c>
      <c r="L110" s="37">
        <v>-0.17415482357721324</v>
      </c>
      <c r="M110" s="37">
        <v>-0.17055152794347062</v>
      </c>
    </row>
    <row r="111" spans="1:13">
      <c r="A111" s="42" t="s">
        <v>918</v>
      </c>
      <c r="B111" s="43">
        <v>42612</v>
      </c>
      <c r="C111" s="42">
        <v>77358.600000000006</v>
      </c>
      <c r="D111" s="42">
        <v>898.92</v>
      </c>
      <c r="E111" s="42">
        <v>179.48</v>
      </c>
      <c r="F111" s="41">
        <v>0.19941392622912701</v>
      </c>
      <c r="G111" s="41">
        <v>0.1442755670969218</v>
      </c>
      <c r="H111" s="41">
        <v>7.1554374757455408E-2</v>
      </c>
      <c r="J111" s="37" t="s">
        <v>2062</v>
      </c>
      <c r="K111" s="37">
        <v>3.519461863350597</v>
      </c>
      <c r="L111" s="37">
        <v>-0.17721730106371147</v>
      </c>
      <c r="M111" s="37">
        <v>-0.18931794237552113</v>
      </c>
    </row>
    <row r="112" spans="1:13">
      <c r="A112" s="42" t="s">
        <v>917</v>
      </c>
      <c r="B112" s="43">
        <v>42613</v>
      </c>
      <c r="C112" s="42">
        <v>77167.899999999994</v>
      </c>
      <c r="D112" s="42">
        <v>893.68</v>
      </c>
      <c r="E112" s="42">
        <v>178.8</v>
      </c>
      <c r="F112" s="41">
        <v>0.19627914042904138</v>
      </c>
      <c r="G112" s="41">
        <v>0.14298869391722513</v>
      </c>
      <c r="H112" s="41">
        <v>6.7144136078782557E-2</v>
      </c>
      <c r="J112" s="37" t="s">
        <v>2063</v>
      </c>
      <c r="K112" s="37">
        <v>3.4549340735726393</v>
      </c>
      <c r="L112" s="37">
        <v>-0.17097956463793873</v>
      </c>
      <c r="M112" s="37">
        <v>-0.18343465740275189</v>
      </c>
    </row>
    <row r="113" spans="1:13">
      <c r="A113" s="42" t="s">
        <v>916</v>
      </c>
      <c r="B113" s="43">
        <v>42616</v>
      </c>
      <c r="C113" s="42">
        <v>76747</v>
      </c>
      <c r="D113" s="42">
        <v>903.23199999999997</v>
      </c>
      <c r="E113" s="42">
        <v>178.45500000000001</v>
      </c>
      <c r="F113" s="41">
        <v>0.18953662831068341</v>
      </c>
      <c r="G113" s="41">
        <v>0.16069803901410995</v>
      </c>
      <c r="H113" s="41">
        <v>8.0824904609048565E-2</v>
      </c>
      <c r="J113" s="37" t="s">
        <v>2064</v>
      </c>
      <c r="K113" s="37">
        <v>3.3542686037109464</v>
      </c>
      <c r="L113" s="37">
        <v>-0.15991759022449559</v>
      </c>
      <c r="M113" s="37">
        <v>-0.18233113009833946</v>
      </c>
    </row>
    <row r="114" spans="1:13">
      <c r="A114" s="42" t="s">
        <v>915</v>
      </c>
      <c r="B114" s="43">
        <v>42617</v>
      </c>
      <c r="C114" s="42">
        <v>76509.399999999994</v>
      </c>
      <c r="D114" s="42">
        <v>906.41600000000005</v>
      </c>
      <c r="E114" s="42">
        <v>178.34</v>
      </c>
      <c r="F114" s="41">
        <v>0.18597711732910471</v>
      </c>
      <c r="G114" s="41">
        <v>0.14653477870397302</v>
      </c>
      <c r="H114" s="41">
        <v>7.8821607888210021E-2</v>
      </c>
      <c r="J114" s="37" t="s">
        <v>2065</v>
      </c>
      <c r="K114" s="37">
        <v>3.5533777743461163</v>
      </c>
      <c r="L114" s="37">
        <v>-0.147427143671779</v>
      </c>
      <c r="M114" s="37">
        <v>-0.17774186100207812</v>
      </c>
    </row>
    <row r="115" spans="1:13">
      <c r="A115" s="42" t="s">
        <v>914</v>
      </c>
      <c r="B115" s="43">
        <v>42618</v>
      </c>
      <c r="C115" s="42">
        <v>76522.2</v>
      </c>
      <c r="D115" s="42">
        <v>909.6</v>
      </c>
      <c r="E115" s="42">
        <v>179.51</v>
      </c>
      <c r="F115" s="41">
        <v>0.20568730236009825</v>
      </c>
      <c r="G115" s="41">
        <v>0.12364269743425038</v>
      </c>
      <c r="H115" s="41">
        <v>7.336761540301362E-2</v>
      </c>
      <c r="J115" s="37" t="s">
        <v>2066</v>
      </c>
      <c r="K115" s="37">
        <v>3.8338874973009993</v>
      </c>
      <c r="L115" s="37">
        <v>-0.14132726040804044</v>
      </c>
      <c r="M115" s="37">
        <v>-0.16985701644078055</v>
      </c>
    </row>
    <row r="116" spans="1:13">
      <c r="A116" s="42" t="s">
        <v>913</v>
      </c>
      <c r="B116" s="43">
        <v>42619</v>
      </c>
      <c r="C116" s="42">
        <v>76669.600000000006</v>
      </c>
      <c r="D116" s="42">
        <v>923.45</v>
      </c>
      <c r="E116" s="42">
        <v>180.13</v>
      </c>
      <c r="F116" s="41">
        <v>0.2077281140471785</v>
      </c>
      <c r="G116" s="41">
        <v>0.14231815932706593</v>
      </c>
      <c r="H116" s="41">
        <v>7.3800298062593139E-2</v>
      </c>
      <c r="J116" s="37" t="s">
        <v>2067</v>
      </c>
      <c r="K116" s="37">
        <v>4.0325541998423606</v>
      </c>
      <c r="L116" s="37">
        <v>-0.13353199943238259</v>
      </c>
      <c r="M116" s="37">
        <v>-0.17484008528784645</v>
      </c>
    </row>
    <row r="117" spans="1:13">
      <c r="A117" s="42" t="s">
        <v>912</v>
      </c>
      <c r="B117" s="43">
        <v>42620</v>
      </c>
      <c r="C117" s="42">
        <v>76742.2</v>
      </c>
      <c r="D117" s="42">
        <v>926.04</v>
      </c>
      <c r="E117" s="42">
        <v>179.64</v>
      </c>
      <c r="F117" s="41">
        <v>0.21893891502616025</v>
      </c>
      <c r="G117" s="41">
        <v>0.146046557677314</v>
      </c>
      <c r="H117" s="41">
        <v>6.9795140543115863E-2</v>
      </c>
      <c r="J117" s="37" t="s">
        <v>1362</v>
      </c>
      <c r="K117" s="37">
        <v>3.8330905854480912</v>
      </c>
      <c r="L117" s="37">
        <v>-0.13476506746341377</v>
      </c>
      <c r="M117" s="37">
        <v>-0.1647607934655777</v>
      </c>
    </row>
    <row r="118" spans="1:13">
      <c r="A118" s="42" t="s">
        <v>911</v>
      </c>
      <c r="B118" s="43">
        <v>42623</v>
      </c>
      <c r="C118" s="42">
        <v>76640.3</v>
      </c>
      <c r="D118" s="42">
        <v>906.02499999999998</v>
      </c>
      <c r="E118" s="42">
        <v>178.29499999999999</v>
      </c>
      <c r="F118" s="41">
        <v>0.21664788151064407</v>
      </c>
      <c r="G118" s="41">
        <v>0.12179010969962611</v>
      </c>
      <c r="H118" s="41">
        <v>5.8381811706042841E-2</v>
      </c>
      <c r="J118" s="37" t="s">
        <v>1423</v>
      </c>
      <c r="K118" s="37">
        <v>3.8655923432824189</v>
      </c>
      <c r="L118" s="37">
        <v>-0.11751288497190049</v>
      </c>
      <c r="M118" s="37">
        <v>-0.14852142569185889</v>
      </c>
    </row>
    <row r="119" spans="1:13">
      <c r="A119" s="42" t="s">
        <v>910</v>
      </c>
      <c r="B119" s="43">
        <v>42624</v>
      </c>
      <c r="C119" s="42">
        <v>76643.899999999994</v>
      </c>
      <c r="D119" s="42">
        <v>899.35333333333301</v>
      </c>
      <c r="E119" s="42">
        <v>177.84666666666701</v>
      </c>
      <c r="F119" s="41">
        <v>0.22558665739208283</v>
      </c>
      <c r="G119" s="41">
        <v>0.1147442094912281</v>
      </c>
      <c r="H119" s="41">
        <v>5.6786895636502521E-2</v>
      </c>
      <c r="J119" s="37" t="s">
        <v>2068</v>
      </c>
      <c r="K119" s="37">
        <v>3.8389210331980363</v>
      </c>
      <c r="L119" s="37">
        <v>-0.10959565361840173</v>
      </c>
      <c r="M119" s="37">
        <v>-0.13847694435172386</v>
      </c>
    </row>
    <row r="120" spans="1:13">
      <c r="A120" s="42" t="s">
        <v>909</v>
      </c>
      <c r="B120" s="43">
        <v>42626</v>
      </c>
      <c r="C120" s="42">
        <v>76444.2</v>
      </c>
      <c r="D120" s="42">
        <v>886.01</v>
      </c>
      <c r="E120" s="42">
        <v>176.95</v>
      </c>
      <c r="F120" s="41">
        <v>0.22773329907089912</v>
      </c>
      <c r="G120" s="41">
        <v>7.6940841851928399E-2</v>
      </c>
      <c r="H120" s="41">
        <v>4.933878906481648E-2</v>
      </c>
      <c r="J120" s="37" t="s">
        <v>2069</v>
      </c>
      <c r="K120" s="37">
        <v>3.6616237412257036</v>
      </c>
      <c r="L120" s="37">
        <v>-0.10289722476364749</v>
      </c>
      <c r="M120" s="37">
        <v>-0.11388997650743926</v>
      </c>
    </row>
    <row r="121" spans="1:13">
      <c r="A121" s="42" t="s">
        <v>908</v>
      </c>
      <c r="B121" s="43">
        <v>42627</v>
      </c>
      <c r="C121" s="42">
        <v>76455.399999999994</v>
      </c>
      <c r="D121" s="42">
        <v>885.14</v>
      </c>
      <c r="E121" s="42">
        <v>175.72</v>
      </c>
      <c r="F121" s="41">
        <v>0.22810647228241399</v>
      </c>
      <c r="G121" s="41">
        <v>8.1467435262724486E-2</v>
      </c>
      <c r="H121" s="41">
        <v>3.7338764426340765E-2</v>
      </c>
      <c r="J121" s="37" t="s">
        <v>2070</v>
      </c>
      <c r="K121" s="37">
        <v>3.6998700615453206</v>
      </c>
      <c r="L121" s="37">
        <v>-0.10045540572510048</v>
      </c>
      <c r="M121" s="37">
        <v>-0.10472560230660222</v>
      </c>
    </row>
    <row r="122" spans="1:13">
      <c r="A122" s="42" t="s">
        <v>907</v>
      </c>
      <c r="B122" s="43">
        <v>42630</v>
      </c>
      <c r="C122" s="42">
        <v>76104.899999999994</v>
      </c>
      <c r="D122" s="42">
        <v>892.66399999999999</v>
      </c>
      <c r="E122" s="42">
        <v>175.26249999999999</v>
      </c>
      <c r="F122" s="41">
        <v>0.23640850516301337</v>
      </c>
      <c r="G122" s="41">
        <v>9.2550480633893262E-2</v>
      </c>
      <c r="H122" s="41">
        <v>3.3082817565576184E-2</v>
      </c>
      <c r="J122" s="37" t="s">
        <v>2071</v>
      </c>
      <c r="K122" s="37">
        <v>3.7490044915642189</v>
      </c>
      <c r="L122" s="37">
        <v>-8.9323503646761226E-2</v>
      </c>
      <c r="M122" s="37">
        <v>-8.9163237311385535E-2</v>
      </c>
    </row>
    <row r="123" spans="1:13">
      <c r="A123" s="42" t="s">
        <v>906</v>
      </c>
      <c r="B123" s="43">
        <v>42631</v>
      </c>
      <c r="C123" s="42">
        <v>76166.7</v>
      </c>
      <c r="D123" s="42">
        <v>895.17200000000003</v>
      </c>
      <c r="E123" s="42">
        <v>175.11</v>
      </c>
      <c r="F123" s="41">
        <v>0.24195636577093649</v>
      </c>
      <c r="G123" s="41">
        <v>9.7522160783688694E-2</v>
      </c>
      <c r="H123" s="41">
        <v>3.5969946163403099E-2</v>
      </c>
      <c r="J123" s="37" t="s">
        <v>2048</v>
      </c>
      <c r="K123" s="37">
        <v>3.6381662504459511</v>
      </c>
      <c r="L123" s="37">
        <v>-7.1134263229481243E-2</v>
      </c>
      <c r="M123" s="37">
        <v>-8.4141197365499965E-2</v>
      </c>
    </row>
    <row r="124" spans="1:13">
      <c r="A124" s="42" t="s">
        <v>905</v>
      </c>
      <c r="B124" s="43">
        <v>42632</v>
      </c>
      <c r="C124" s="42">
        <v>76272.600000000006</v>
      </c>
      <c r="D124" s="42">
        <v>897.68</v>
      </c>
      <c r="E124" s="42">
        <v>174.51</v>
      </c>
      <c r="F124" s="41">
        <v>0.2386580660248665</v>
      </c>
      <c r="G124" s="41">
        <v>0.11067394182349077</v>
      </c>
      <c r="H124" s="41">
        <v>4.0794417606011768E-2</v>
      </c>
      <c r="J124" s="37" t="s">
        <v>2110</v>
      </c>
      <c r="K124" s="37">
        <v>3.5094366682875151</v>
      </c>
      <c r="L124" s="37">
        <v>-6.949015381718604E-2</v>
      </c>
      <c r="M124" s="37">
        <v>-8.0036593808723189E-2</v>
      </c>
    </row>
    <row r="125" spans="1:13">
      <c r="A125" s="42" t="s">
        <v>351</v>
      </c>
      <c r="B125" s="43">
        <v>42634</v>
      </c>
      <c r="C125" s="42">
        <v>76450.899999999994</v>
      </c>
      <c r="D125" s="42">
        <v>905.65</v>
      </c>
      <c r="E125" s="42">
        <v>174.38</v>
      </c>
      <c r="F125" s="41">
        <v>0.23935576954252169</v>
      </c>
      <c r="G125" s="41">
        <v>0.14380075525076097</v>
      </c>
      <c r="H125" s="41">
        <v>5.3146515279623108E-2</v>
      </c>
      <c r="J125" s="37" t="s">
        <v>2111</v>
      </c>
      <c r="K125" s="37">
        <v>3.3711965590496513</v>
      </c>
      <c r="L125" s="37">
        <v>-6.7831562852084359E-2</v>
      </c>
      <c r="M125" s="37">
        <v>-7.8857651069716761E-2</v>
      </c>
    </row>
    <row r="126" spans="1:13">
      <c r="A126" s="42" t="s">
        <v>904</v>
      </c>
      <c r="B126" s="43">
        <v>42637</v>
      </c>
      <c r="C126" s="42">
        <v>76906.899999999994</v>
      </c>
      <c r="D126" s="42">
        <v>905.55399999999997</v>
      </c>
      <c r="E126" s="42">
        <v>176.6</v>
      </c>
      <c r="F126" s="41">
        <v>0.24989070532041602</v>
      </c>
      <c r="G126" s="41">
        <v>0.15260584121844367</v>
      </c>
      <c r="H126" s="41">
        <v>7.126067241928391E-2</v>
      </c>
      <c r="J126" s="37" t="s">
        <v>2112</v>
      </c>
      <c r="K126" s="37">
        <v>3.3635233547009733</v>
      </c>
      <c r="L126" s="37">
        <v>-7.168383434937986E-2</v>
      </c>
      <c r="M126" s="37">
        <v>-7.3632331197634238E-2</v>
      </c>
    </row>
    <row r="127" spans="1:13">
      <c r="A127" s="42" t="s">
        <v>903</v>
      </c>
      <c r="B127" s="43">
        <v>42638</v>
      </c>
      <c r="C127" s="42">
        <v>77081.5</v>
      </c>
      <c r="D127" s="42">
        <v>905.52200000000005</v>
      </c>
      <c r="E127" s="42">
        <v>177.34</v>
      </c>
      <c r="F127" s="41">
        <v>0.25207511004986771</v>
      </c>
      <c r="G127" s="41">
        <v>0.15557149310757601</v>
      </c>
      <c r="H127" s="41">
        <v>7.7334305327744213E-2</v>
      </c>
      <c r="J127" s="37" t="s">
        <v>2113</v>
      </c>
      <c r="K127" s="37">
        <v>3.524333229848593</v>
      </c>
      <c r="L127" s="37">
        <v>-5.6280561122244444E-2</v>
      </c>
      <c r="M127" s="37">
        <v>-6.2265825281009657E-2</v>
      </c>
    </row>
    <row r="128" spans="1:13">
      <c r="A128" s="42" t="s">
        <v>902</v>
      </c>
      <c r="B128" s="43">
        <v>42639</v>
      </c>
      <c r="C128" s="42">
        <v>77089.8</v>
      </c>
      <c r="D128" s="42">
        <v>905.49</v>
      </c>
      <c r="E128" s="42">
        <v>176.65</v>
      </c>
      <c r="F128" s="41">
        <v>0.25208993501589272</v>
      </c>
      <c r="G128" s="41">
        <v>0.15855265683176167</v>
      </c>
      <c r="H128" s="41">
        <v>8.2414215686274606E-2</v>
      </c>
      <c r="J128" s="37" t="s">
        <v>2114</v>
      </c>
      <c r="K128" s="37">
        <v>3.5279913790126827</v>
      </c>
      <c r="L128" s="37">
        <v>-4.6747492649132139E-2</v>
      </c>
      <c r="M128" s="37">
        <v>-5.8115589972502102E-2</v>
      </c>
    </row>
    <row r="129" spans="1:13">
      <c r="A129" s="42" t="s">
        <v>901</v>
      </c>
      <c r="B129" s="43">
        <v>42640</v>
      </c>
      <c r="C129" s="42">
        <v>77143.100000000006</v>
      </c>
      <c r="D129" s="42">
        <v>911.13</v>
      </c>
      <c r="E129" s="42">
        <v>175.91</v>
      </c>
      <c r="F129" s="41">
        <v>0.25275419462542303</v>
      </c>
      <c r="G129" s="41">
        <v>0.17360726476460364</v>
      </c>
      <c r="H129" s="41">
        <v>8.1923857555815216E-2</v>
      </c>
      <c r="J129" s="37" t="s">
        <v>2115</v>
      </c>
      <c r="K129" s="37">
        <v>3.5415402858523013</v>
      </c>
      <c r="L129" s="37">
        <v>-4.0305010893246229E-2</v>
      </c>
      <c r="M129" s="37">
        <v>-5.1502145922746823E-2</v>
      </c>
    </row>
    <row r="130" spans="1:13">
      <c r="A130" s="42" t="s">
        <v>900</v>
      </c>
      <c r="B130" s="43">
        <v>42641</v>
      </c>
      <c r="C130" s="42">
        <v>77300.3</v>
      </c>
      <c r="D130" s="42">
        <v>912.19</v>
      </c>
      <c r="E130" s="42">
        <v>174.33</v>
      </c>
      <c r="F130" s="41">
        <v>0.25695019211913173</v>
      </c>
      <c r="G130" s="41">
        <v>0.15168234328640873</v>
      </c>
      <c r="H130" s="41">
        <v>5.8727073970606281E-2</v>
      </c>
      <c r="J130" s="37" t="s">
        <v>2116</v>
      </c>
      <c r="K130" s="37">
        <v>3.6070335644902798</v>
      </c>
      <c r="L130" s="37">
        <v>-2.09277849740932E-2</v>
      </c>
      <c r="M130" s="37">
        <v>-5.0948271659109867E-2</v>
      </c>
    </row>
    <row r="131" spans="1:13">
      <c r="A131" s="42" t="s">
        <v>899</v>
      </c>
      <c r="B131" s="43">
        <v>42644</v>
      </c>
      <c r="C131" s="42">
        <v>77478.8</v>
      </c>
      <c r="D131" s="42">
        <v>911.84199999999998</v>
      </c>
      <c r="E131" s="42">
        <v>173.565</v>
      </c>
      <c r="F131" s="41">
        <v>0.26563362704067806</v>
      </c>
      <c r="G131" s="41">
        <v>0.126320444281945</v>
      </c>
      <c r="H131" s="41">
        <v>5.480180494993836E-2</v>
      </c>
      <c r="J131" s="37" t="s">
        <v>2117</v>
      </c>
      <c r="K131" s="37">
        <v>3.7614899178890653</v>
      </c>
      <c r="L131" s="37">
        <v>8.8217784272335287E-3</v>
      </c>
      <c r="M131" s="37">
        <v>-4.0508910794930353E-2</v>
      </c>
    </row>
    <row r="132" spans="1:13">
      <c r="A132" s="42" t="s">
        <v>898</v>
      </c>
      <c r="B132" s="43">
        <v>42645</v>
      </c>
      <c r="C132" s="42">
        <v>77287.600000000006</v>
      </c>
      <c r="D132" s="42">
        <v>911.726</v>
      </c>
      <c r="E132" s="42">
        <v>173.31</v>
      </c>
      <c r="F132" s="41">
        <v>0.26361878042041287</v>
      </c>
      <c r="G132" s="41">
        <v>0.11810874913234692</v>
      </c>
      <c r="H132" s="41">
        <v>5.3492188924685546E-2</v>
      </c>
      <c r="J132" s="37" t="s">
        <v>2118</v>
      </c>
      <c r="K132" s="37">
        <v>4.0191006431108187</v>
      </c>
      <c r="L132" s="37">
        <v>1.6179934212754432E-3</v>
      </c>
      <c r="M132" s="37">
        <v>-5.3534570184334607E-2</v>
      </c>
    </row>
    <row r="133" spans="1:13">
      <c r="A133" s="42" t="s">
        <v>897</v>
      </c>
      <c r="B133" s="43">
        <v>42646</v>
      </c>
      <c r="C133" s="42">
        <v>77265.3</v>
      </c>
      <c r="D133" s="42">
        <v>911.61</v>
      </c>
      <c r="E133" s="42">
        <v>173.74</v>
      </c>
      <c r="F133" s="41">
        <v>0.26181214235321781</v>
      </c>
      <c r="G133" s="41">
        <v>0.1100138811095146</v>
      </c>
      <c r="H133" s="41">
        <v>3.2323232323232309E-2</v>
      </c>
      <c r="J133" s="37" t="s">
        <v>2119</v>
      </c>
      <c r="K133" s="37">
        <v>3.983032531650756</v>
      </c>
      <c r="L133" s="37">
        <v>3.6861401131744742E-3</v>
      </c>
      <c r="M133" s="37">
        <v>-5.6467685299421144E-2</v>
      </c>
    </row>
    <row r="134" spans="1:13">
      <c r="A134" s="42" t="s">
        <v>896</v>
      </c>
      <c r="B134" s="43">
        <v>42647</v>
      </c>
      <c r="C134" s="42">
        <v>77335.3</v>
      </c>
      <c r="D134" s="42">
        <v>915.61</v>
      </c>
      <c r="E134" s="42">
        <v>174.66</v>
      </c>
      <c r="F134" s="41">
        <v>0.26344637623387102</v>
      </c>
      <c r="G134" s="41">
        <v>0.10490177149201152</v>
      </c>
      <c r="H134" s="41">
        <v>2.3438415563107995E-2</v>
      </c>
      <c r="J134" s="37" t="s">
        <v>1315</v>
      </c>
      <c r="K134" s="37">
        <v>3.9259900944298129</v>
      </c>
      <c r="L134" s="37">
        <v>1.2594958049862992E-3</v>
      </c>
      <c r="M134" s="37">
        <v>-6.159882758946722E-2</v>
      </c>
    </row>
    <row r="135" spans="1:13">
      <c r="A135" s="42" t="s">
        <v>895</v>
      </c>
      <c r="B135" s="43">
        <v>42648</v>
      </c>
      <c r="C135" s="42">
        <v>77183</v>
      </c>
      <c r="D135" s="42">
        <v>915.26</v>
      </c>
      <c r="E135" s="42">
        <v>174.66</v>
      </c>
      <c r="F135" s="41">
        <v>0.25726097820810612</v>
      </c>
      <c r="G135" s="41">
        <v>7.5789275723453731E-2</v>
      </c>
      <c r="H135" s="41">
        <v>-6.541152380410753E-3</v>
      </c>
      <c r="J135" s="37" t="s">
        <v>1306</v>
      </c>
      <c r="K135" s="37">
        <v>4.0847936560825984</v>
      </c>
      <c r="L135" s="37">
        <v>-5.5087605569362763E-3</v>
      </c>
      <c r="M135" s="37">
        <v>-6.9452826787266497E-2</v>
      </c>
    </row>
    <row r="136" spans="1:13">
      <c r="A136" s="42" t="s">
        <v>894</v>
      </c>
      <c r="B136" s="43">
        <v>42651</v>
      </c>
      <c r="C136" s="42">
        <v>77217</v>
      </c>
      <c r="D136" s="42">
        <v>917.31200000000001</v>
      </c>
      <c r="E136" s="42">
        <v>173.98500000000001</v>
      </c>
      <c r="F136" s="41">
        <v>0.25766936115667072</v>
      </c>
      <c r="G136" s="41">
        <v>6.7324451684216635E-2</v>
      </c>
      <c r="H136" s="41">
        <v>-2.6207900149719299E-2</v>
      </c>
      <c r="J136" s="37" t="s">
        <v>2120</v>
      </c>
      <c r="K136" s="37">
        <v>4.1775994217801928</v>
      </c>
      <c r="L136" s="37">
        <v>-3.4584035896549348E-2</v>
      </c>
      <c r="M136" s="37">
        <v>-8.1062670299727579E-2</v>
      </c>
    </row>
    <row r="137" spans="1:13">
      <c r="A137" s="42" t="s">
        <v>893</v>
      </c>
      <c r="B137" s="43">
        <v>42652</v>
      </c>
      <c r="C137" s="42">
        <v>77435.8</v>
      </c>
      <c r="D137" s="42">
        <v>917.99599999999998</v>
      </c>
      <c r="E137" s="42">
        <v>173.76</v>
      </c>
      <c r="F137" s="41">
        <v>0.26349264363952618</v>
      </c>
      <c r="G137" s="41">
        <v>6.4540668413850533E-2</v>
      </c>
      <c r="H137" s="41">
        <v>-3.2624429350851858E-2</v>
      </c>
      <c r="J137" s="37" t="s">
        <v>2121</v>
      </c>
      <c r="K137" s="37">
        <v>4.148016417413297</v>
      </c>
      <c r="L137" s="37">
        <v>-4.5470289521833962E-2</v>
      </c>
      <c r="M137" s="37">
        <v>-9.8876196642464054E-2</v>
      </c>
    </row>
    <row r="138" spans="1:13">
      <c r="A138" s="42" t="s">
        <v>892</v>
      </c>
      <c r="B138" s="43">
        <v>42653</v>
      </c>
      <c r="C138" s="42">
        <v>77655.100000000006</v>
      </c>
      <c r="D138" s="42">
        <v>918.68</v>
      </c>
      <c r="E138" s="42">
        <v>174</v>
      </c>
      <c r="F138" s="41">
        <v>0.26687450853717842</v>
      </c>
      <c r="G138" s="41">
        <v>6.1775481663834952E-2</v>
      </c>
      <c r="H138" s="41">
        <v>-3.2204238277990904E-2</v>
      </c>
      <c r="J138" s="37" t="s">
        <v>2122</v>
      </c>
      <c r="K138" s="37">
        <v>4.2038564289353584</v>
      </c>
      <c r="L138" s="37">
        <v>-6.3507292726655895E-2</v>
      </c>
      <c r="M138" s="37">
        <v>-0.10328443583356406</v>
      </c>
    </row>
    <row r="139" spans="1:13">
      <c r="A139" s="42" t="s">
        <v>891</v>
      </c>
      <c r="B139" s="43">
        <v>42658</v>
      </c>
      <c r="C139" s="42">
        <v>77886.399999999994</v>
      </c>
      <c r="D139" s="42">
        <v>901.55857142857099</v>
      </c>
      <c r="E139" s="42">
        <v>173.77500000000001</v>
      </c>
      <c r="F139" s="41">
        <v>0.26779784615785274</v>
      </c>
      <c r="G139" s="41">
        <v>5.5330826099534214E-2</v>
      </c>
      <c r="H139" s="41">
        <v>-1.7776396111236603E-2</v>
      </c>
      <c r="J139" s="37" t="s">
        <v>2123</v>
      </c>
      <c r="K139" s="37">
        <v>4.2695900799133337</v>
      </c>
      <c r="L139" s="37">
        <v>-3.5440053009042738E-2</v>
      </c>
      <c r="M139" s="37">
        <v>-0.10040842549676465</v>
      </c>
    </row>
    <row r="140" spans="1:13">
      <c r="A140" s="42" t="s">
        <v>890</v>
      </c>
      <c r="B140" s="43">
        <v>42659</v>
      </c>
      <c r="C140" s="42">
        <v>77569.100000000006</v>
      </c>
      <c r="D140" s="42">
        <v>898.13428571428597</v>
      </c>
      <c r="E140" s="42">
        <v>173.73</v>
      </c>
      <c r="F140" s="41">
        <v>0.25165353466734874</v>
      </c>
      <c r="G140" s="41">
        <v>5.7374953748865032E-2</v>
      </c>
      <c r="H140" s="41">
        <v>-1.8308187828445566E-2</v>
      </c>
      <c r="J140" s="37" t="s">
        <v>2106</v>
      </c>
      <c r="K140" s="37">
        <v>4.4261416497663859</v>
      </c>
      <c r="L140" s="37">
        <v>6.586712130239758E-2</v>
      </c>
      <c r="M140" s="37">
        <v>-5.9361578641903612E-2</v>
      </c>
    </row>
    <row r="141" spans="1:13">
      <c r="A141" s="42" t="s">
        <v>889</v>
      </c>
      <c r="B141" s="43">
        <v>42660</v>
      </c>
      <c r="C141" s="42">
        <v>77707.199999999997</v>
      </c>
      <c r="D141" s="42">
        <v>894.71</v>
      </c>
      <c r="E141" s="42">
        <v>172.9</v>
      </c>
      <c r="F141" s="41">
        <v>0.23739352952510462</v>
      </c>
      <c r="G141" s="41">
        <v>4.0227412772784854E-2</v>
      </c>
      <c r="H141" s="41">
        <v>-3.0965391621129323E-2</v>
      </c>
      <c r="J141" s="37" t="s">
        <v>2152</v>
      </c>
      <c r="K141" s="37">
        <v>4.4605477201345645</v>
      </c>
      <c r="L141" s="37">
        <v>-1.5338887442506222E-2</v>
      </c>
      <c r="M141" s="37">
        <v>-8.0128653335197808E-2</v>
      </c>
    </row>
    <row r="142" spans="1:13">
      <c r="A142" s="42" t="s">
        <v>888</v>
      </c>
      <c r="B142" s="43">
        <v>42661</v>
      </c>
      <c r="C142" s="42">
        <v>77849.5</v>
      </c>
      <c r="D142" s="42">
        <v>908.55</v>
      </c>
      <c r="E142" s="42">
        <v>173.77</v>
      </c>
      <c r="F142" s="41">
        <v>0.23430746740995123</v>
      </c>
      <c r="G142" s="41">
        <v>5.195211189329374E-2</v>
      </c>
      <c r="H142" s="41">
        <v>-2.8729528813369765E-2</v>
      </c>
      <c r="J142" s="37" t="s">
        <v>2153</v>
      </c>
      <c r="K142" s="37">
        <v>4.6330821583913719</v>
      </c>
      <c r="L142" s="37">
        <v>-1.0663026598217495E-2</v>
      </c>
      <c r="M142" s="37">
        <v>-0.40378416257883676</v>
      </c>
    </row>
    <row r="143" spans="1:13">
      <c r="A143" s="42" t="s">
        <v>887</v>
      </c>
      <c r="B143" s="43">
        <v>42662</v>
      </c>
      <c r="C143" s="42">
        <v>78091.5</v>
      </c>
      <c r="D143" s="42">
        <v>913.35</v>
      </c>
      <c r="E143" s="42">
        <v>174.61</v>
      </c>
      <c r="F143" s="41">
        <v>0.23705975443037586</v>
      </c>
      <c r="G143" s="41">
        <v>5.3156529259152485E-2</v>
      </c>
      <c r="H143" s="41">
        <v>-2.5994310258269593E-2</v>
      </c>
      <c r="J143" s="37" t="s">
        <v>2154</v>
      </c>
      <c r="K143" s="37">
        <v>4.865637647681913</v>
      </c>
      <c r="L143" s="37">
        <v>-9.0730630621831398E-3</v>
      </c>
      <c r="M143" s="37">
        <v>-0.40829582888692995</v>
      </c>
    </row>
    <row r="144" spans="1:13">
      <c r="A144" s="42" t="s">
        <v>886</v>
      </c>
      <c r="B144" s="43">
        <v>42665</v>
      </c>
      <c r="C144" s="42">
        <v>78387.199999999997</v>
      </c>
      <c r="D144" s="42">
        <v>916.38</v>
      </c>
      <c r="E144" s="42">
        <v>175.19499999999999</v>
      </c>
      <c r="F144" s="41">
        <v>0.24144309651262219</v>
      </c>
      <c r="G144" s="41">
        <v>6.0048353326315418E-2</v>
      </c>
      <c r="H144" s="41">
        <v>-1.614533610377944E-2</v>
      </c>
      <c r="J144" s="37" t="s">
        <v>2155</v>
      </c>
      <c r="K144" s="37">
        <v>5.0433288743074103</v>
      </c>
      <c r="L144" s="37">
        <v>-2.6467103932503178E-2</v>
      </c>
      <c r="M144" s="37">
        <v>-0.41284867423372096</v>
      </c>
    </row>
    <row r="145" spans="1:13">
      <c r="A145" s="42" t="s">
        <v>885</v>
      </c>
      <c r="B145" s="43">
        <v>42666</v>
      </c>
      <c r="C145" s="42">
        <v>78370.3</v>
      </c>
      <c r="D145" s="42">
        <v>917.39</v>
      </c>
      <c r="E145" s="42">
        <v>175.39</v>
      </c>
      <c r="F145" s="41">
        <v>0.24052710724178872</v>
      </c>
      <c r="G145" s="41">
        <v>6.7850075660574882E-2</v>
      </c>
      <c r="H145" s="41">
        <v>-4.6535383916918027E-3</v>
      </c>
      <c r="J145" s="37" t="s">
        <v>2156</v>
      </c>
      <c r="K145" s="37">
        <v>5.2691957625400834</v>
      </c>
      <c r="L145" s="37">
        <v>-4.4360660997914358E-2</v>
      </c>
      <c r="M145" s="37">
        <v>-0.41737983251118504</v>
      </c>
    </row>
    <row r="146" spans="1:13">
      <c r="A146" s="42" t="s">
        <v>884</v>
      </c>
      <c r="B146" s="43">
        <v>42667</v>
      </c>
      <c r="C146" s="42">
        <v>78568.800000000003</v>
      </c>
      <c r="D146" s="42">
        <v>918.4</v>
      </c>
      <c r="E146" s="42">
        <v>176.1</v>
      </c>
      <c r="F146" s="41">
        <v>0.25123899555363027</v>
      </c>
      <c r="G146" s="41">
        <v>6.0581564542578015E-2</v>
      </c>
      <c r="H146" s="41">
        <v>3.1901560897800163E-3</v>
      </c>
      <c r="J146" s="37" t="s">
        <v>2157</v>
      </c>
      <c r="K146" s="37">
        <v>5.2828617967919316</v>
      </c>
      <c r="L146" s="37">
        <v>-5.0257974939577399E-2</v>
      </c>
      <c r="M146" s="37">
        <v>-0.41888730908590555</v>
      </c>
    </row>
    <row r="147" spans="1:13">
      <c r="A147" s="42" t="s">
        <v>883</v>
      </c>
      <c r="B147" s="43">
        <v>42668</v>
      </c>
      <c r="C147" s="42">
        <v>78761.899999999994</v>
      </c>
      <c r="D147" s="42">
        <v>918.25</v>
      </c>
      <c r="E147" s="42">
        <v>176.91</v>
      </c>
      <c r="F147" s="41">
        <v>0.2541044817708622</v>
      </c>
      <c r="G147" s="41">
        <v>5.831844637814787E-2</v>
      </c>
      <c r="H147" s="41">
        <v>5.4560954816709195E-3</v>
      </c>
      <c r="J147" s="37" t="s">
        <v>2158</v>
      </c>
      <c r="K147" s="37">
        <v>5.1093700858520483</v>
      </c>
      <c r="L147" s="37">
        <v>-5.6122158281579293E-2</v>
      </c>
      <c r="M147" s="37">
        <v>-0.41580502215657311</v>
      </c>
    </row>
    <row r="148" spans="1:13">
      <c r="A148" s="42" t="s">
        <v>882</v>
      </c>
      <c r="B148" s="43">
        <v>42669</v>
      </c>
      <c r="C148" s="42">
        <v>79299.600000000006</v>
      </c>
      <c r="D148" s="42">
        <v>910.58</v>
      </c>
      <c r="E148" s="42">
        <v>176.26</v>
      </c>
      <c r="F148" s="41">
        <v>0.26026413235224011</v>
      </c>
      <c r="G148" s="41">
        <v>5.5487939168434419E-2</v>
      </c>
      <c r="H148" s="41">
        <v>1.3745902110772423E-2</v>
      </c>
      <c r="J148" s="37" t="s">
        <v>2159</v>
      </c>
      <c r="K148" s="37">
        <v>5.3111124683874795</v>
      </c>
      <c r="L148" s="37">
        <v>-4.8024490576867862E-2</v>
      </c>
      <c r="M148" s="37">
        <v>-0.42048964913089582</v>
      </c>
    </row>
    <row r="149" spans="1:13">
      <c r="A149" s="42" t="s">
        <v>881</v>
      </c>
      <c r="B149" s="43">
        <v>42672</v>
      </c>
      <c r="C149" s="42">
        <v>80340.7</v>
      </c>
      <c r="D149" s="42">
        <v>907.28599999999994</v>
      </c>
      <c r="E149" s="42">
        <v>175.8775</v>
      </c>
      <c r="F149" s="41">
        <v>0.27679554762355041</v>
      </c>
      <c r="G149" s="41">
        <v>5.4615831686620986E-2</v>
      </c>
      <c r="H149" s="41">
        <v>1.399538771980402E-2</v>
      </c>
      <c r="J149" s="37" t="s">
        <v>1273</v>
      </c>
      <c r="K149" s="37">
        <v>5.4885209099618528</v>
      </c>
      <c r="L149" s="37">
        <v>-4.4688952295521611E-2</v>
      </c>
      <c r="M149" s="37">
        <v>-0.41777716083657235</v>
      </c>
    </row>
    <row r="150" spans="1:13">
      <c r="A150" s="42" t="s">
        <v>880</v>
      </c>
      <c r="B150" s="43">
        <v>42673</v>
      </c>
      <c r="C150" s="42">
        <v>80339.199999999997</v>
      </c>
      <c r="D150" s="42">
        <v>906.18799999999999</v>
      </c>
      <c r="E150" s="42">
        <v>175.75</v>
      </c>
      <c r="F150" s="41">
        <v>0.27626666836117075</v>
      </c>
      <c r="G150" s="41">
        <v>6.0789597522060035E-2</v>
      </c>
      <c r="H150" s="41">
        <v>3.0232864868033449E-2</v>
      </c>
      <c r="J150" s="37" t="s">
        <v>2160</v>
      </c>
      <c r="K150" s="37">
        <v>5.5236531126807122</v>
      </c>
      <c r="L150" s="37">
        <v>-2.2738284438763579E-2</v>
      </c>
      <c r="M150" s="37">
        <v>-0.42001738255340559</v>
      </c>
    </row>
    <row r="151" spans="1:13">
      <c r="A151" s="42" t="s">
        <v>879</v>
      </c>
      <c r="B151" s="43">
        <v>42674</v>
      </c>
      <c r="C151" s="42">
        <v>80263.7</v>
      </c>
      <c r="D151" s="42">
        <v>905.09</v>
      </c>
      <c r="E151" s="42">
        <v>175.89</v>
      </c>
      <c r="F151" s="41">
        <v>0.2751867968803372</v>
      </c>
      <c r="G151" s="41">
        <v>6.200806341845766E-2</v>
      </c>
      <c r="H151" s="41">
        <v>3.6842725772223472E-2</v>
      </c>
      <c r="J151" s="37" t="s">
        <v>2161</v>
      </c>
      <c r="K151" s="37">
        <v>5.6988229374118644</v>
      </c>
      <c r="L151" s="37">
        <v>-1.4542003026059791E-2</v>
      </c>
      <c r="M151" s="37">
        <v>-0.42358969707963001</v>
      </c>
    </row>
    <row r="152" spans="1:13">
      <c r="A152" s="42" t="s">
        <v>878</v>
      </c>
      <c r="B152" s="43">
        <v>42675</v>
      </c>
      <c r="C152" s="42">
        <v>79659.199999999997</v>
      </c>
      <c r="D152" s="42">
        <v>902.58</v>
      </c>
      <c r="E152" s="42">
        <v>175.68</v>
      </c>
      <c r="F152" s="41">
        <v>0.26733454563388848</v>
      </c>
      <c r="G152" s="41">
        <v>6.1571574750361791E-2</v>
      </c>
      <c r="H152" s="41">
        <v>2.6767971946230373E-2</v>
      </c>
      <c r="J152" s="37" t="s">
        <v>2162</v>
      </c>
      <c r="K152" s="37">
        <v>5.9211322841668146</v>
      </c>
      <c r="L152" s="37">
        <v>-2.9521266593961482E-3</v>
      </c>
      <c r="M152" s="37">
        <v>-0.42099083231721079</v>
      </c>
    </row>
    <row r="153" spans="1:13">
      <c r="A153" s="42" t="s">
        <v>877</v>
      </c>
      <c r="B153" s="43">
        <v>42676</v>
      </c>
      <c r="C153" s="42">
        <v>79670.899999999994</v>
      </c>
      <c r="D153" s="42">
        <v>890.21</v>
      </c>
      <c r="E153" s="42">
        <v>174.68</v>
      </c>
      <c r="F153" s="41">
        <v>0.26841061205255068</v>
      </c>
      <c r="G153" s="41">
        <v>3.4201935476375844E-2</v>
      </c>
      <c r="H153" s="41">
        <v>1.7652199242644828E-2</v>
      </c>
      <c r="J153" s="37" t="s">
        <v>2163</v>
      </c>
      <c r="K153" s="37">
        <v>6.0179585777507629</v>
      </c>
      <c r="L153" s="37">
        <v>-6.6910147881809046E-3</v>
      </c>
      <c r="M153" s="37">
        <v>-0.4220949115842656</v>
      </c>
    </row>
    <row r="154" spans="1:13">
      <c r="A154" s="42" t="s">
        <v>876</v>
      </c>
      <c r="B154" s="43">
        <v>42679</v>
      </c>
      <c r="C154" s="42">
        <v>79253.5</v>
      </c>
      <c r="D154" s="42">
        <v>892.94600000000003</v>
      </c>
      <c r="E154" s="42">
        <v>174.02</v>
      </c>
      <c r="F154" s="41">
        <v>0.25944342210229565</v>
      </c>
      <c r="G154" s="41">
        <v>2.8550036859565031E-2</v>
      </c>
      <c r="H154" s="41">
        <v>9.5724313975749098E-3</v>
      </c>
      <c r="J154" s="37" t="s">
        <v>2164</v>
      </c>
      <c r="K154" s="37">
        <v>6.1447301092925137</v>
      </c>
      <c r="L154" s="37">
        <v>1.7628342281585718E-2</v>
      </c>
      <c r="M154" s="37">
        <v>-0.42300817303908889</v>
      </c>
    </row>
    <row r="155" spans="1:13">
      <c r="A155" s="42" t="s">
        <v>875</v>
      </c>
      <c r="B155" s="43">
        <v>42680</v>
      </c>
      <c r="C155" s="42">
        <v>79137.5</v>
      </c>
      <c r="D155" s="42">
        <v>893.85799999999995</v>
      </c>
      <c r="E155" s="42">
        <v>173.8</v>
      </c>
      <c r="F155" s="41">
        <v>0.25614281814083717</v>
      </c>
      <c r="G155" s="41">
        <v>4.7400651038310038E-2</v>
      </c>
      <c r="H155" s="41">
        <v>2.348178137651824E-2</v>
      </c>
      <c r="J155" s="37" t="s">
        <v>2165</v>
      </c>
      <c r="K155" s="37">
        <v>6.065821353277923</v>
      </c>
      <c r="L155" s="37">
        <v>2.0922352959122037E-2</v>
      </c>
      <c r="M155" s="37">
        <v>-0.42549750685054588</v>
      </c>
    </row>
    <row r="156" spans="1:13">
      <c r="A156" s="42" t="s">
        <v>874</v>
      </c>
      <c r="B156" s="43">
        <v>42681</v>
      </c>
      <c r="C156" s="42">
        <v>79632.3</v>
      </c>
      <c r="D156" s="42">
        <v>894.77</v>
      </c>
      <c r="E156" s="42">
        <v>174.36</v>
      </c>
      <c r="F156" s="41">
        <v>0.26402081296270441</v>
      </c>
      <c r="G156" s="41">
        <v>5.454644025607891E-2</v>
      </c>
      <c r="H156" s="41">
        <v>3.1960227272727293E-2</v>
      </c>
      <c r="J156" s="37" t="s">
        <v>2166</v>
      </c>
      <c r="K156" s="37">
        <v>6.2731164981925893</v>
      </c>
      <c r="L156" s="37">
        <v>2.3766786140979601E-2</v>
      </c>
      <c r="M156" s="37">
        <v>-0.42340675212132151</v>
      </c>
    </row>
    <row r="157" spans="1:13">
      <c r="A157" s="42" t="s">
        <v>873</v>
      </c>
      <c r="B157" s="43">
        <v>42682</v>
      </c>
      <c r="C157" s="42">
        <v>79871.399999999994</v>
      </c>
      <c r="D157" s="42">
        <v>902.45</v>
      </c>
      <c r="E157" s="42">
        <v>176.77</v>
      </c>
      <c r="F157" s="41">
        <v>0.26708198687410456</v>
      </c>
      <c r="G157" s="41">
        <v>6.9798594070438646E-2</v>
      </c>
      <c r="H157" s="41">
        <v>4.7712185870080637E-2</v>
      </c>
      <c r="J157" s="37" t="s">
        <v>1340</v>
      </c>
      <c r="K157" s="37">
        <v>6.3259542973443885</v>
      </c>
      <c r="L157" s="37">
        <v>2.7713027713027527E-2</v>
      </c>
      <c r="M157" s="37">
        <v>-0.42570569492438182</v>
      </c>
    </row>
    <row r="158" spans="1:13">
      <c r="A158" s="42" t="s">
        <v>872</v>
      </c>
      <c r="B158" s="43">
        <v>42683</v>
      </c>
      <c r="C158" s="42">
        <v>78411.600000000006</v>
      </c>
      <c r="D158" s="42">
        <v>880.15</v>
      </c>
      <c r="E158" s="42">
        <v>175.48</v>
      </c>
      <c r="F158" s="41">
        <v>0.24375399520654528</v>
      </c>
      <c r="G158" s="41">
        <v>5.6108184643444137E-2</v>
      </c>
      <c r="H158" s="41">
        <v>5.1408028759736268E-2</v>
      </c>
      <c r="J158" s="37" t="s">
        <v>2167</v>
      </c>
      <c r="K158" s="37">
        <v>6.3908023576250006</v>
      </c>
      <c r="L158" s="37">
        <v>1.0076743410076583E-2</v>
      </c>
      <c r="M158" s="37">
        <v>-0.42843737432414319</v>
      </c>
    </row>
    <row r="159" spans="1:13">
      <c r="A159" s="42" t="s">
        <v>871</v>
      </c>
      <c r="B159" s="43">
        <v>42686</v>
      </c>
      <c r="C159" s="42">
        <v>79010.7</v>
      </c>
      <c r="D159" s="42">
        <v>855.43600000000004</v>
      </c>
      <c r="E159" s="42">
        <v>173.13249999999999</v>
      </c>
      <c r="F159" s="41">
        <v>0.25301634727006284</v>
      </c>
      <c r="G159" s="41">
        <v>2.6465717919796461E-2</v>
      </c>
      <c r="H159" s="41">
        <v>3.1164383561643749E-2</v>
      </c>
      <c r="J159" s="37" t="s">
        <v>2168</v>
      </c>
      <c r="K159" s="37">
        <v>6.3490176375838479</v>
      </c>
      <c r="L159" s="37">
        <v>1.1439628923479717E-2</v>
      </c>
      <c r="M159" s="37">
        <v>-0.42811790876267342</v>
      </c>
    </row>
    <row r="160" spans="1:13">
      <c r="A160" s="42" t="s">
        <v>870</v>
      </c>
      <c r="B160" s="43">
        <v>42687</v>
      </c>
      <c r="C160" s="42">
        <v>79048.5</v>
      </c>
      <c r="D160" s="42">
        <v>847.19799999999998</v>
      </c>
      <c r="E160" s="42">
        <v>172.35</v>
      </c>
      <c r="F160" s="41">
        <v>0.25333356587696976</v>
      </c>
      <c r="G160" s="41">
        <v>3.1432467311110601E-2</v>
      </c>
      <c r="H160" s="41">
        <v>3.4638011766118249E-2</v>
      </c>
      <c r="J160" s="37" t="s">
        <v>2169</v>
      </c>
      <c r="K160" s="37">
        <v>6.1345845949416686</v>
      </c>
      <c r="L160" s="37">
        <v>8.7368251593289425E-3</v>
      </c>
      <c r="M160" s="37">
        <v>-0.43138416815742398</v>
      </c>
    </row>
    <row r="161" spans="1:13">
      <c r="A161" s="42" t="s">
        <v>869</v>
      </c>
      <c r="B161" s="43">
        <v>42688</v>
      </c>
      <c r="C161" s="42">
        <v>79341.5</v>
      </c>
      <c r="D161" s="42">
        <v>838.96</v>
      </c>
      <c r="E161" s="42">
        <v>169.42</v>
      </c>
      <c r="F161" s="41">
        <v>0.25772190826444308</v>
      </c>
      <c r="G161" s="41">
        <v>2.6401428955932449E-2</v>
      </c>
      <c r="H161" s="41">
        <v>1.9742385939569118E-2</v>
      </c>
      <c r="J161" s="37" t="s">
        <v>2170</v>
      </c>
      <c r="K161" s="37">
        <v>6.3628229400007639</v>
      </c>
      <c r="L161" s="37">
        <v>6.7199243677618092E-3</v>
      </c>
      <c r="M161" s="37">
        <v>-0.43428444048149806</v>
      </c>
    </row>
    <row r="162" spans="1:13">
      <c r="A162" s="42" t="s">
        <v>868</v>
      </c>
      <c r="B162" s="43">
        <v>42689</v>
      </c>
      <c r="C162" s="42">
        <v>79236.2</v>
      </c>
      <c r="D162" s="42">
        <v>841.49</v>
      </c>
      <c r="E162" s="42">
        <v>169.33</v>
      </c>
      <c r="F162" s="41">
        <v>0.25555312588141699</v>
      </c>
      <c r="G162" s="41">
        <v>3.4559492488135835E-2</v>
      </c>
      <c r="H162" s="41">
        <v>2.0367580596565293E-2</v>
      </c>
      <c r="J162" s="37" t="s">
        <v>1673</v>
      </c>
      <c r="K162" s="37">
        <v>6.8160570019205853</v>
      </c>
      <c r="L162" s="37">
        <v>3.8853995737375691E-3</v>
      </c>
      <c r="M162" s="37">
        <v>-0.43243604599340402</v>
      </c>
    </row>
    <row r="163" spans="1:13">
      <c r="A163" s="42" t="s">
        <v>867</v>
      </c>
      <c r="B163" s="43">
        <v>42690</v>
      </c>
      <c r="C163" s="42">
        <v>79268.399999999994</v>
      </c>
      <c r="D163" s="42">
        <v>847.15</v>
      </c>
      <c r="E163" s="42">
        <v>171.2</v>
      </c>
      <c r="F163" s="41">
        <v>0.25795701245445413</v>
      </c>
      <c r="G163" s="41">
        <v>2.7982380565229503E-2</v>
      </c>
      <c r="H163" s="41">
        <v>2.6501978654514868E-2</v>
      </c>
      <c r="J163" s="37" t="s">
        <v>2149</v>
      </c>
      <c r="K163" s="37">
        <v>6.76445969677596</v>
      </c>
      <c r="L163" s="37">
        <v>2.9348753436344577E-2</v>
      </c>
      <c r="M163" s="37">
        <v>-0.42958500669344046</v>
      </c>
    </row>
    <row r="164" spans="1:13">
      <c r="A164" s="42" t="s">
        <v>866</v>
      </c>
      <c r="B164" s="43">
        <v>42693</v>
      </c>
      <c r="C164" s="42">
        <v>79278.600000000006</v>
      </c>
      <c r="D164" s="42">
        <v>864.13</v>
      </c>
      <c r="E164" s="42">
        <v>176.81</v>
      </c>
      <c r="F164" s="41">
        <v>0.26096645051080536</v>
      </c>
      <c r="G164" s="41">
        <v>5.017986485829562E-2</v>
      </c>
      <c r="H164" s="41">
        <v>5.5708144256030545E-2</v>
      </c>
      <c r="J164" s="37" t="s">
        <v>2234</v>
      </c>
      <c r="K164" s="37">
        <v>6.714524439669411</v>
      </c>
      <c r="L164" s="37">
        <v>2.2323063118095732E-2</v>
      </c>
      <c r="M164" s="37">
        <v>-0.42967425256581881</v>
      </c>
    </row>
    <row r="165" spans="1:13">
      <c r="A165" s="42" t="s">
        <v>865</v>
      </c>
      <c r="B165" s="43">
        <v>42695</v>
      </c>
      <c r="C165" s="42">
        <v>79318.899999999994</v>
      </c>
      <c r="D165" s="42">
        <v>847.4</v>
      </c>
      <c r="E165" s="42">
        <v>169.29</v>
      </c>
      <c r="F165" s="41">
        <v>0.26125236527850659</v>
      </c>
      <c r="G165" s="41">
        <v>1.6308428140014097E-2</v>
      </c>
      <c r="H165" s="41">
        <v>-6.0182602824179199E-3</v>
      </c>
      <c r="J165" s="37" t="s">
        <v>2235</v>
      </c>
      <c r="K165" s="37">
        <v>6.8222295954038294</v>
      </c>
      <c r="L165" s="37">
        <v>1.9893209668054412E-2</v>
      </c>
      <c r="M165" s="37">
        <v>-0.42850290049085238</v>
      </c>
    </row>
    <row r="166" spans="1:13">
      <c r="A166" s="42" t="s">
        <v>864</v>
      </c>
      <c r="B166" s="43">
        <v>42696</v>
      </c>
      <c r="C166" s="42">
        <v>79393.8</v>
      </c>
      <c r="D166" s="42">
        <v>857.45</v>
      </c>
      <c r="E166" s="42">
        <v>169.15</v>
      </c>
      <c r="F166" s="41">
        <v>0.2617431532374821</v>
      </c>
      <c r="G166" s="41">
        <v>2.3874687147742657E-2</v>
      </c>
      <c r="H166" s="41">
        <v>-1.2320448440966913E-2</v>
      </c>
      <c r="J166" s="37" t="s">
        <v>2236</v>
      </c>
      <c r="K166" s="37">
        <v>6.6903141872213183</v>
      </c>
      <c r="L166" s="37">
        <v>1.9223579203082153E-2</v>
      </c>
      <c r="M166" s="37">
        <v>-0.42685926389696349</v>
      </c>
    </row>
    <row r="167" spans="1:13">
      <c r="A167" s="42" t="s">
        <v>863</v>
      </c>
      <c r="B167" s="43">
        <v>42697</v>
      </c>
      <c r="C167" s="42">
        <v>79385.600000000006</v>
      </c>
      <c r="D167" s="42">
        <v>855.92</v>
      </c>
      <c r="E167" s="42">
        <v>170.58</v>
      </c>
      <c r="F167" s="41">
        <v>0.26418847150362224</v>
      </c>
      <c r="G167" s="41">
        <v>1.7607685082807079E-2</v>
      </c>
      <c r="H167" s="41">
        <v>4.9487451396252879E-3</v>
      </c>
      <c r="J167" s="37" t="s">
        <v>2237</v>
      </c>
      <c r="K167" s="37">
        <v>6.6963894186943511</v>
      </c>
      <c r="L167" s="37">
        <v>1.672209116145118E-2</v>
      </c>
      <c r="M167" s="37">
        <v>-0.42192884314164247</v>
      </c>
    </row>
    <row r="168" spans="1:13">
      <c r="A168" s="42" t="s">
        <v>862</v>
      </c>
      <c r="B168" s="43">
        <v>42700</v>
      </c>
      <c r="C168" s="42">
        <v>79541.399999999994</v>
      </c>
      <c r="D168" s="42">
        <v>857.19500000000005</v>
      </c>
      <c r="E168" s="42">
        <v>169.86750000000001</v>
      </c>
      <c r="F168" s="41">
        <v>0.2681801440986975</v>
      </c>
      <c r="G168" s="41">
        <v>2.1321339211247681E-2</v>
      </c>
      <c r="H168" s="41">
        <v>3.4113060428850872E-3</v>
      </c>
      <c r="J168" s="37" t="s">
        <v>2238</v>
      </c>
      <c r="K168" s="37">
        <v>6.6768106921676642</v>
      </c>
      <c r="L168" s="37">
        <v>2.5280952110220412E-2</v>
      </c>
      <c r="M168" s="37">
        <v>-0.4177107571147306</v>
      </c>
    </row>
    <row r="169" spans="1:13">
      <c r="A169" s="42" t="s">
        <v>861</v>
      </c>
      <c r="B169" s="43">
        <v>42701</v>
      </c>
      <c r="C169" s="42">
        <v>79625.899999999994</v>
      </c>
      <c r="D169" s="42">
        <v>857.62</v>
      </c>
      <c r="E169" s="42">
        <v>169.63</v>
      </c>
      <c r="F169" s="41">
        <v>0.26925014266449443</v>
      </c>
      <c r="G169" s="41">
        <v>2.5677211026729596E-2</v>
      </c>
      <c r="H169" s="41">
        <v>-4.6356061495129719E-3</v>
      </c>
      <c r="J169" s="37" t="s">
        <v>2239</v>
      </c>
      <c r="K169" s="37">
        <v>6.5485929880041009</v>
      </c>
      <c r="L169" s="37">
        <v>3.5296224944596499E-2</v>
      </c>
      <c r="M169" s="37">
        <v>-0.42064591057310052</v>
      </c>
    </row>
    <row r="170" spans="1:13">
      <c r="A170" s="42" t="s">
        <v>860</v>
      </c>
      <c r="B170" s="43">
        <v>42703</v>
      </c>
      <c r="C170" s="42">
        <v>80018.600000000006</v>
      </c>
      <c r="D170" s="42">
        <v>858.47</v>
      </c>
      <c r="E170" s="42">
        <v>169.92</v>
      </c>
      <c r="F170" s="41">
        <v>0.27752995909661315</v>
      </c>
      <c r="G170" s="41">
        <v>4.3047725505443335E-2</v>
      </c>
      <c r="H170" s="41">
        <v>2.0049534143176118E-3</v>
      </c>
      <c r="J170" s="37" t="s">
        <v>2240</v>
      </c>
      <c r="K170" s="37">
        <v>6.774197659066659</v>
      </c>
      <c r="L170" s="37">
        <v>3.2184351292222857E-2</v>
      </c>
      <c r="M170" s="37">
        <v>-0.42304464285714283</v>
      </c>
    </row>
    <row r="171" spans="1:13">
      <c r="A171" s="42" t="s">
        <v>859</v>
      </c>
      <c r="B171" s="43">
        <v>42707</v>
      </c>
      <c r="C171" s="42">
        <v>80058.8</v>
      </c>
      <c r="D171" s="42">
        <v>855.47</v>
      </c>
      <c r="E171" s="42">
        <v>172.376</v>
      </c>
      <c r="F171" s="41">
        <v>0.27809626894383865</v>
      </c>
      <c r="G171" s="41">
        <v>4.4950957040077233E-2</v>
      </c>
      <c r="H171" s="41">
        <v>1.8168930891907742E-2</v>
      </c>
      <c r="J171" s="37" t="s">
        <v>2241</v>
      </c>
      <c r="K171" s="37">
        <v>6.9668026175313962</v>
      </c>
      <c r="L171" s="37">
        <v>3.2407982940146907E-2</v>
      </c>
      <c r="M171" s="37">
        <v>-0.42156300412260261</v>
      </c>
    </row>
    <row r="172" spans="1:13">
      <c r="A172" s="42" t="s">
        <v>858</v>
      </c>
      <c r="B172" s="43">
        <v>42708</v>
      </c>
      <c r="C172" s="42">
        <v>80063.7</v>
      </c>
      <c r="D172" s="42">
        <v>854.72</v>
      </c>
      <c r="E172" s="42">
        <v>172.99</v>
      </c>
      <c r="F172" s="41">
        <v>0.27799903268595649</v>
      </c>
      <c r="G172" s="41">
        <v>4.9637725653935982E-2</v>
      </c>
      <c r="H172" s="41">
        <v>3.8355342136854764E-2</v>
      </c>
      <c r="J172" s="37" t="s">
        <v>1338</v>
      </c>
      <c r="K172" s="37">
        <v>6.8819912441554312</v>
      </c>
      <c r="L172" s="37">
        <v>3.3293709377456349E-2</v>
      </c>
      <c r="M172" s="37">
        <v>-0.42320941260680889</v>
      </c>
    </row>
    <row r="173" spans="1:13">
      <c r="A173" s="42" t="s">
        <v>857</v>
      </c>
      <c r="B173" s="43">
        <v>42709</v>
      </c>
      <c r="C173" s="42">
        <v>80081.2</v>
      </c>
      <c r="D173" s="42">
        <v>853.97</v>
      </c>
      <c r="E173" s="42">
        <v>173.13</v>
      </c>
      <c r="F173" s="41">
        <v>0.28027498001598716</v>
      </c>
      <c r="G173" s="41">
        <v>3.4513252895285174E-2</v>
      </c>
      <c r="H173" s="41">
        <v>2.3226950354609865E-2</v>
      </c>
      <c r="J173" s="37" t="s">
        <v>2242</v>
      </c>
      <c r="K173" s="37">
        <v>6.8407465843795681</v>
      </c>
      <c r="L173" s="37">
        <v>5.0693821660350302E-2</v>
      </c>
      <c r="M173" s="37">
        <v>-0.42071748878923765</v>
      </c>
    </row>
    <row r="174" spans="1:13">
      <c r="A174" s="42" t="s">
        <v>856</v>
      </c>
      <c r="B174" s="43">
        <v>42710</v>
      </c>
      <c r="C174" s="42">
        <v>80830.5</v>
      </c>
      <c r="D174" s="42">
        <v>861.49</v>
      </c>
      <c r="E174" s="42">
        <v>174.57</v>
      </c>
      <c r="F174" s="41">
        <v>0.29169456558389584</v>
      </c>
      <c r="G174" s="41">
        <v>5.8749068027823537E-2</v>
      </c>
      <c r="H174" s="41">
        <v>3.7920947488584433E-2</v>
      </c>
      <c r="J174" s="37" t="s">
        <v>2243</v>
      </c>
      <c r="K174" s="37">
        <v>6.994346841750346</v>
      </c>
      <c r="L174" s="37">
        <v>0.10457198248755262</v>
      </c>
      <c r="M174" s="37">
        <v>-0.41246991508105901</v>
      </c>
    </row>
    <row r="175" spans="1:13">
      <c r="A175" s="42" t="s">
        <v>855</v>
      </c>
      <c r="B175" s="43">
        <v>42711</v>
      </c>
      <c r="C175" s="42">
        <v>81341.600000000006</v>
      </c>
      <c r="D175" s="42">
        <v>867.61</v>
      </c>
      <c r="E175" s="42">
        <v>174.9</v>
      </c>
      <c r="F175" s="41">
        <v>0.30312943566345529</v>
      </c>
      <c r="G175" s="41">
        <v>7.0147992673345483E-2</v>
      </c>
      <c r="H175" s="41">
        <v>4.1443372633083397E-2</v>
      </c>
      <c r="J175" s="37" t="s">
        <v>2244</v>
      </c>
      <c r="K175" s="37">
        <v>7.1342522150809913</v>
      </c>
      <c r="L175" s="37">
        <v>0.10546134010683694</v>
      </c>
      <c r="M175" s="37">
        <v>-0.40710507114191907</v>
      </c>
    </row>
    <row r="176" spans="1:13">
      <c r="A176" s="42" t="s">
        <v>854</v>
      </c>
      <c r="B176" s="43">
        <v>42714</v>
      </c>
      <c r="C176" s="42">
        <v>81250.5</v>
      </c>
      <c r="D176" s="42">
        <v>870.38800000000003</v>
      </c>
      <c r="E176" s="42">
        <v>175.98</v>
      </c>
      <c r="F176" s="41">
        <v>0.30261740318205432</v>
      </c>
      <c r="G176" s="41">
        <v>7.7492912761980337E-2</v>
      </c>
      <c r="H176" s="41">
        <v>5.3330939127311794E-2</v>
      </c>
      <c r="J176" s="37" t="s">
        <v>2245</v>
      </c>
      <c r="K176" s="37">
        <v>7.0449101409294066</v>
      </c>
      <c r="L176" s="37">
        <v>0.11659815005138752</v>
      </c>
      <c r="M176" s="37">
        <v>-0.3936324167872649</v>
      </c>
    </row>
    <row r="177" spans="1:13">
      <c r="A177" s="42" t="s">
        <v>853</v>
      </c>
      <c r="B177" s="43">
        <v>42715</v>
      </c>
      <c r="C177" s="42">
        <v>80925.899999999994</v>
      </c>
      <c r="D177" s="42">
        <v>871.31399999999996</v>
      </c>
      <c r="E177" s="42">
        <v>176.34</v>
      </c>
      <c r="F177" s="41">
        <v>0.29704739679832781</v>
      </c>
      <c r="G177" s="41">
        <v>9.53586603977572E-2</v>
      </c>
      <c r="H177" s="41">
        <v>7.4588665447897773E-2</v>
      </c>
      <c r="J177" s="37" t="s">
        <v>1683</v>
      </c>
      <c r="K177" s="37">
        <v>6.8268086413762203</v>
      </c>
      <c r="L177" s="37">
        <v>0.12189128892635748</v>
      </c>
      <c r="M177" s="37">
        <v>-0.38884465883014097</v>
      </c>
    </row>
    <row r="178" spans="1:13">
      <c r="A178" s="42" t="s">
        <v>852</v>
      </c>
      <c r="B178" s="43">
        <v>42716</v>
      </c>
      <c r="C178" s="42">
        <v>80915.5</v>
      </c>
      <c r="D178" s="42">
        <v>872.24</v>
      </c>
      <c r="E178" s="42">
        <v>176.84</v>
      </c>
      <c r="F178" s="41">
        <v>0.29651913641767802</v>
      </c>
      <c r="G178" s="41">
        <v>9.6839907951158821E-2</v>
      </c>
      <c r="H178" s="41">
        <v>7.7110488488244533E-2</v>
      </c>
      <c r="J178" s="37" t="s">
        <v>2246</v>
      </c>
      <c r="K178" s="37">
        <v>6.741865164569627</v>
      </c>
      <c r="L178" s="37">
        <v>0.12474168508713324</v>
      </c>
      <c r="M178" s="37">
        <v>-0.40039868341755136</v>
      </c>
    </row>
    <row r="179" spans="1:13">
      <c r="A179" s="42" t="s">
        <v>851</v>
      </c>
      <c r="B179" s="43">
        <v>42717</v>
      </c>
      <c r="C179" s="42">
        <v>80741.2</v>
      </c>
      <c r="D179" s="42">
        <v>877.2</v>
      </c>
      <c r="E179" s="42">
        <v>176.54</v>
      </c>
      <c r="F179" s="41">
        <v>0.29578387018601937</v>
      </c>
      <c r="G179" s="41">
        <v>0.13038032426915724</v>
      </c>
      <c r="H179" s="41">
        <v>0.10878030398191174</v>
      </c>
      <c r="J179" s="37" t="s">
        <v>2247</v>
      </c>
      <c r="K179" s="37">
        <v>6.4548373220467532</v>
      </c>
      <c r="L179" s="37">
        <v>0.13062754954880718</v>
      </c>
      <c r="M179" s="37">
        <v>-0.39672260520390867</v>
      </c>
    </row>
    <row r="180" spans="1:13">
      <c r="A180" s="42" t="s">
        <v>850</v>
      </c>
      <c r="B180" s="43">
        <v>42718</v>
      </c>
      <c r="C180" s="42">
        <v>80683.600000000006</v>
      </c>
      <c r="D180" s="42">
        <v>872.76</v>
      </c>
      <c r="E180" s="42">
        <v>175.84</v>
      </c>
      <c r="F180" s="41">
        <v>0.29682414415514913</v>
      </c>
      <c r="G180" s="41">
        <v>0.13166152330074432</v>
      </c>
      <c r="H180" s="41">
        <v>0.11277053537526882</v>
      </c>
      <c r="J180" s="37" t="s">
        <v>2248</v>
      </c>
      <c r="K180" s="37">
        <v>6.087668535210879</v>
      </c>
      <c r="L180" s="37">
        <v>0.13259460072361429</v>
      </c>
      <c r="M180" s="37">
        <v>-0.39549500735351129</v>
      </c>
    </row>
    <row r="181" spans="1:13">
      <c r="A181" s="42" t="s">
        <v>849</v>
      </c>
      <c r="B181" s="43">
        <v>42722</v>
      </c>
      <c r="C181" s="42">
        <v>80709</v>
      </c>
      <c r="D181" s="42">
        <v>855.45600000000002</v>
      </c>
      <c r="E181" s="42">
        <v>175.19</v>
      </c>
      <c r="F181" s="41">
        <v>0.29687803796359824</v>
      </c>
      <c r="G181" s="41">
        <v>9.7568673740393352E-2</v>
      </c>
      <c r="H181" s="41">
        <v>9.4116912315763024E-2</v>
      </c>
      <c r="J181" s="37" t="s">
        <v>2249</v>
      </c>
      <c r="K181" s="37">
        <v>6.0625229499796376</v>
      </c>
      <c r="L181" s="37">
        <v>0.13530194969397336</v>
      </c>
      <c r="M181" s="37">
        <v>-0.39489587207140209</v>
      </c>
    </row>
    <row r="182" spans="1:13">
      <c r="A182" s="42" t="s">
        <v>848</v>
      </c>
      <c r="B182" s="43">
        <v>42723</v>
      </c>
      <c r="C182" s="42">
        <v>80413.100000000006</v>
      </c>
      <c r="D182" s="42">
        <v>851.13</v>
      </c>
      <c r="E182" s="42">
        <v>173.97</v>
      </c>
      <c r="F182" s="41">
        <v>0.29391140081709111</v>
      </c>
      <c r="G182" s="41">
        <v>7.6916263886428471E-2</v>
      </c>
      <c r="H182" s="41">
        <v>7.4087794035932575E-2</v>
      </c>
      <c r="J182" s="37" t="s">
        <v>1330</v>
      </c>
      <c r="K182" s="37">
        <v>5.9832149246108992</v>
      </c>
      <c r="L182" s="37">
        <v>0.14571301183082253</v>
      </c>
      <c r="M182" s="37">
        <v>-0.38637207575194954</v>
      </c>
    </row>
    <row r="183" spans="1:13">
      <c r="A183" s="42" t="s">
        <v>350</v>
      </c>
      <c r="B183" s="43">
        <v>42724</v>
      </c>
      <c r="C183" s="42">
        <v>80122.7</v>
      </c>
      <c r="D183" s="42">
        <v>851.31</v>
      </c>
      <c r="E183" s="42">
        <v>173.69</v>
      </c>
      <c r="F183" s="41">
        <v>0.29786989341367809</v>
      </c>
      <c r="G183" s="41">
        <v>7.62534229083911E-2</v>
      </c>
      <c r="H183" s="41">
        <v>6.0815659688821855E-2</v>
      </c>
      <c r="J183" s="37" t="s">
        <v>2250</v>
      </c>
      <c r="K183" s="37">
        <v>5.7222263288634982</v>
      </c>
      <c r="L183" s="37">
        <v>0.13060334632510995</v>
      </c>
      <c r="M183" s="37">
        <v>-0.38314718926324098</v>
      </c>
    </row>
    <row r="184" spans="1:13">
      <c r="A184" s="42" t="s">
        <v>847</v>
      </c>
      <c r="B184" s="43">
        <v>42725</v>
      </c>
      <c r="C184" s="42">
        <v>80250</v>
      </c>
      <c r="D184" s="42">
        <v>851.17</v>
      </c>
      <c r="E184" s="42">
        <v>173.49</v>
      </c>
      <c r="F184" s="41">
        <v>0.30484622326284727</v>
      </c>
      <c r="G184" s="41">
        <v>7.5779942670232359E-2</v>
      </c>
      <c r="H184" s="41">
        <v>5.5805744888023368E-2</v>
      </c>
      <c r="J184" s="37" t="s">
        <v>2284</v>
      </c>
      <c r="K184" s="37">
        <v>5.6179800818300336</v>
      </c>
      <c r="L184" s="37">
        <v>0.13294635256955911</v>
      </c>
      <c r="M184" s="37">
        <v>-0.3829424059451928</v>
      </c>
    </row>
    <row r="185" spans="1:13">
      <c r="A185" s="42" t="s">
        <v>846</v>
      </c>
      <c r="B185" s="43">
        <v>42728</v>
      </c>
      <c r="C185" s="42">
        <v>80161.2</v>
      </c>
      <c r="D185" s="42">
        <v>845.93799999999999</v>
      </c>
      <c r="E185" s="42">
        <v>173.38499999999999</v>
      </c>
      <c r="F185" s="41">
        <v>0.30304217430529024</v>
      </c>
      <c r="G185" s="41">
        <v>6.8872799868592294E-2</v>
      </c>
      <c r="H185" s="41">
        <v>5.2157291097760794E-2</v>
      </c>
      <c r="J185" s="37" t="s">
        <v>2285</v>
      </c>
      <c r="K185" s="37">
        <v>5.3216288925776416</v>
      </c>
      <c r="L185" s="37">
        <v>0.13166825197140297</v>
      </c>
      <c r="M185" s="37">
        <v>-0.38467951092997399</v>
      </c>
    </row>
    <row r="186" spans="1:13">
      <c r="A186" s="42" t="s">
        <v>845</v>
      </c>
      <c r="B186" s="43">
        <v>42729</v>
      </c>
      <c r="C186" s="42">
        <v>79898.899999999994</v>
      </c>
      <c r="D186" s="42">
        <v>844.19399999999996</v>
      </c>
      <c r="E186" s="42">
        <v>173.35</v>
      </c>
      <c r="F186" s="41">
        <v>0.30098413721907957</v>
      </c>
      <c r="G186" s="41">
        <v>6.2400422848944759E-2</v>
      </c>
      <c r="H186" s="41">
        <v>3.7961798694688964E-2</v>
      </c>
      <c r="J186" s="37" t="s">
        <v>2286</v>
      </c>
      <c r="K186" s="37">
        <v>5.0444093188863626</v>
      </c>
      <c r="L186" s="37">
        <v>0.12723518522285748</v>
      </c>
      <c r="M186" s="37">
        <v>-0.37942570393086139</v>
      </c>
    </row>
    <row r="187" spans="1:13">
      <c r="A187" s="42" t="s">
        <v>844</v>
      </c>
      <c r="B187" s="43">
        <v>42730</v>
      </c>
      <c r="C187" s="42">
        <v>79966.5</v>
      </c>
      <c r="D187" s="42">
        <v>842.45</v>
      </c>
      <c r="E187" s="42">
        <v>173.09</v>
      </c>
      <c r="F187" s="41">
        <v>0.30194706344929312</v>
      </c>
      <c r="G187" s="41">
        <v>4.8958450064124248E-2</v>
      </c>
      <c r="H187" s="41">
        <v>3.640500568828231E-2</v>
      </c>
      <c r="J187" s="37" t="s">
        <v>2287</v>
      </c>
      <c r="K187" s="37">
        <v>5.1115897118676941</v>
      </c>
      <c r="L187" s="37">
        <v>0.14950162001852041</v>
      </c>
      <c r="M187" s="37">
        <v>-0.37601311782618874</v>
      </c>
    </row>
    <row r="188" spans="1:13">
      <c r="A188" s="42" t="s">
        <v>843</v>
      </c>
      <c r="B188" s="43">
        <v>42731</v>
      </c>
      <c r="C188" s="42">
        <v>79800.800000000003</v>
      </c>
      <c r="D188" s="42">
        <v>844.66</v>
      </c>
      <c r="E188" s="42">
        <v>173.44</v>
      </c>
      <c r="F188" s="41">
        <v>0.29890668311714941</v>
      </c>
      <c r="G188" s="41">
        <v>5.392266958140568E-2</v>
      </c>
      <c r="H188" s="41">
        <v>3.8267558628533704E-2</v>
      </c>
      <c r="J188" s="37" t="s">
        <v>2288</v>
      </c>
      <c r="K188" s="37">
        <v>5.3841825495112126</v>
      </c>
      <c r="L188" s="37">
        <v>0.15960616445451858</v>
      </c>
      <c r="M188" s="37">
        <v>-0.37381377431175433</v>
      </c>
    </row>
    <row r="189" spans="1:13">
      <c r="A189" s="42" t="s">
        <v>842</v>
      </c>
      <c r="B189" s="43">
        <v>42732</v>
      </c>
      <c r="C189" s="42">
        <v>79691.8</v>
      </c>
      <c r="D189" s="42">
        <v>851.18</v>
      </c>
      <c r="E189" s="42">
        <v>174.4</v>
      </c>
      <c r="F189" s="41">
        <v>0.29674413760896123</v>
      </c>
      <c r="G189" s="41">
        <v>6.2803259406504441E-2</v>
      </c>
      <c r="H189" s="41">
        <v>4.3936310307673976E-2</v>
      </c>
      <c r="J189" s="37" t="s">
        <v>2289</v>
      </c>
      <c r="K189" s="37">
        <v>5.2866962490922775</v>
      </c>
      <c r="L189" s="37">
        <v>0.14642853425755353</v>
      </c>
      <c r="M189" s="37">
        <v>-0.37747063540733061</v>
      </c>
    </row>
    <row r="190" spans="1:13">
      <c r="A190" s="42" t="s">
        <v>841</v>
      </c>
      <c r="B190" s="43">
        <v>42735</v>
      </c>
      <c r="C190" s="42">
        <v>79486.600000000006</v>
      </c>
      <c r="D190" s="42">
        <v>857.6</v>
      </c>
      <c r="E190" s="42">
        <v>175.36</v>
      </c>
      <c r="F190" s="41">
        <v>0.29311054461332731</v>
      </c>
      <c r="G190" s="41">
        <v>7.1571371451419452E-2</v>
      </c>
      <c r="H190" s="41">
        <v>4.611346417705664E-2</v>
      </c>
      <c r="J190" s="37" t="s">
        <v>2290</v>
      </c>
      <c r="K190" s="37">
        <v>5.050156243256116</v>
      </c>
      <c r="L190" s="37">
        <v>0.16113581936366739</v>
      </c>
      <c r="M190" s="37">
        <v>-0.38133295943166945</v>
      </c>
    </row>
    <row r="191" spans="1:13">
      <c r="A191" s="42" t="s">
        <v>840</v>
      </c>
      <c r="B191" s="43">
        <v>42736</v>
      </c>
      <c r="C191" s="42">
        <v>78896</v>
      </c>
      <c r="D191" s="42">
        <v>859.74</v>
      </c>
      <c r="E191" s="42">
        <v>175.68</v>
      </c>
      <c r="F191" s="41">
        <v>0.2788899515326384</v>
      </c>
      <c r="G191" s="41">
        <v>8.6257217582473178E-2</v>
      </c>
      <c r="H191" s="41">
        <v>4.871060171919761E-2</v>
      </c>
      <c r="J191" s="37" t="s">
        <v>2291</v>
      </c>
      <c r="K191" s="37">
        <v>4.8560750964151138</v>
      </c>
      <c r="L191" s="37">
        <v>0.15906148029212219</v>
      </c>
      <c r="M191" s="37">
        <v>-0.38124181784178046</v>
      </c>
    </row>
    <row r="192" spans="1:13">
      <c r="A192" s="42" t="s">
        <v>839</v>
      </c>
      <c r="B192" s="43">
        <v>42737</v>
      </c>
      <c r="C192" s="42">
        <v>78968.899999999994</v>
      </c>
      <c r="D192" s="42">
        <v>861.88</v>
      </c>
      <c r="E192" s="42">
        <v>175.79</v>
      </c>
      <c r="F192" s="41">
        <v>0.2798828527020214</v>
      </c>
      <c r="G192" s="41">
        <v>0.10888388549372796</v>
      </c>
      <c r="H192" s="41">
        <v>5.0919906141176696E-2</v>
      </c>
      <c r="J192" s="37" t="s">
        <v>2292</v>
      </c>
      <c r="K192" s="37">
        <v>4.7788847657103108</v>
      </c>
      <c r="L192" s="37">
        <v>0.13099193360071126</v>
      </c>
      <c r="M192" s="37">
        <v>-0.38906075548939345</v>
      </c>
    </row>
    <row r="193" spans="1:13">
      <c r="A193" s="42" t="s">
        <v>838</v>
      </c>
      <c r="B193" s="43">
        <v>42738</v>
      </c>
      <c r="C193" s="42">
        <v>78983.7</v>
      </c>
      <c r="D193" s="42">
        <v>868.44</v>
      </c>
      <c r="E193" s="42">
        <v>175.48</v>
      </c>
      <c r="F193" s="41">
        <v>0.27991320721695923</v>
      </c>
      <c r="G193" s="41">
        <v>0.12417962227026202</v>
      </c>
      <c r="H193" s="41">
        <v>4.9584305281416219E-2</v>
      </c>
      <c r="J193" s="37" t="s">
        <v>2293</v>
      </c>
      <c r="K193" s="37">
        <v>4.7591629832881104</v>
      </c>
      <c r="L193" s="37">
        <v>0.12177602190846049</v>
      </c>
      <c r="M193" s="37">
        <v>-0.39164963774846728</v>
      </c>
    </row>
    <row r="194" spans="1:13">
      <c r="A194" s="42" t="s">
        <v>837</v>
      </c>
      <c r="B194" s="43">
        <v>42739</v>
      </c>
      <c r="C194" s="42">
        <v>78990.3</v>
      </c>
      <c r="D194" s="42">
        <v>871.45</v>
      </c>
      <c r="E194" s="42">
        <v>176.25</v>
      </c>
      <c r="F194" s="41">
        <v>0.27964897672210887</v>
      </c>
      <c r="G194" s="41">
        <v>0.13504044179897634</v>
      </c>
      <c r="H194" s="41">
        <v>8.2483724358187072E-2</v>
      </c>
      <c r="J194" s="37" t="s">
        <v>2294</v>
      </c>
      <c r="K194" s="37">
        <v>4.6778780023819042</v>
      </c>
      <c r="L194" s="37">
        <v>0.11262909652760822</v>
      </c>
      <c r="M194" s="37">
        <v>-0.39276773296244782</v>
      </c>
    </row>
    <row r="195" spans="1:13">
      <c r="A195" s="42" t="s">
        <v>836</v>
      </c>
      <c r="B195" s="43">
        <v>42742</v>
      </c>
      <c r="C195" s="42">
        <v>78826.5</v>
      </c>
      <c r="D195" s="42">
        <v>875.64400000000001</v>
      </c>
      <c r="E195" s="42">
        <v>177.60749999999999</v>
      </c>
      <c r="F195" s="41">
        <v>0.27024988760133994</v>
      </c>
      <c r="G195" s="41">
        <v>0.13947895791583154</v>
      </c>
      <c r="H195" s="41">
        <v>9.1089200147438154E-2</v>
      </c>
      <c r="J195" s="37" t="s">
        <v>2295</v>
      </c>
      <c r="K195" s="37">
        <v>4.4977428582674115</v>
      </c>
      <c r="L195" s="37">
        <v>0.11737750059079177</v>
      </c>
      <c r="M195" s="37">
        <v>-0.38770065989610136</v>
      </c>
    </row>
    <row r="196" spans="1:13">
      <c r="A196" s="42" t="s">
        <v>835</v>
      </c>
      <c r="B196" s="43">
        <v>42743</v>
      </c>
      <c r="C196" s="42">
        <v>78833.399999999994</v>
      </c>
      <c r="D196" s="42">
        <v>877.04200000000003</v>
      </c>
      <c r="E196" s="42">
        <v>178.06</v>
      </c>
      <c r="F196" s="41">
        <v>0.25865999923362826</v>
      </c>
      <c r="G196" s="41">
        <v>0.1542912043800424</v>
      </c>
      <c r="H196" s="41">
        <v>9.6901373744840757E-2</v>
      </c>
      <c r="J196" s="37" t="s">
        <v>2296</v>
      </c>
      <c r="K196" s="37">
        <v>4.3631836547476217</v>
      </c>
      <c r="L196" s="37">
        <v>9.6041832810086714E-2</v>
      </c>
      <c r="M196" s="37">
        <v>-0.39723476560681537</v>
      </c>
    </row>
    <row r="197" spans="1:13">
      <c r="A197" s="42" t="s">
        <v>834</v>
      </c>
      <c r="B197" s="43">
        <v>42744</v>
      </c>
      <c r="C197" s="42">
        <v>78609.5</v>
      </c>
      <c r="D197" s="42">
        <v>878.44</v>
      </c>
      <c r="E197" s="42">
        <v>177.2</v>
      </c>
      <c r="F197" s="41">
        <v>0.25464049158087931</v>
      </c>
      <c r="G197" s="41">
        <v>0.19039488305282282</v>
      </c>
      <c r="H197" s="41">
        <v>0.1184750362936311</v>
      </c>
      <c r="J197" s="37" t="s">
        <v>2297</v>
      </c>
      <c r="K197" s="37">
        <v>4.3759169430656719</v>
      </c>
      <c r="L197" s="37">
        <v>9.4741329652847206E-2</v>
      </c>
      <c r="M197" s="37">
        <v>-0.39493747385058808</v>
      </c>
    </row>
    <row r="198" spans="1:13">
      <c r="A198" s="42" t="s">
        <v>833</v>
      </c>
      <c r="B198" s="43">
        <v>42746</v>
      </c>
      <c r="C198" s="42">
        <v>78622</v>
      </c>
      <c r="D198" s="42">
        <v>886.73</v>
      </c>
      <c r="E198" s="42">
        <v>176.23</v>
      </c>
      <c r="F198" s="41">
        <v>0.2587374521701542</v>
      </c>
      <c r="G198" s="41">
        <v>0.21361801135974834</v>
      </c>
      <c r="H198" s="41">
        <v>0.12155539998727161</v>
      </c>
      <c r="J198" s="37" t="s">
        <v>2298</v>
      </c>
      <c r="K198" s="37">
        <v>4.3185741202420269</v>
      </c>
      <c r="L198" s="37">
        <v>9.4314338514682294E-2</v>
      </c>
      <c r="M198" s="37">
        <v>-0.39417313321871661</v>
      </c>
    </row>
    <row r="199" spans="1:13">
      <c r="A199" s="42" t="s">
        <v>832</v>
      </c>
      <c r="B199" s="43">
        <v>42749</v>
      </c>
      <c r="C199" s="42">
        <v>78876.2</v>
      </c>
      <c r="D199" s="42">
        <v>888.15800000000002</v>
      </c>
      <c r="E199" s="42">
        <v>177.22749999999999</v>
      </c>
      <c r="F199" s="41">
        <v>0.25621648481335013</v>
      </c>
      <c r="G199" s="41">
        <v>0.22782293740322945</v>
      </c>
      <c r="H199" s="41">
        <v>0.13222704912796268</v>
      </c>
      <c r="J199" s="37" t="s">
        <v>2299</v>
      </c>
      <c r="K199" s="37">
        <v>4.3598611596811194</v>
      </c>
      <c r="L199" s="37">
        <v>8.5768504680248547E-2</v>
      </c>
      <c r="M199" s="37">
        <v>-0.38405830958276876</v>
      </c>
    </row>
    <row r="200" spans="1:13">
      <c r="A200" s="42" t="s">
        <v>831</v>
      </c>
      <c r="B200" s="43">
        <v>42750</v>
      </c>
      <c r="C200" s="42">
        <v>79073.2</v>
      </c>
      <c r="D200" s="42">
        <v>888.63400000000001</v>
      </c>
      <c r="E200" s="42">
        <v>177.56</v>
      </c>
      <c r="F200" s="41">
        <v>0.25830187838551777</v>
      </c>
      <c r="G200" s="41">
        <v>0.22873577522434707</v>
      </c>
      <c r="H200" s="41">
        <v>0.13835107065008345</v>
      </c>
      <c r="J200" s="37" t="s">
        <v>1329</v>
      </c>
      <c r="K200" s="37">
        <v>4.4673592692738664</v>
      </c>
      <c r="L200" s="37">
        <v>8.7537045580726058E-2</v>
      </c>
      <c r="M200" s="37">
        <v>-0.37842341179507633</v>
      </c>
    </row>
    <row r="201" spans="1:13">
      <c r="A201" s="42" t="s">
        <v>830</v>
      </c>
      <c r="B201" s="43">
        <v>42751</v>
      </c>
      <c r="C201" s="42">
        <v>79084.2</v>
      </c>
      <c r="D201" s="42">
        <v>889.11</v>
      </c>
      <c r="E201" s="42">
        <v>176.3</v>
      </c>
      <c r="F201" s="41">
        <v>0.24508910227041936</v>
      </c>
      <c r="G201" s="41">
        <v>0.21869345907122106</v>
      </c>
      <c r="H201" s="41">
        <v>0.12350242161611025</v>
      </c>
      <c r="J201" s="37" t="s">
        <v>2300</v>
      </c>
      <c r="K201" s="37">
        <v>4.6353593754604381</v>
      </c>
      <c r="L201" s="37">
        <v>8.9669798804376866E-2</v>
      </c>
      <c r="M201" s="37">
        <v>-0.37695670568326045</v>
      </c>
    </row>
    <row r="202" spans="1:13">
      <c r="A202" s="42" t="s">
        <v>829</v>
      </c>
      <c r="B202" s="43">
        <v>42752</v>
      </c>
      <c r="C202" s="42">
        <v>79280.399999999994</v>
      </c>
      <c r="D202" s="42">
        <v>894.87</v>
      </c>
      <c r="E202" s="42">
        <v>177.44</v>
      </c>
      <c r="F202" s="41">
        <v>0.22231421395632789</v>
      </c>
      <c r="G202" s="41">
        <v>0.25354756468264528</v>
      </c>
      <c r="H202" s="41">
        <v>0.17164647231668262</v>
      </c>
      <c r="J202" s="37" t="s">
        <v>2301</v>
      </c>
      <c r="K202" s="37">
        <v>4.5554059725745022</v>
      </c>
      <c r="L202" s="37">
        <v>7.197686645636181E-2</v>
      </c>
      <c r="M202" s="37">
        <v>-0.3786054882894675</v>
      </c>
    </row>
    <row r="203" spans="1:13">
      <c r="A203" s="42" t="s">
        <v>828</v>
      </c>
      <c r="B203" s="43">
        <v>42753</v>
      </c>
      <c r="C203" s="42">
        <v>79382.2</v>
      </c>
      <c r="D203" s="42">
        <v>897.89</v>
      </c>
      <c r="E203" s="42">
        <v>177.82</v>
      </c>
      <c r="F203" s="41">
        <v>0.21334798644536179</v>
      </c>
      <c r="G203" s="41">
        <v>0.26706084895010163</v>
      </c>
      <c r="H203" s="41">
        <v>0.18847747627322553</v>
      </c>
      <c r="J203" s="37" t="s">
        <v>2302</v>
      </c>
      <c r="K203" s="37">
        <v>4.4694915341484851</v>
      </c>
      <c r="L203" s="37">
        <v>7.5322151668907766E-2</v>
      </c>
      <c r="M203" s="37">
        <v>-0.37549870922318707</v>
      </c>
    </row>
    <row r="204" spans="1:13">
      <c r="A204" s="42" t="s">
        <v>827</v>
      </c>
      <c r="B204" s="43">
        <v>42756</v>
      </c>
      <c r="C204" s="42">
        <v>79206.600000000006</v>
      </c>
      <c r="D204" s="42">
        <v>900.44</v>
      </c>
      <c r="E204" s="42">
        <v>178.10499999999999</v>
      </c>
      <c r="F204" s="41">
        <v>0.2163269066869371</v>
      </c>
      <c r="G204" s="41">
        <v>0.28010690777782532</v>
      </c>
      <c r="H204" s="41">
        <v>0.19662053211502273</v>
      </c>
      <c r="J204" s="37" t="s">
        <v>2281</v>
      </c>
      <c r="K204" s="37">
        <v>4.4226410184018015</v>
      </c>
      <c r="L204" s="37">
        <v>6.7547191979321575E-2</v>
      </c>
      <c r="M204" s="37">
        <v>-0.38028301443279589</v>
      </c>
    </row>
    <row r="205" spans="1:13">
      <c r="A205" s="42" t="s">
        <v>826</v>
      </c>
      <c r="B205" s="43">
        <v>42757</v>
      </c>
      <c r="C205" s="42">
        <v>79218</v>
      </c>
      <c r="D205" s="42">
        <v>901.29</v>
      </c>
      <c r="E205" s="42">
        <v>178.2</v>
      </c>
      <c r="F205" s="41">
        <v>0.19812880285428647</v>
      </c>
      <c r="G205" s="41">
        <v>0.26165712445931377</v>
      </c>
      <c r="H205" s="41">
        <v>0.17577197149643697</v>
      </c>
      <c r="J205" s="37" t="s">
        <v>1275</v>
      </c>
      <c r="K205" s="37">
        <v>4.3110960022062894</v>
      </c>
      <c r="L205" s="37">
        <v>5.2709862441063349E-2</v>
      </c>
      <c r="M205" s="37">
        <v>-0.38435605085102897</v>
      </c>
    </row>
    <row r="206" spans="1:13">
      <c r="A206" s="42" t="s">
        <v>825</v>
      </c>
      <c r="B206" s="43">
        <v>42758</v>
      </c>
      <c r="C206" s="42">
        <v>79263.5</v>
      </c>
      <c r="D206" s="42">
        <v>902.14</v>
      </c>
      <c r="E206" s="42">
        <v>179.11</v>
      </c>
      <c r="F206" s="41">
        <v>0.19081314553990603</v>
      </c>
      <c r="G206" s="41">
        <v>0.30224031410589536</v>
      </c>
      <c r="H206" s="41">
        <v>0.21744154431756391</v>
      </c>
      <c r="J206" s="37" t="s">
        <v>2362</v>
      </c>
      <c r="K206" s="37">
        <v>4.3345366867389457</v>
      </c>
      <c r="L206" s="37">
        <v>4.5214726306397335E-2</v>
      </c>
      <c r="M206" s="37">
        <v>-0.38461538461538458</v>
      </c>
    </row>
    <row r="207" spans="1:13">
      <c r="A207" s="42" t="s">
        <v>824</v>
      </c>
      <c r="B207" s="43">
        <v>42759</v>
      </c>
      <c r="C207" s="42">
        <v>78249.100000000006</v>
      </c>
      <c r="D207" s="42">
        <v>908.63</v>
      </c>
      <c r="E207" s="42">
        <v>181.05</v>
      </c>
      <c r="F207" s="41">
        <v>0.16858770258242206</v>
      </c>
      <c r="G207" s="41">
        <v>0.28564192248483211</v>
      </c>
      <c r="H207" s="41">
        <v>0.20344982302208492</v>
      </c>
      <c r="J207" s="37" t="s">
        <v>2363</v>
      </c>
      <c r="K207" s="37">
        <v>4.1867726338130966</v>
      </c>
      <c r="L207" s="37">
        <v>5.6911241787575229E-2</v>
      </c>
      <c r="M207" s="37">
        <v>-0.38082567516879218</v>
      </c>
    </row>
    <row r="208" spans="1:13">
      <c r="A208" s="42" t="s">
        <v>823</v>
      </c>
      <c r="B208" s="43">
        <v>42760</v>
      </c>
      <c r="C208" s="42">
        <v>78049</v>
      </c>
      <c r="D208" s="42">
        <v>912.16</v>
      </c>
      <c r="E208" s="42">
        <v>180.24</v>
      </c>
      <c r="F208" s="41">
        <v>0.15218312343796359</v>
      </c>
      <c r="G208" s="41">
        <v>0.28217526735412179</v>
      </c>
      <c r="H208" s="41">
        <v>0.18931045859452333</v>
      </c>
      <c r="J208" s="37" t="s">
        <v>2364</v>
      </c>
      <c r="K208" s="37">
        <v>4.0315684516152333</v>
      </c>
      <c r="L208" s="37">
        <v>5.9419587679833796E-2</v>
      </c>
      <c r="M208" s="37">
        <v>-0.37955793326763332</v>
      </c>
    </row>
    <row r="209" spans="1:13">
      <c r="A209" s="42" t="s">
        <v>822</v>
      </c>
      <c r="B209" s="43">
        <v>42763</v>
      </c>
      <c r="C209" s="42">
        <v>77714.100000000006</v>
      </c>
      <c r="D209" s="42">
        <v>912.71799999999996</v>
      </c>
      <c r="E209" s="42">
        <v>180.48750000000001</v>
      </c>
      <c r="F209" s="41">
        <v>0.12862215444940639</v>
      </c>
      <c r="G209" s="41">
        <v>0.27460339626857322</v>
      </c>
      <c r="H209" s="41">
        <v>0.19346359849236272</v>
      </c>
      <c r="J209" s="37" t="s">
        <v>2365</v>
      </c>
      <c r="K209" s="37">
        <v>3.8215193380417363</v>
      </c>
      <c r="L209" s="37">
        <v>6.3964358168582924E-2</v>
      </c>
      <c r="M209" s="37">
        <v>-0.38025920360631116</v>
      </c>
    </row>
    <row r="210" spans="1:13">
      <c r="A210" s="42" t="s">
        <v>821</v>
      </c>
      <c r="B210" s="43">
        <v>42764</v>
      </c>
      <c r="C210" s="42">
        <v>77707.3</v>
      </c>
      <c r="D210" s="42">
        <v>912.904</v>
      </c>
      <c r="E210" s="42">
        <v>180.57</v>
      </c>
      <c r="F210" s="41">
        <v>9.447672166705412E-2</v>
      </c>
      <c r="G210" s="41">
        <v>0.28881171205511547</v>
      </c>
      <c r="H210" s="41">
        <v>0.19693755800079527</v>
      </c>
      <c r="J210" s="37" t="s">
        <v>2366</v>
      </c>
      <c r="K210" s="37">
        <v>3.6650884095674039</v>
      </c>
      <c r="L210" s="37">
        <v>6.5780236611808318E-2</v>
      </c>
      <c r="M210" s="37">
        <v>-0.38359884780436193</v>
      </c>
    </row>
    <row r="211" spans="1:13">
      <c r="A211" s="42" t="s">
        <v>820</v>
      </c>
      <c r="B211" s="43">
        <v>42765</v>
      </c>
      <c r="C211" s="42">
        <v>77961.399999999994</v>
      </c>
      <c r="D211" s="42">
        <v>913.09</v>
      </c>
      <c r="E211" s="42">
        <v>180.51</v>
      </c>
      <c r="F211" s="41">
        <v>9.7877793581276018E-2</v>
      </c>
      <c r="G211" s="41">
        <v>0.27530098606106312</v>
      </c>
      <c r="H211" s="41">
        <v>0.17772558230573487</v>
      </c>
      <c r="J211" s="37" t="s">
        <v>2367</v>
      </c>
      <c r="K211" s="37">
        <v>3.7240350713970614</v>
      </c>
      <c r="L211" s="37">
        <v>7.9935163966496026E-2</v>
      </c>
      <c r="M211" s="37">
        <v>-0.38276949136592475</v>
      </c>
    </row>
    <row r="212" spans="1:13">
      <c r="A212" s="42" t="s">
        <v>819</v>
      </c>
      <c r="B212" s="43">
        <v>42766</v>
      </c>
      <c r="C212" s="42">
        <v>77975.399999999994</v>
      </c>
      <c r="D212" s="42">
        <v>909.23</v>
      </c>
      <c r="E212" s="42">
        <v>179.23</v>
      </c>
      <c r="F212" s="41">
        <v>9.2185746961575221E-2</v>
      </c>
      <c r="G212" s="41">
        <v>0.24205640159773578</v>
      </c>
      <c r="H212" s="41">
        <v>0.13764321305023963</v>
      </c>
      <c r="J212" s="37" t="s">
        <v>1570</v>
      </c>
      <c r="K212" s="37">
        <v>3.761708367322683</v>
      </c>
      <c r="L212" s="37">
        <v>8.654145854145856E-2</v>
      </c>
      <c r="M212" s="37">
        <v>-0.38075023518344309</v>
      </c>
    </row>
    <row r="213" spans="1:13">
      <c r="A213" s="42" t="s">
        <v>818</v>
      </c>
      <c r="B213" s="43">
        <v>42767</v>
      </c>
      <c r="C213" s="42">
        <v>77414.899999999994</v>
      </c>
      <c r="D213" s="42">
        <v>913</v>
      </c>
      <c r="E213" s="42">
        <v>179.72</v>
      </c>
      <c r="F213" s="41">
        <v>8.8529334015759353E-2</v>
      </c>
      <c r="G213" s="41">
        <v>0.23815413323786117</v>
      </c>
      <c r="H213" s="41">
        <v>0.13052777253569858</v>
      </c>
      <c r="J213" s="37" t="s">
        <v>1559</v>
      </c>
      <c r="K213" s="37">
        <v>3.670315499442756</v>
      </c>
      <c r="L213" s="37">
        <v>9.1162567101994885E-2</v>
      </c>
      <c r="M213" s="37">
        <v>-0.37848924933987182</v>
      </c>
    </row>
    <row r="214" spans="1:13">
      <c r="A214" s="42" t="s">
        <v>817</v>
      </c>
      <c r="B214" s="43">
        <v>42770</v>
      </c>
      <c r="C214" s="42">
        <v>76825.7</v>
      </c>
      <c r="D214" s="42">
        <v>918.99400000000003</v>
      </c>
      <c r="E214" s="42">
        <v>180.45500000000001</v>
      </c>
      <c r="F214" s="41">
        <v>5.3665474374869682E-2</v>
      </c>
      <c r="G214" s="41">
        <v>0.23730242076635166</v>
      </c>
      <c r="H214" s="41">
        <v>0.13130838191962901</v>
      </c>
      <c r="J214" s="37" t="s">
        <v>2368</v>
      </c>
      <c r="K214" s="37">
        <v>3.5694400060267908</v>
      </c>
      <c r="L214" s="37">
        <v>0.10329559239789732</v>
      </c>
      <c r="M214" s="37">
        <v>-0.36652037019368389</v>
      </c>
    </row>
    <row r="215" spans="1:13">
      <c r="A215" s="42" t="s">
        <v>816</v>
      </c>
      <c r="B215" s="43">
        <v>42771</v>
      </c>
      <c r="C215" s="42">
        <v>76616</v>
      </c>
      <c r="D215" s="42">
        <v>920.99199999999996</v>
      </c>
      <c r="E215" s="42">
        <v>180.7</v>
      </c>
      <c r="F215" s="41">
        <v>3.9206244786403666E-2</v>
      </c>
      <c r="G215" s="41">
        <v>0.26386628425573955</v>
      </c>
      <c r="H215" s="41">
        <v>0.14490274345815091</v>
      </c>
      <c r="J215" s="37" t="s">
        <v>2369</v>
      </c>
      <c r="K215" s="37">
        <v>3.6277773838206393</v>
      </c>
      <c r="L215" s="37">
        <v>0.1111637451419909</v>
      </c>
      <c r="M215" s="37">
        <v>-0.36654431043523861</v>
      </c>
    </row>
    <row r="216" spans="1:13">
      <c r="A216" s="42" t="s">
        <v>815</v>
      </c>
      <c r="B216" s="43">
        <v>42772</v>
      </c>
      <c r="C216" s="42">
        <v>76678.7</v>
      </c>
      <c r="D216" s="42">
        <v>922.99</v>
      </c>
      <c r="E216" s="42">
        <v>181.3</v>
      </c>
      <c r="F216" s="41">
        <v>4.0642473264209222E-2</v>
      </c>
      <c r="G216" s="41">
        <v>0.27899951500034659</v>
      </c>
      <c r="H216" s="41">
        <v>0.15074579498571872</v>
      </c>
      <c r="J216" s="37" t="s">
        <v>2370</v>
      </c>
      <c r="K216" s="37">
        <v>3.8115533755977618</v>
      </c>
      <c r="L216" s="37">
        <v>0.11552124111932738</v>
      </c>
      <c r="M216" s="37">
        <v>-0.36783910018110766</v>
      </c>
    </row>
    <row r="217" spans="1:13">
      <c r="A217" s="42" t="s">
        <v>814</v>
      </c>
      <c r="B217" s="43">
        <v>42773</v>
      </c>
      <c r="C217" s="42">
        <v>76766</v>
      </c>
      <c r="D217" s="42">
        <v>919.8</v>
      </c>
      <c r="E217" s="42">
        <v>180.47</v>
      </c>
      <c r="F217" s="41">
        <v>3.5928079067683472E-2</v>
      </c>
      <c r="G217" s="41">
        <v>0.26148959456234611</v>
      </c>
      <c r="H217" s="41">
        <v>0.12129731744823635</v>
      </c>
      <c r="J217" s="37" t="s">
        <v>2371</v>
      </c>
      <c r="K217" s="37">
        <v>3.8045375353400406</v>
      </c>
      <c r="L217" s="37">
        <v>0.13207330811941742</v>
      </c>
      <c r="M217" s="37">
        <v>-0.35582682447649616</v>
      </c>
    </row>
    <row r="218" spans="1:13">
      <c r="A218" s="42" t="s">
        <v>813</v>
      </c>
      <c r="B218" s="43">
        <v>42774</v>
      </c>
      <c r="C218" s="42">
        <v>76792.800000000003</v>
      </c>
      <c r="D218" s="42">
        <v>921.68</v>
      </c>
      <c r="E218" s="42">
        <v>180.64</v>
      </c>
      <c r="F218" s="41">
        <v>2.9816519912993833E-2</v>
      </c>
      <c r="G218" s="41">
        <v>0.25975556084052953</v>
      </c>
      <c r="H218" s="41">
        <v>0.11451135241855859</v>
      </c>
      <c r="J218" s="37" t="s">
        <v>2372</v>
      </c>
      <c r="K218" s="37">
        <v>4.0787884322158439</v>
      </c>
      <c r="L218" s="37">
        <v>0.13820212284320132</v>
      </c>
      <c r="M218" s="37">
        <v>-0.35240516042396042</v>
      </c>
    </row>
    <row r="219" spans="1:13">
      <c r="A219" s="42" t="s">
        <v>812</v>
      </c>
      <c r="B219" s="43">
        <v>42777</v>
      </c>
      <c r="C219" s="42">
        <v>76816.800000000003</v>
      </c>
      <c r="D219" s="42">
        <v>929.94200000000001</v>
      </c>
      <c r="E219" s="42">
        <v>180.7825</v>
      </c>
      <c r="F219" s="41">
        <v>1.3630881534048234E-2</v>
      </c>
      <c r="G219" s="41">
        <v>0.26672660155558292</v>
      </c>
      <c r="H219" s="41">
        <v>0.11470279935873706</v>
      </c>
      <c r="J219" s="37" t="s">
        <v>1343</v>
      </c>
      <c r="K219" s="37">
        <v>4.0455585155105886</v>
      </c>
      <c r="L219" s="37">
        <v>0.1451747716538605</v>
      </c>
      <c r="M219" s="37">
        <v>-0.34576320371445146</v>
      </c>
    </row>
    <row r="220" spans="1:13">
      <c r="A220" s="42" t="s">
        <v>811</v>
      </c>
      <c r="B220" s="43">
        <v>42778</v>
      </c>
      <c r="C220" s="42">
        <v>76827.7</v>
      </c>
      <c r="D220" s="42">
        <v>932.69600000000003</v>
      </c>
      <c r="E220" s="42">
        <v>180.83</v>
      </c>
      <c r="F220" s="41">
        <v>-1.7537286234752147E-2</v>
      </c>
      <c r="G220" s="41">
        <v>0.27787581520249915</v>
      </c>
      <c r="H220" s="41">
        <v>0.1194824490806663</v>
      </c>
      <c r="J220" s="37" t="s">
        <v>2373</v>
      </c>
      <c r="K220" s="37">
        <v>3.9049137072286886</v>
      </c>
      <c r="L220" s="37">
        <v>0.12776552734316859</v>
      </c>
      <c r="M220" s="37">
        <v>-0.34746539333429804</v>
      </c>
    </row>
    <row r="221" spans="1:13">
      <c r="A221" s="42" t="s">
        <v>810</v>
      </c>
      <c r="B221" s="43">
        <v>42779</v>
      </c>
      <c r="C221" s="42">
        <v>76975.5</v>
      </c>
      <c r="D221" s="42">
        <v>935.45</v>
      </c>
      <c r="E221" s="42">
        <v>181.57</v>
      </c>
      <c r="F221" s="41">
        <v>-6.7408278159794E-3</v>
      </c>
      <c r="G221" s="41">
        <v>0.28042103534178331</v>
      </c>
      <c r="H221" s="41">
        <v>0.12951788491446337</v>
      </c>
      <c r="J221" s="37" t="s">
        <v>2374</v>
      </c>
      <c r="K221" s="37">
        <v>3.786818193725602</v>
      </c>
      <c r="L221" s="37">
        <v>0.1214720678832506</v>
      </c>
      <c r="M221" s="37">
        <v>-0.34685813415574407</v>
      </c>
    </row>
    <row r="222" spans="1:13">
      <c r="A222" s="42" t="s">
        <v>809</v>
      </c>
      <c r="B222" s="43">
        <v>42780</v>
      </c>
      <c r="C222" s="42">
        <v>77000.2</v>
      </c>
      <c r="D222" s="42">
        <v>934.08</v>
      </c>
      <c r="E222" s="42">
        <v>180.98</v>
      </c>
      <c r="F222" s="41">
        <v>5.3006624522482504E-3</v>
      </c>
      <c r="G222" s="41">
        <v>0.28246387715762267</v>
      </c>
      <c r="H222" s="41">
        <v>0.1360241039482768</v>
      </c>
      <c r="J222" s="37" t="s">
        <v>2375</v>
      </c>
      <c r="K222" s="37">
        <v>3.7340008650908052</v>
      </c>
      <c r="L222" s="37">
        <v>0.10957393483709255</v>
      </c>
      <c r="M222" s="37">
        <v>-0.35566318212333359</v>
      </c>
    </row>
    <row r="223" spans="1:13">
      <c r="A223" s="42" t="s">
        <v>808</v>
      </c>
      <c r="B223" s="43">
        <v>42781</v>
      </c>
      <c r="C223" s="42">
        <v>77189.7</v>
      </c>
      <c r="D223" s="42">
        <v>941.78</v>
      </c>
      <c r="E223" s="42">
        <v>181.14</v>
      </c>
      <c r="F223" s="41">
        <v>6.2599808367933552E-3</v>
      </c>
      <c r="G223" s="41">
        <v>0.29435791996745464</v>
      </c>
      <c r="H223" s="41">
        <v>0.14046464773657341</v>
      </c>
      <c r="J223" s="37" t="s">
        <v>2376</v>
      </c>
      <c r="K223" s="37">
        <v>3.7326306752986502</v>
      </c>
      <c r="L223" s="37">
        <v>0.10598969830757898</v>
      </c>
      <c r="M223" s="37">
        <v>-0.35292424315117787</v>
      </c>
    </row>
    <row r="224" spans="1:13">
      <c r="A224" s="42" t="s">
        <v>349</v>
      </c>
      <c r="B224" s="43">
        <v>42784</v>
      </c>
      <c r="C224" s="42">
        <v>77599.100000000006</v>
      </c>
      <c r="D224" s="42">
        <v>964.88</v>
      </c>
      <c r="E224" s="42">
        <v>181.62</v>
      </c>
      <c r="F224" s="41">
        <v>2.863881619333819E-3</v>
      </c>
      <c r="G224" s="41">
        <v>0.32746333544286377</v>
      </c>
      <c r="H224" s="41">
        <v>0.128986137875303</v>
      </c>
      <c r="J224" s="37" t="s">
        <v>2377</v>
      </c>
      <c r="K224" s="37">
        <v>3.5837224918493975</v>
      </c>
      <c r="L224" s="37">
        <v>0.10727677525193346</v>
      </c>
      <c r="M224" s="37">
        <v>-0.35657208478874591</v>
      </c>
    </row>
    <row r="225" spans="1:13">
      <c r="A225" s="42" t="s">
        <v>807</v>
      </c>
      <c r="B225" s="43">
        <v>42785</v>
      </c>
      <c r="C225" s="42">
        <v>77658.600000000006</v>
      </c>
      <c r="D225" s="42">
        <v>943.22</v>
      </c>
      <c r="E225" s="42">
        <v>182.15</v>
      </c>
      <c r="F225" s="41">
        <v>6.7019610689951215E-3</v>
      </c>
      <c r="G225" s="41">
        <v>0.28960896910035561</v>
      </c>
      <c r="H225" s="41">
        <v>0.12549431537320821</v>
      </c>
      <c r="J225" s="37" t="s">
        <v>2356</v>
      </c>
      <c r="K225" s="37">
        <v>3.6861195956484218</v>
      </c>
      <c r="L225" s="37">
        <v>0.10732135489245098</v>
      </c>
      <c r="M225" s="37">
        <v>-0.36768749407414436</v>
      </c>
    </row>
    <row r="226" spans="1:13">
      <c r="A226" s="42" t="s">
        <v>806</v>
      </c>
      <c r="B226" s="43">
        <v>42786</v>
      </c>
      <c r="C226" s="42">
        <v>77698.2</v>
      </c>
      <c r="D226" s="42">
        <v>943.58</v>
      </c>
      <c r="E226" s="42">
        <v>181.15</v>
      </c>
      <c r="F226" s="41">
        <v>-2.436832374691944E-3</v>
      </c>
      <c r="G226" s="41">
        <v>0.28242137595476913</v>
      </c>
      <c r="H226" s="41">
        <v>0.11979971564566982</v>
      </c>
      <c r="J226" s="37" t="s">
        <v>2481</v>
      </c>
      <c r="K226" s="37">
        <v>3.5472529428614799</v>
      </c>
      <c r="L226" s="37">
        <v>0.10213221067369305</v>
      </c>
      <c r="M226" s="37">
        <v>-0.37205993930197279</v>
      </c>
    </row>
    <row r="227" spans="1:13">
      <c r="A227" s="42" t="s">
        <v>805</v>
      </c>
      <c r="B227" s="43">
        <v>42787</v>
      </c>
      <c r="C227" s="42">
        <v>77800.2</v>
      </c>
      <c r="D227" s="42">
        <v>945.64</v>
      </c>
      <c r="E227" s="42">
        <v>181.12</v>
      </c>
      <c r="F227" s="41">
        <v>3.0853174731082511E-3</v>
      </c>
      <c r="G227" s="41">
        <v>0.27108300939292751</v>
      </c>
      <c r="H227" s="41">
        <v>0.11311188273975969</v>
      </c>
      <c r="J227" s="37" t="s">
        <v>2482</v>
      </c>
      <c r="K227" s="37">
        <v>3.3351363385380557</v>
      </c>
      <c r="L227" s="37">
        <v>9.3387358811697574E-2</v>
      </c>
      <c r="M227" s="37">
        <v>-0.37950842828891607</v>
      </c>
    </row>
    <row r="228" spans="1:13">
      <c r="A228" s="42" t="s">
        <v>804</v>
      </c>
      <c r="B228" s="43">
        <v>42788</v>
      </c>
      <c r="C228" s="42">
        <v>77847.199999999997</v>
      </c>
      <c r="D228" s="42">
        <v>950.95</v>
      </c>
      <c r="E228" s="42">
        <v>181.72</v>
      </c>
      <c r="F228" s="41">
        <v>7.9277632262100273E-3</v>
      </c>
      <c r="G228" s="41">
        <v>0.2735505402495273</v>
      </c>
      <c r="H228" s="41">
        <v>0.11464147702876759</v>
      </c>
      <c r="J228" s="37" t="s">
        <v>2483</v>
      </c>
      <c r="K228" s="37">
        <v>3.2576724880397014</v>
      </c>
      <c r="L228" s="37">
        <v>9.9946651147000409E-2</v>
      </c>
      <c r="M228" s="37">
        <v>-0.37596917438090316</v>
      </c>
    </row>
    <row r="229" spans="1:13">
      <c r="A229" s="42" t="s">
        <v>803</v>
      </c>
      <c r="B229" s="43">
        <v>42791</v>
      </c>
      <c r="C229" s="42">
        <v>77863.5</v>
      </c>
      <c r="D229" s="42">
        <v>944.572</v>
      </c>
      <c r="E229" s="42">
        <v>181.57749999999999</v>
      </c>
      <c r="F229" s="41">
        <v>3.5546871475762298E-3</v>
      </c>
      <c r="G229" s="41">
        <v>0.2604040457954151</v>
      </c>
      <c r="H229" s="41">
        <v>0.10347918565785452</v>
      </c>
      <c r="J229" s="37" t="s">
        <v>2484</v>
      </c>
      <c r="K229" s="37">
        <v>3.2456132826871968</v>
      </c>
      <c r="L229" s="37">
        <v>7.9552131555576056E-2</v>
      </c>
      <c r="M229" s="37">
        <v>-0.37660631944969392</v>
      </c>
    </row>
    <row r="230" spans="1:13">
      <c r="A230" s="42" t="s">
        <v>802</v>
      </c>
      <c r="B230" s="43">
        <v>42792</v>
      </c>
      <c r="C230" s="42">
        <v>77574.7</v>
      </c>
      <c r="D230" s="42">
        <v>942.44600000000003</v>
      </c>
      <c r="E230" s="42">
        <v>181.53</v>
      </c>
      <c r="F230" s="41">
        <v>-1.664007000926615E-3</v>
      </c>
      <c r="G230" s="41">
        <v>0.26543584510446316</v>
      </c>
      <c r="H230" s="41">
        <v>9.9981821487002298E-2</v>
      </c>
      <c r="J230" s="37" t="s">
        <v>2485</v>
      </c>
      <c r="K230" s="37">
        <v>3.2680627734950392</v>
      </c>
      <c r="L230" s="37">
        <v>7.1129562691160775E-2</v>
      </c>
      <c r="M230" s="37">
        <v>-0.38210052157420582</v>
      </c>
    </row>
    <row r="231" spans="1:13">
      <c r="A231" s="42" t="s">
        <v>801</v>
      </c>
      <c r="B231" s="43">
        <v>42793</v>
      </c>
      <c r="C231" s="42">
        <v>77590.7</v>
      </c>
      <c r="D231" s="42">
        <v>940.32</v>
      </c>
      <c r="E231" s="42">
        <v>180.74</v>
      </c>
      <c r="F231" s="41">
        <v>-3.2052846729582196E-3</v>
      </c>
      <c r="G231" s="41">
        <v>0.27668934055639283</v>
      </c>
      <c r="H231" s="41">
        <v>0.10180443794196559</v>
      </c>
      <c r="J231" s="37" t="s">
        <v>2486</v>
      </c>
      <c r="K231" s="37">
        <v>3.1331048897773064</v>
      </c>
      <c r="L231" s="37">
        <v>7.1491118578972612E-2</v>
      </c>
      <c r="M231" s="37">
        <v>-0.38593668669852832</v>
      </c>
    </row>
    <row r="232" spans="1:13">
      <c r="A232" s="42" t="s">
        <v>800</v>
      </c>
      <c r="B232" s="43">
        <v>42794</v>
      </c>
      <c r="C232" s="42">
        <v>77602.3</v>
      </c>
      <c r="D232" s="42">
        <v>936.37</v>
      </c>
      <c r="E232" s="42">
        <v>179.71</v>
      </c>
      <c r="F232" s="41">
        <v>-8.0022191457567171E-3</v>
      </c>
      <c r="G232" s="41">
        <v>0.26740298588270339</v>
      </c>
      <c r="H232" s="41">
        <v>8.6583227522824879E-2</v>
      </c>
      <c r="J232" s="37" t="s">
        <v>2487</v>
      </c>
      <c r="K232" s="37">
        <v>3.0957372671608283</v>
      </c>
      <c r="L232" s="37">
        <v>5.6314138705428674E-2</v>
      </c>
      <c r="M232" s="37">
        <v>-0.38332342095872485</v>
      </c>
    </row>
    <row r="233" spans="1:13">
      <c r="A233" s="42" t="s">
        <v>799</v>
      </c>
      <c r="B233" s="43">
        <v>42795</v>
      </c>
      <c r="C233" s="42">
        <v>77475.199999999997</v>
      </c>
      <c r="D233" s="42">
        <v>938.47</v>
      </c>
      <c r="E233" s="42">
        <v>178.72</v>
      </c>
      <c r="F233" s="41">
        <v>-3.3267381756714176E-3</v>
      </c>
      <c r="G233" s="41">
        <v>0.26894005976445778</v>
      </c>
      <c r="H233" s="41">
        <v>7.7665219488663784E-2</v>
      </c>
      <c r="J233" s="37" t="s">
        <v>2488</v>
      </c>
      <c r="K233" s="37">
        <v>3.1771349490872796</v>
      </c>
      <c r="L233" s="37">
        <v>7.1060626073173871E-2</v>
      </c>
      <c r="M233" s="37">
        <v>-0.37856904523571189</v>
      </c>
    </row>
    <row r="234" spans="1:13">
      <c r="A234" s="42" t="s">
        <v>798</v>
      </c>
      <c r="B234" s="43">
        <v>42798</v>
      </c>
      <c r="C234" s="42">
        <v>77135.100000000006</v>
      </c>
      <c r="D234" s="42">
        <v>936.04</v>
      </c>
      <c r="E234" s="42">
        <v>179.2525</v>
      </c>
      <c r="F234" s="41">
        <v>-5.2115575089759503E-3</v>
      </c>
      <c r="G234" s="41">
        <v>0.26435508489457393</v>
      </c>
      <c r="H234" s="41">
        <v>7.9509183980728704E-2</v>
      </c>
      <c r="J234" s="37" t="s">
        <v>2489</v>
      </c>
      <c r="K234" s="37">
        <v>3.1450102144739871</v>
      </c>
      <c r="L234" s="37">
        <v>9.8610680569254816E-2</v>
      </c>
      <c r="M234" s="37">
        <v>-0.36444047619047615</v>
      </c>
    </row>
    <row r="235" spans="1:13">
      <c r="A235" s="42" t="s">
        <v>797</v>
      </c>
      <c r="B235" s="43">
        <v>42799</v>
      </c>
      <c r="C235" s="42">
        <v>76766.899999999994</v>
      </c>
      <c r="D235" s="42">
        <v>935.23</v>
      </c>
      <c r="E235" s="42">
        <v>179.43</v>
      </c>
      <c r="F235" s="41">
        <v>-1.1357548345885649E-2</v>
      </c>
      <c r="G235" s="41">
        <v>0.24213727886096814</v>
      </c>
      <c r="H235" s="41">
        <v>7.2568593460458075E-2</v>
      </c>
      <c r="J235" s="37" t="s">
        <v>2490</v>
      </c>
      <c r="K235" s="37">
        <v>3.0628522033170409</v>
      </c>
      <c r="L235" s="37">
        <v>0.10243274024010018</v>
      </c>
      <c r="M235" s="37">
        <v>-0.36786201062179824</v>
      </c>
    </row>
    <row r="236" spans="1:13">
      <c r="A236" s="42" t="s">
        <v>796</v>
      </c>
      <c r="B236" s="43">
        <v>42800</v>
      </c>
      <c r="C236" s="42">
        <v>76789.7</v>
      </c>
      <c r="D236" s="42">
        <v>934.42</v>
      </c>
      <c r="E236" s="42">
        <v>180.65</v>
      </c>
      <c r="F236" s="41">
        <v>-1.1687589610001936E-2</v>
      </c>
      <c r="G236" s="41">
        <v>0.21495254193212832</v>
      </c>
      <c r="H236" s="41">
        <v>6.9441155576604352E-2</v>
      </c>
      <c r="J236" s="37" t="s">
        <v>2491</v>
      </c>
      <c r="K236" s="37">
        <v>2.972955991550025</v>
      </c>
      <c r="L236" s="37">
        <v>0.12594665374034819</v>
      </c>
      <c r="M236" s="37">
        <v>-0.35720258171193431</v>
      </c>
    </row>
    <row r="237" spans="1:13">
      <c r="A237" s="42" t="s">
        <v>795</v>
      </c>
      <c r="B237" s="43">
        <v>42801</v>
      </c>
      <c r="C237" s="42">
        <v>76800.399999999994</v>
      </c>
      <c r="D237" s="42">
        <v>936.5</v>
      </c>
      <c r="E237" s="42">
        <v>180.69</v>
      </c>
      <c r="F237" s="41">
        <v>-1.5659645588050664E-2</v>
      </c>
      <c r="G237" s="41">
        <v>0.19337672730609046</v>
      </c>
      <c r="H237" s="41">
        <v>5.658943059717858E-2</v>
      </c>
      <c r="J237" s="37" t="s">
        <v>2492</v>
      </c>
      <c r="K237" s="37">
        <v>3.0025126299357687</v>
      </c>
      <c r="L237" s="37">
        <v>0.11741550156101188</v>
      </c>
      <c r="M237" s="37">
        <v>-0.36099760462167108</v>
      </c>
    </row>
    <row r="238" spans="1:13">
      <c r="A238" s="42" t="s">
        <v>794</v>
      </c>
      <c r="B238" s="43">
        <v>42802</v>
      </c>
      <c r="C238" s="42">
        <v>76285.5</v>
      </c>
      <c r="D238" s="42">
        <v>934.9</v>
      </c>
      <c r="E238" s="42">
        <v>180.19</v>
      </c>
      <c r="F238" s="41">
        <v>-2.3145480388767292E-2</v>
      </c>
      <c r="G238" s="41">
        <v>0.1834716518727435</v>
      </c>
      <c r="H238" s="41">
        <v>4.938559198648873E-2</v>
      </c>
      <c r="J238" s="37" t="s">
        <v>2493</v>
      </c>
      <c r="K238" s="37">
        <v>3.0174322062644112</v>
      </c>
      <c r="L238" s="37">
        <v>0.11965276194817998</v>
      </c>
      <c r="M238" s="37">
        <v>-0.35908898404780953</v>
      </c>
    </row>
    <row r="239" spans="1:13">
      <c r="A239" s="42" t="s">
        <v>793</v>
      </c>
      <c r="B239" s="43">
        <v>42805</v>
      </c>
      <c r="C239" s="42">
        <v>76315.600000000006</v>
      </c>
      <c r="D239" s="42">
        <v>937.06</v>
      </c>
      <c r="E239" s="42">
        <v>179.8</v>
      </c>
      <c r="F239" s="41">
        <v>-2.3577760036029294E-2</v>
      </c>
      <c r="G239" s="41">
        <v>0.17842501068940364</v>
      </c>
      <c r="H239" s="41">
        <v>4.3286526633399047E-2</v>
      </c>
      <c r="J239" s="37" t="s">
        <v>2494</v>
      </c>
      <c r="K239" s="37">
        <v>3.06857152420229</v>
      </c>
      <c r="L239" s="37">
        <v>0.13026528891961786</v>
      </c>
      <c r="M239" s="37">
        <v>-0.36193924905076647</v>
      </c>
    </row>
    <row r="240" spans="1:13">
      <c r="A240" s="42" t="s">
        <v>792</v>
      </c>
      <c r="B240" s="43">
        <v>42806</v>
      </c>
      <c r="C240" s="42">
        <v>76329</v>
      </c>
      <c r="D240" s="42">
        <v>937.78</v>
      </c>
      <c r="E240" s="42">
        <v>179.67</v>
      </c>
      <c r="F240" s="41">
        <v>-2.4175402710304272E-2</v>
      </c>
      <c r="G240" s="41">
        <v>0.18994023525231873</v>
      </c>
      <c r="H240" s="41">
        <v>4.4228757410205599E-2</v>
      </c>
      <c r="J240" s="37" t="s">
        <v>2495</v>
      </c>
      <c r="K240" s="37">
        <v>3.0943702600478025</v>
      </c>
      <c r="L240" s="37">
        <v>0.14789189810601355</v>
      </c>
      <c r="M240" s="37">
        <v>-0.35688294504040452</v>
      </c>
    </row>
    <row r="241" spans="1:13">
      <c r="A241" s="42" t="s">
        <v>791</v>
      </c>
      <c r="B241" s="43">
        <v>42807</v>
      </c>
      <c r="C241" s="42">
        <v>76332</v>
      </c>
      <c r="D241" s="42">
        <v>938.5</v>
      </c>
      <c r="E241" s="42">
        <v>179.89</v>
      </c>
      <c r="F241" s="41">
        <v>-2.5284726115121448E-2</v>
      </c>
      <c r="G241" s="41">
        <v>0.19145856872627554</v>
      </c>
      <c r="H241" s="41">
        <v>4.7150590837650608E-2</v>
      </c>
      <c r="J241" s="37" t="s">
        <v>1304</v>
      </c>
      <c r="K241" s="37">
        <v>3.150883120589306</v>
      </c>
      <c r="L241" s="37">
        <v>0.14705893570199957</v>
      </c>
      <c r="M241" s="37">
        <v>-0.35785241248817412</v>
      </c>
    </row>
    <row r="242" spans="1:13">
      <c r="A242" s="42" t="s">
        <v>790</v>
      </c>
      <c r="B242" s="43">
        <v>42808</v>
      </c>
      <c r="C242" s="42">
        <v>76639</v>
      </c>
      <c r="D242" s="42">
        <v>939.97</v>
      </c>
      <c r="E242" s="42">
        <v>179.69</v>
      </c>
      <c r="F242" s="41">
        <v>-3.4365884850661166E-2</v>
      </c>
      <c r="G242" s="41">
        <v>0.17916918607130938</v>
      </c>
      <c r="H242" s="41">
        <v>4.3180920976243931E-2</v>
      </c>
      <c r="J242" s="37" t="s">
        <v>2496</v>
      </c>
      <c r="K242" s="37">
        <v>3.2896894341207039</v>
      </c>
      <c r="L242" s="37">
        <v>0.14371581266147659</v>
      </c>
      <c r="M242" s="37">
        <v>-0.35314437136232446</v>
      </c>
    </row>
    <row r="243" spans="1:13">
      <c r="A243" s="42" t="s">
        <v>789</v>
      </c>
      <c r="B243" s="43">
        <v>42809</v>
      </c>
      <c r="C243" s="42">
        <v>76737.899999999994</v>
      </c>
      <c r="D243" s="42">
        <v>943.52</v>
      </c>
      <c r="E243" s="42">
        <v>179.69</v>
      </c>
      <c r="F243" s="41">
        <v>-4.3605980804295341E-2</v>
      </c>
      <c r="G243" s="41">
        <v>0.17433567739125011</v>
      </c>
      <c r="H243" s="41">
        <v>4.1318961520630415E-2</v>
      </c>
      <c r="J243" s="37" t="s">
        <v>2497</v>
      </c>
      <c r="K243" s="37">
        <v>3.4439530250753654</v>
      </c>
      <c r="L243" s="37">
        <v>0.14773029692430528</v>
      </c>
      <c r="M243" s="37">
        <v>-0.35255712731229605</v>
      </c>
    </row>
    <row r="244" spans="1:13">
      <c r="A244" s="42" t="s">
        <v>348</v>
      </c>
      <c r="B244" s="43">
        <v>42812</v>
      </c>
      <c r="C244" s="42">
        <v>77230</v>
      </c>
      <c r="D244" s="42">
        <v>954.17</v>
      </c>
      <c r="E244" s="42">
        <v>179.69</v>
      </c>
      <c r="F244" s="41">
        <v>-3.5077307512103695E-2</v>
      </c>
      <c r="G244" s="41">
        <v>0.20677138665452532</v>
      </c>
      <c r="H244" s="41">
        <v>5.1864426622958426E-2</v>
      </c>
    </row>
    <row r="245" spans="1:13">
      <c r="A245" s="42" t="s">
        <v>788</v>
      </c>
      <c r="B245" s="43">
        <v>42819</v>
      </c>
      <c r="C245" s="42">
        <v>77485.8</v>
      </c>
      <c r="D245" s="42">
        <v>962.011666666667</v>
      </c>
      <c r="E245" s="42">
        <v>183.59</v>
      </c>
      <c r="F245" s="41">
        <v>-3.4076545075131359E-2</v>
      </c>
      <c r="G245" s="41">
        <v>0.21592010246298821</v>
      </c>
      <c r="H245" s="41">
        <v>7.1307696796405473E-2</v>
      </c>
    </row>
    <row r="246" spans="1:13">
      <c r="A246" s="42" t="s">
        <v>787</v>
      </c>
      <c r="B246" s="43">
        <v>42820</v>
      </c>
      <c r="C246" s="42">
        <v>77502.899999999994</v>
      </c>
      <c r="D246" s="42">
        <v>963.86083333333295</v>
      </c>
      <c r="E246" s="42">
        <v>183.98</v>
      </c>
      <c r="F246" s="41">
        <v>-4.5534314528394737E-2</v>
      </c>
      <c r="G246" s="41">
        <v>0.19083864936434036</v>
      </c>
      <c r="H246" s="41">
        <v>7.0120613165397749E-2</v>
      </c>
    </row>
    <row r="247" spans="1:13">
      <c r="A247" s="42" t="s">
        <v>786</v>
      </c>
      <c r="B247" s="43">
        <v>42821</v>
      </c>
      <c r="C247" s="42">
        <v>77523.3</v>
      </c>
      <c r="D247" s="42">
        <v>965.71</v>
      </c>
      <c r="E247" s="42">
        <v>183.78</v>
      </c>
      <c r="F247" s="41">
        <v>-4.5996234355964116E-2</v>
      </c>
      <c r="G247" s="41">
        <v>0.1904440029502954</v>
      </c>
      <c r="H247" s="41">
        <v>6.8612629375508938E-2</v>
      </c>
    </row>
    <row r="248" spans="1:13">
      <c r="A248" s="42" t="s">
        <v>785</v>
      </c>
      <c r="B248" s="43">
        <v>42822</v>
      </c>
      <c r="C248" s="42">
        <v>77548.5</v>
      </c>
      <c r="D248" s="42">
        <v>970.32</v>
      </c>
      <c r="E248" s="42">
        <v>183.59</v>
      </c>
      <c r="F248" s="41">
        <v>-4.1850506018975553E-2</v>
      </c>
      <c r="G248" s="41">
        <v>0.19344681688477827</v>
      </c>
      <c r="H248" s="41">
        <v>7.0495626822157487E-2</v>
      </c>
    </row>
    <row r="249" spans="1:13">
      <c r="A249" s="42" t="s">
        <v>784</v>
      </c>
      <c r="B249" s="43">
        <v>42823</v>
      </c>
      <c r="C249" s="42">
        <v>77584.399999999994</v>
      </c>
      <c r="D249" s="42">
        <v>971.86</v>
      </c>
      <c r="E249" s="42">
        <v>183.55</v>
      </c>
      <c r="F249" s="41">
        <v>-3.6951985630817918E-2</v>
      </c>
      <c r="G249" s="41">
        <v>0.19271504485598223</v>
      </c>
      <c r="H249" s="41">
        <v>6.9202539756509696E-2</v>
      </c>
    </row>
    <row r="250" spans="1:13">
      <c r="A250" s="42" t="s">
        <v>783</v>
      </c>
      <c r="B250" s="43">
        <v>42828</v>
      </c>
      <c r="C250" s="42">
        <v>77616.800000000003</v>
      </c>
      <c r="D250" s="42">
        <v>965.15</v>
      </c>
      <c r="E250" s="42">
        <v>183.85</v>
      </c>
      <c r="F250" s="41">
        <v>-4.7417538450964747E-2</v>
      </c>
      <c r="G250" s="41">
        <v>0.1572819492074149</v>
      </c>
      <c r="H250" s="41">
        <v>5.3823225954373388E-2</v>
      </c>
    </row>
    <row r="251" spans="1:13">
      <c r="A251" s="42" t="s">
        <v>782</v>
      </c>
      <c r="B251" s="43">
        <v>42829</v>
      </c>
      <c r="C251" s="42">
        <v>77647.100000000006</v>
      </c>
      <c r="D251" s="42">
        <v>965.17</v>
      </c>
      <c r="E251" s="42">
        <v>185.24</v>
      </c>
      <c r="F251" s="41">
        <v>-4.7706007954680496E-2</v>
      </c>
      <c r="G251" s="41">
        <v>0.16333196731191091</v>
      </c>
      <c r="H251" s="41">
        <v>6.2430099509621195E-2</v>
      </c>
    </row>
    <row r="252" spans="1:13">
      <c r="A252" s="42" t="s">
        <v>781</v>
      </c>
      <c r="B252" s="43">
        <v>42830</v>
      </c>
      <c r="C252" s="42">
        <v>77689.899999999994</v>
      </c>
      <c r="D252" s="42">
        <v>969.22</v>
      </c>
      <c r="E252" s="42">
        <v>186.29</v>
      </c>
      <c r="F252" s="41">
        <v>-3.911805047945216E-2</v>
      </c>
      <c r="G252" s="41">
        <v>0.17024462099442172</v>
      </c>
      <c r="H252" s="41">
        <v>6.8666819642037691E-2</v>
      </c>
    </row>
    <row r="253" spans="1:13">
      <c r="A253" s="42" t="s">
        <v>780</v>
      </c>
      <c r="B253" s="43">
        <v>42833</v>
      </c>
      <c r="C253" s="42">
        <v>77804.7</v>
      </c>
      <c r="D253" s="42">
        <v>962.48800000000006</v>
      </c>
      <c r="E253" s="42">
        <v>185.78749999999999</v>
      </c>
      <c r="F253" s="41">
        <v>-3.7929026203103566E-2</v>
      </c>
      <c r="G253" s="41">
        <v>0.16414040010643705</v>
      </c>
      <c r="H253" s="41">
        <v>5.7533583788706766E-2</v>
      </c>
    </row>
    <row r="254" spans="1:13">
      <c r="A254" s="42" t="s">
        <v>779</v>
      </c>
      <c r="B254" s="43">
        <v>42834</v>
      </c>
      <c r="C254" s="42">
        <v>77860.399999999994</v>
      </c>
      <c r="D254" s="42">
        <v>960.24400000000003</v>
      </c>
      <c r="E254" s="42">
        <v>185.62</v>
      </c>
      <c r="F254" s="41">
        <v>-3.835446571268375E-2</v>
      </c>
      <c r="G254" s="41">
        <v>0.18115551619370951</v>
      </c>
      <c r="H254" s="41">
        <v>6.629136029411753E-2</v>
      </c>
    </row>
    <row r="255" spans="1:13">
      <c r="A255" s="42" t="s">
        <v>778</v>
      </c>
      <c r="B255" s="43">
        <v>42835</v>
      </c>
      <c r="C255" s="42">
        <v>78107.8</v>
      </c>
      <c r="D255" s="42">
        <v>958</v>
      </c>
      <c r="E255" s="42">
        <v>185.92</v>
      </c>
      <c r="F255" s="41">
        <v>-3.275308441699154E-2</v>
      </c>
      <c r="G255" s="41">
        <v>0.18413408649864649</v>
      </c>
      <c r="H255" s="41">
        <v>6.7462823678015704E-2</v>
      </c>
    </row>
    <row r="256" spans="1:13">
      <c r="A256" s="42" t="s">
        <v>777</v>
      </c>
      <c r="B256" s="43">
        <v>42837</v>
      </c>
      <c r="C256" s="42">
        <v>78132.399999999994</v>
      </c>
      <c r="D256" s="42">
        <v>958.2</v>
      </c>
      <c r="E256" s="42">
        <v>187.07</v>
      </c>
      <c r="F256" s="41">
        <v>-3.1264413420289183E-2</v>
      </c>
      <c r="G256" s="41">
        <v>0.17136786721074593</v>
      </c>
      <c r="H256" s="41">
        <v>6.2988322868426261E-2</v>
      </c>
    </row>
    <row r="257" spans="1:8">
      <c r="A257" s="42" t="s">
        <v>776</v>
      </c>
      <c r="B257" s="43">
        <v>42840</v>
      </c>
      <c r="C257" s="42">
        <v>78383.3</v>
      </c>
      <c r="D257" s="42">
        <v>960.90599999999995</v>
      </c>
      <c r="E257" s="42">
        <v>185.36</v>
      </c>
      <c r="F257" s="41">
        <v>-2.3634572194811354E-2</v>
      </c>
      <c r="G257" s="41">
        <v>0.17038929908625189</v>
      </c>
      <c r="H257" s="41">
        <v>4.9663061328501179E-2</v>
      </c>
    </row>
    <row r="258" spans="1:8">
      <c r="A258" s="42" t="s">
        <v>775</v>
      </c>
      <c r="B258" s="43">
        <v>42841</v>
      </c>
      <c r="C258" s="42">
        <v>78471.7</v>
      </c>
      <c r="D258" s="42">
        <v>961.80799999999999</v>
      </c>
      <c r="E258" s="42">
        <v>184.79</v>
      </c>
      <c r="F258" s="41">
        <v>-2.2310571326050521E-2</v>
      </c>
      <c r="G258" s="41">
        <v>0.16722855305154072</v>
      </c>
      <c r="H258" s="41">
        <v>4.8394417338023299E-2</v>
      </c>
    </row>
    <row r="259" spans="1:8">
      <c r="A259" s="42" t="s">
        <v>774</v>
      </c>
      <c r="B259" s="43">
        <v>42842</v>
      </c>
      <c r="C259" s="42">
        <v>78247.5</v>
      </c>
      <c r="D259" s="42">
        <v>962.71</v>
      </c>
      <c r="E259" s="42">
        <v>184.37</v>
      </c>
      <c r="F259" s="41">
        <v>-2.3240747328961864E-2</v>
      </c>
      <c r="G259" s="41">
        <v>0.15866310417870211</v>
      </c>
      <c r="H259" s="41">
        <v>4.2168334181222233E-2</v>
      </c>
    </row>
    <row r="260" spans="1:8">
      <c r="A260" s="42" t="s">
        <v>773</v>
      </c>
      <c r="B260" s="43">
        <v>42843</v>
      </c>
      <c r="C260" s="42">
        <v>78339.8</v>
      </c>
      <c r="D260" s="42">
        <v>957.7</v>
      </c>
      <c r="E260" s="42">
        <v>184.2</v>
      </c>
      <c r="F260" s="41">
        <v>-1.5686979116277144E-2</v>
      </c>
      <c r="G260" s="41">
        <v>0.13451400817390291</v>
      </c>
      <c r="H260" s="41">
        <v>3.6112048599392432E-2</v>
      </c>
    </row>
    <row r="261" spans="1:8">
      <c r="A261" s="42" t="s">
        <v>772</v>
      </c>
      <c r="B261" s="43">
        <v>42844</v>
      </c>
      <c r="C261" s="42">
        <v>78651.399999999994</v>
      </c>
      <c r="D261" s="42">
        <v>952.92</v>
      </c>
      <c r="E261" s="42">
        <v>184.16</v>
      </c>
      <c r="F261" s="41">
        <v>8.547819575096538E-3</v>
      </c>
      <c r="G261" s="41">
        <v>0.12922874193594236</v>
      </c>
      <c r="H261" s="41">
        <v>3.4054858362110085E-2</v>
      </c>
    </row>
    <row r="262" spans="1:8">
      <c r="A262" s="42" t="s">
        <v>771</v>
      </c>
      <c r="B262" s="43">
        <v>42847</v>
      </c>
      <c r="C262" s="42">
        <v>79302.7</v>
      </c>
      <c r="D262" s="42">
        <v>963.98400000000004</v>
      </c>
      <c r="E262" s="42">
        <v>184.60249999999999</v>
      </c>
      <c r="F262" s="41">
        <v>2.304679537954657E-2</v>
      </c>
      <c r="G262" s="41">
        <v>0.14246705871477428</v>
      </c>
      <c r="H262" s="41">
        <v>3.5928731762065125E-2</v>
      </c>
    </row>
    <row r="263" spans="1:8">
      <c r="A263" s="42" t="s">
        <v>770</v>
      </c>
      <c r="B263" s="43">
        <v>42848</v>
      </c>
      <c r="C263" s="42">
        <v>79390.600000000006</v>
      </c>
      <c r="D263" s="42">
        <v>967.67200000000003</v>
      </c>
      <c r="E263" s="42">
        <v>184.75</v>
      </c>
      <c r="F263" s="41">
        <v>1.2178174650731899E-2</v>
      </c>
      <c r="G263" s="41">
        <v>0.1469656741892662</v>
      </c>
      <c r="H263" s="41">
        <v>3.6931020935062175E-2</v>
      </c>
    </row>
    <row r="264" spans="1:8">
      <c r="A264" s="42" t="s">
        <v>769</v>
      </c>
      <c r="B264" s="43">
        <v>42849</v>
      </c>
      <c r="C264" s="42">
        <v>79425.899999999994</v>
      </c>
      <c r="D264" s="42">
        <v>971.36</v>
      </c>
      <c r="E264" s="42">
        <v>185.14</v>
      </c>
      <c r="F264" s="41">
        <v>1.268632643511669E-2</v>
      </c>
      <c r="G264" s="41">
        <v>0.13911789194704061</v>
      </c>
      <c r="H264" s="41">
        <v>3.2225691347011365E-2</v>
      </c>
    </row>
    <row r="265" spans="1:8">
      <c r="A265" s="42" t="s">
        <v>768</v>
      </c>
      <c r="B265" s="43">
        <v>42851</v>
      </c>
      <c r="C265" s="42">
        <v>79596.899999999994</v>
      </c>
      <c r="D265" s="42">
        <v>982.53</v>
      </c>
      <c r="E265" s="42">
        <v>186.81</v>
      </c>
      <c r="F265" s="41">
        <v>1.6965848547956242E-2</v>
      </c>
      <c r="G265" s="41">
        <v>0.15666607805050314</v>
      </c>
      <c r="H265" s="41">
        <v>4.3981222756231064E-2</v>
      </c>
    </row>
    <row r="266" spans="1:8">
      <c r="A266" s="42" t="s">
        <v>767</v>
      </c>
      <c r="B266" s="43">
        <v>42854</v>
      </c>
      <c r="C266" s="42">
        <v>79755.600000000006</v>
      </c>
      <c r="D266" s="42">
        <v>980.86800000000005</v>
      </c>
      <c r="E266" s="42">
        <v>186.99</v>
      </c>
      <c r="F266" s="41">
        <v>1.8828155239347222E-2</v>
      </c>
      <c r="G266" s="41">
        <v>0.16313055852009972</v>
      </c>
      <c r="H266" s="41">
        <v>3.9020934335366242E-2</v>
      </c>
    </row>
    <row r="267" spans="1:8">
      <c r="A267" s="42" t="s">
        <v>766</v>
      </c>
      <c r="B267" s="43">
        <v>42855</v>
      </c>
      <c r="C267" s="42">
        <v>79785</v>
      </c>
      <c r="D267" s="42">
        <v>980.31399999999996</v>
      </c>
      <c r="E267" s="42">
        <v>187.05</v>
      </c>
      <c r="F267" s="41">
        <v>1.7039247504407218E-2</v>
      </c>
      <c r="G267" s="41">
        <v>0.16530638930163444</v>
      </c>
      <c r="H267" s="41">
        <v>3.7380067661250127E-2</v>
      </c>
    </row>
    <row r="268" spans="1:8">
      <c r="A268" s="42" t="s">
        <v>765</v>
      </c>
      <c r="B268" s="43">
        <v>42856</v>
      </c>
      <c r="C268" s="42">
        <v>79826.600000000006</v>
      </c>
      <c r="D268" s="42">
        <v>979.76</v>
      </c>
      <c r="E268" s="42">
        <v>187.11</v>
      </c>
      <c r="F268" s="41">
        <v>1.4464647902359351E-2</v>
      </c>
      <c r="G268" s="41">
        <v>0.16749285033365102</v>
      </c>
      <c r="H268" s="41">
        <v>3.3071996466431219E-2</v>
      </c>
    </row>
    <row r="269" spans="1:8">
      <c r="A269" s="42" t="s">
        <v>764</v>
      </c>
      <c r="B269" s="43">
        <v>42857</v>
      </c>
      <c r="C269" s="42">
        <v>79942.100000000006</v>
      </c>
      <c r="D269" s="42">
        <v>988.19</v>
      </c>
      <c r="E269" s="42">
        <v>187.04</v>
      </c>
      <c r="F269" s="41">
        <v>1.9742481605829143E-2</v>
      </c>
      <c r="G269" s="41">
        <v>0.17274485836013431</v>
      </c>
      <c r="H269" s="41">
        <v>4.3749999999999956E-2</v>
      </c>
    </row>
    <row r="270" spans="1:8">
      <c r="A270" s="42" t="s">
        <v>763</v>
      </c>
      <c r="B270" s="43">
        <v>42858</v>
      </c>
      <c r="C270" s="42">
        <v>79969.2</v>
      </c>
      <c r="D270" s="42">
        <v>985.74</v>
      </c>
      <c r="E270" s="42">
        <v>186.56</v>
      </c>
      <c r="F270" s="41">
        <v>1.995416091127189E-2</v>
      </c>
      <c r="G270" s="41">
        <v>0.1690880842534721</v>
      </c>
      <c r="H270" s="41">
        <v>3.8116966223359805E-2</v>
      </c>
    </row>
    <row r="271" spans="1:8">
      <c r="A271" s="42" t="s">
        <v>762</v>
      </c>
      <c r="B271" s="43">
        <v>42861</v>
      </c>
      <c r="C271" s="42">
        <v>79697.399999999994</v>
      </c>
      <c r="D271" s="42">
        <v>985.36199999999997</v>
      </c>
      <c r="E271" s="42">
        <v>185.9</v>
      </c>
      <c r="F271" s="41">
        <v>1.6359198414580778E-2</v>
      </c>
      <c r="G271" s="41">
        <v>0.17499433586530078</v>
      </c>
      <c r="H271" s="41">
        <v>3.8083538083538038E-2</v>
      </c>
    </row>
    <row r="272" spans="1:8">
      <c r="A272" s="42" t="s">
        <v>761</v>
      </c>
      <c r="B272" s="43">
        <v>42862</v>
      </c>
      <c r="C272" s="42">
        <v>79660.899999999994</v>
      </c>
      <c r="D272" s="42">
        <v>985.23599999999999</v>
      </c>
      <c r="E272" s="42">
        <v>185.68</v>
      </c>
      <c r="F272" s="41">
        <v>1.6285128163257001E-2</v>
      </c>
      <c r="G272" s="41">
        <v>0.17697738594416368</v>
      </c>
      <c r="H272" s="41">
        <v>3.807234304243301E-2</v>
      </c>
    </row>
    <row r="273" spans="1:8">
      <c r="A273" s="42" t="s">
        <v>760</v>
      </c>
      <c r="B273" s="43">
        <v>42863</v>
      </c>
      <c r="C273" s="42">
        <v>79744.100000000006</v>
      </c>
      <c r="D273" s="42">
        <v>985.11</v>
      </c>
      <c r="E273" s="42">
        <v>186.2</v>
      </c>
      <c r="F273" s="41">
        <v>1.8633104001512635E-2</v>
      </c>
      <c r="G273" s="41">
        <v>0.17896765082518518</v>
      </c>
      <c r="H273" s="41">
        <v>4.8187345192524322E-2</v>
      </c>
    </row>
    <row r="274" spans="1:8">
      <c r="A274" s="42" t="s">
        <v>759</v>
      </c>
      <c r="B274" s="43">
        <v>42864</v>
      </c>
      <c r="C274" s="42">
        <v>79858.8</v>
      </c>
      <c r="D274" s="42">
        <v>990.6</v>
      </c>
      <c r="E274" s="42">
        <v>187.06</v>
      </c>
      <c r="F274" s="41">
        <v>2.3248304811107623E-2</v>
      </c>
      <c r="G274" s="41">
        <v>0.206445091281102</v>
      </c>
      <c r="H274" s="41">
        <v>6.5079997722484739E-2</v>
      </c>
    </row>
    <row r="275" spans="1:8">
      <c r="A275" s="42" t="s">
        <v>758</v>
      </c>
      <c r="B275" s="43">
        <v>42865</v>
      </c>
      <c r="C275" s="42">
        <v>80127.100000000006</v>
      </c>
      <c r="D275" s="42">
        <v>995.09</v>
      </c>
      <c r="E275" s="42">
        <v>187.41</v>
      </c>
      <c r="F275" s="41">
        <v>2.6825555079978303E-2</v>
      </c>
      <c r="G275" s="41">
        <v>0.22319057921132868</v>
      </c>
      <c r="H275" s="41">
        <v>7.4167478649624474E-2</v>
      </c>
    </row>
    <row r="276" spans="1:8">
      <c r="A276" s="42" t="s">
        <v>757</v>
      </c>
      <c r="B276" s="43">
        <v>42868</v>
      </c>
      <c r="C276" s="42">
        <v>80142</v>
      </c>
      <c r="D276" s="42">
        <v>1004.174</v>
      </c>
      <c r="E276" s="42">
        <v>187.85249999999999</v>
      </c>
      <c r="F276" s="41">
        <v>3.5106730609023806E-2</v>
      </c>
      <c r="G276" s="41">
        <v>0.24594455762984002</v>
      </c>
      <c r="H276" s="41">
        <v>7.5547857950560404E-2</v>
      </c>
    </row>
    <row r="277" spans="1:8">
      <c r="A277" s="42" t="s">
        <v>756</v>
      </c>
      <c r="B277" s="43">
        <v>42869</v>
      </c>
      <c r="C277" s="42">
        <v>79963</v>
      </c>
      <c r="D277" s="42">
        <v>1007.202</v>
      </c>
      <c r="E277" s="42">
        <v>188</v>
      </c>
      <c r="F277" s="41">
        <v>3.7869928470652958E-2</v>
      </c>
      <c r="G277" s="41">
        <v>0.25362445110476051</v>
      </c>
      <c r="H277" s="41">
        <v>7.6007326007325959E-2</v>
      </c>
    </row>
    <row r="278" spans="1:8">
      <c r="A278" s="42" t="s">
        <v>755</v>
      </c>
      <c r="B278" s="43">
        <v>42870</v>
      </c>
      <c r="C278" s="42">
        <v>79957.5</v>
      </c>
      <c r="D278" s="42">
        <v>1010.23</v>
      </c>
      <c r="E278" s="42">
        <v>188.92</v>
      </c>
      <c r="F278" s="41">
        <v>3.6981557855419789E-2</v>
      </c>
      <c r="G278" s="41">
        <v>0.26135271129090665</v>
      </c>
      <c r="H278" s="41">
        <v>8.7371935075399865E-2</v>
      </c>
    </row>
    <row r="279" spans="1:8">
      <c r="A279" s="42" t="s">
        <v>754</v>
      </c>
      <c r="B279" s="43">
        <v>42871</v>
      </c>
      <c r="C279" s="42">
        <v>80129.3</v>
      </c>
      <c r="D279" s="42">
        <v>1015.05</v>
      </c>
      <c r="E279" s="42">
        <v>188.73</v>
      </c>
      <c r="F279" s="41">
        <v>4.5659424980164731E-2</v>
      </c>
      <c r="G279" s="41">
        <v>0.2579469829348997</v>
      </c>
      <c r="H279" s="41">
        <v>8.8345539472925338E-2</v>
      </c>
    </row>
    <row r="280" spans="1:8">
      <c r="A280" s="42" t="s">
        <v>753</v>
      </c>
      <c r="B280" s="43">
        <v>42872</v>
      </c>
      <c r="C280" s="42">
        <v>80344.2</v>
      </c>
      <c r="D280" s="42">
        <v>1008.63</v>
      </c>
      <c r="E280" s="42">
        <v>188.59</v>
      </c>
      <c r="F280" s="41">
        <v>5.740261586205242E-2</v>
      </c>
      <c r="G280" s="41">
        <v>0.24835080510414986</v>
      </c>
      <c r="H280" s="41">
        <v>8.7475493022719508E-2</v>
      </c>
    </row>
    <row r="281" spans="1:8">
      <c r="A281" s="42" t="s">
        <v>752</v>
      </c>
      <c r="B281" s="43">
        <v>42875</v>
      </c>
      <c r="C281" s="42">
        <v>81077.600000000006</v>
      </c>
      <c r="D281" s="42">
        <v>989.37</v>
      </c>
      <c r="E281" s="42">
        <v>189.27250000000001</v>
      </c>
      <c r="F281" s="41">
        <v>6.4868542368785365E-2</v>
      </c>
      <c r="G281" s="41">
        <v>0.23417318866432324</v>
      </c>
      <c r="H281" s="41">
        <v>9.8059407089400752E-2</v>
      </c>
    </row>
    <row r="282" spans="1:8">
      <c r="A282" s="42" t="s">
        <v>347</v>
      </c>
      <c r="B282" s="43">
        <v>42876</v>
      </c>
      <c r="C282" s="42">
        <v>81194</v>
      </c>
      <c r="D282" s="42">
        <v>982.95</v>
      </c>
      <c r="E282" s="42">
        <v>189.5</v>
      </c>
      <c r="F282" s="41">
        <v>7.0268588722859127E-2</v>
      </c>
      <c r="G282" s="41">
        <v>0.22939747704299229</v>
      </c>
      <c r="H282" s="41">
        <v>0.1016160911521915</v>
      </c>
    </row>
    <row r="283" spans="1:8">
      <c r="A283" s="42" t="s">
        <v>751</v>
      </c>
      <c r="B283" s="43">
        <v>42877</v>
      </c>
      <c r="C283" s="42">
        <v>81124.399999999994</v>
      </c>
      <c r="D283" s="42">
        <v>1003.66</v>
      </c>
      <c r="E283" s="42">
        <v>190.19</v>
      </c>
      <c r="F283" s="41">
        <v>6.7700265199623466E-2</v>
      </c>
      <c r="G283" s="41">
        <v>0.25861831132513213</v>
      </c>
      <c r="H283" s="41">
        <v>0.10826874890740612</v>
      </c>
    </row>
    <row r="284" spans="1:8">
      <c r="A284" s="42" t="s">
        <v>750</v>
      </c>
      <c r="B284" s="43">
        <v>42878</v>
      </c>
      <c r="C284" s="42">
        <v>81124.399999999994</v>
      </c>
      <c r="D284" s="42">
        <v>1004.47</v>
      </c>
      <c r="E284" s="42">
        <v>189.85</v>
      </c>
      <c r="F284" s="41">
        <v>6.332830446869897E-2</v>
      </c>
      <c r="G284" s="41">
        <v>0.25301881143655502</v>
      </c>
      <c r="H284" s="41">
        <v>0.10262515971657571</v>
      </c>
    </row>
    <row r="285" spans="1:8">
      <c r="A285" s="42" t="s">
        <v>749</v>
      </c>
      <c r="B285" s="43">
        <v>42879</v>
      </c>
      <c r="C285" s="42">
        <v>81146.2</v>
      </c>
      <c r="D285" s="42">
        <v>1005.03</v>
      </c>
      <c r="E285" s="42">
        <v>189.09</v>
      </c>
      <c r="F285" s="41">
        <v>6.1938170449385099E-2</v>
      </c>
      <c r="G285" s="41">
        <v>0.26543023343657923</v>
      </c>
      <c r="H285" s="41">
        <v>0.10153792380286619</v>
      </c>
    </row>
    <row r="286" spans="1:8">
      <c r="A286" s="42" t="s">
        <v>748</v>
      </c>
      <c r="B286" s="43">
        <v>42882</v>
      </c>
      <c r="C286" s="42">
        <v>80921.2</v>
      </c>
      <c r="D286" s="42">
        <v>1011.126</v>
      </c>
      <c r="E286" s="42">
        <v>189.01499999999999</v>
      </c>
      <c r="F286" s="41">
        <v>5.8508822302130836E-2</v>
      </c>
      <c r="G286" s="41">
        <v>0.27824299519106765</v>
      </c>
      <c r="H286" s="41">
        <v>0.11454095170705814</v>
      </c>
    </row>
    <row r="287" spans="1:8">
      <c r="A287" s="42" t="s">
        <v>747</v>
      </c>
      <c r="B287" s="43">
        <v>42883</v>
      </c>
      <c r="C287" s="42">
        <v>80713.2</v>
      </c>
      <c r="D287" s="42">
        <v>1013.158</v>
      </c>
      <c r="E287" s="42">
        <v>188.99</v>
      </c>
      <c r="F287" s="41">
        <v>5.3505956490923934E-2</v>
      </c>
      <c r="G287" s="41">
        <v>0.28426670046900759</v>
      </c>
      <c r="H287" s="41">
        <v>0.12353605612032581</v>
      </c>
    </row>
    <row r="288" spans="1:8">
      <c r="A288" s="42" t="s">
        <v>746</v>
      </c>
      <c r="B288" s="43">
        <v>42884</v>
      </c>
      <c r="C288" s="42">
        <v>80607.899999999994</v>
      </c>
      <c r="D288" s="42">
        <v>1015.19</v>
      </c>
      <c r="E288" s="42">
        <v>189.11</v>
      </c>
      <c r="F288" s="41">
        <v>5.1049120647570501E-2</v>
      </c>
      <c r="G288" s="41">
        <v>0.28832853208797071</v>
      </c>
      <c r="H288" s="41">
        <v>0.12251439425416999</v>
      </c>
    </row>
    <row r="289" spans="1:8">
      <c r="A289" s="42" t="s">
        <v>745</v>
      </c>
      <c r="B289" s="43">
        <v>42885</v>
      </c>
      <c r="C289" s="42">
        <v>80511.5</v>
      </c>
      <c r="D289" s="42">
        <v>1011.77</v>
      </c>
      <c r="E289" s="42">
        <v>189.6</v>
      </c>
      <c r="F289" s="41">
        <v>4.7603867122949062E-2</v>
      </c>
      <c r="G289" s="41">
        <v>0.26521858743497395</v>
      </c>
      <c r="H289" s="41">
        <v>0.11359097850346522</v>
      </c>
    </row>
    <row r="290" spans="1:8">
      <c r="A290" s="42" t="s">
        <v>744</v>
      </c>
      <c r="B290" s="43">
        <v>42886</v>
      </c>
      <c r="C290" s="42">
        <v>80513.3</v>
      </c>
      <c r="D290" s="42">
        <v>1005.33</v>
      </c>
      <c r="E290" s="42">
        <v>189.72</v>
      </c>
      <c r="F290" s="41">
        <v>4.9845743806933296E-2</v>
      </c>
      <c r="G290" s="41">
        <v>0.24968302033144907</v>
      </c>
      <c r="H290" s="41">
        <v>0.11287413295009618</v>
      </c>
    </row>
    <row r="291" spans="1:8">
      <c r="A291" s="42" t="s">
        <v>743</v>
      </c>
      <c r="B291" s="43">
        <v>42889</v>
      </c>
      <c r="C291" s="42">
        <v>80288.899999999994</v>
      </c>
      <c r="D291" s="42">
        <v>1010.61</v>
      </c>
      <c r="E291" s="42">
        <v>189.95500000000001</v>
      </c>
      <c r="F291" s="41">
        <v>5.108068126775489E-2</v>
      </c>
      <c r="G291" s="41">
        <v>0.25375900672899432</v>
      </c>
      <c r="H291" s="41">
        <v>0.11377895045441222</v>
      </c>
    </row>
    <row r="292" spans="1:8">
      <c r="A292" s="42" t="s">
        <v>742</v>
      </c>
      <c r="B292" s="43">
        <v>42892</v>
      </c>
      <c r="C292" s="42">
        <v>80293.5</v>
      </c>
      <c r="D292" s="42">
        <v>1015.89</v>
      </c>
      <c r="E292" s="42">
        <v>190.19</v>
      </c>
      <c r="F292" s="41">
        <v>5.0528904967192867E-2</v>
      </c>
      <c r="G292" s="41">
        <v>0.25781888418393883</v>
      </c>
      <c r="H292" s="41">
        <v>0.12392152227869047</v>
      </c>
    </row>
    <row r="293" spans="1:8">
      <c r="A293" s="42" t="s">
        <v>741</v>
      </c>
      <c r="B293" s="43">
        <v>42893</v>
      </c>
      <c r="C293" s="42">
        <v>79758.5</v>
      </c>
      <c r="D293" s="42">
        <v>1015.75</v>
      </c>
      <c r="E293" s="42">
        <v>190.12</v>
      </c>
      <c r="F293" s="41">
        <v>4.7466517476052017E-2</v>
      </c>
      <c r="G293" s="41">
        <v>0.25797262988420333</v>
      </c>
      <c r="H293" s="41">
        <v>0.12430514488468369</v>
      </c>
    </row>
    <row r="294" spans="1:8">
      <c r="A294" s="42" t="s">
        <v>740</v>
      </c>
      <c r="B294" s="43">
        <v>42896</v>
      </c>
      <c r="C294" s="42">
        <v>79855.7</v>
      </c>
      <c r="D294" s="42">
        <v>1011.652</v>
      </c>
      <c r="E294" s="42">
        <v>189.85749999999999</v>
      </c>
      <c r="F294" s="41">
        <v>4.9570081567526403E-2</v>
      </c>
      <c r="G294" s="41">
        <v>0.25325437922747218</v>
      </c>
      <c r="H294" s="41">
        <v>0.11858540034171927</v>
      </c>
    </row>
    <row r="295" spans="1:8">
      <c r="A295" s="42" t="s">
        <v>739</v>
      </c>
      <c r="B295" s="43">
        <v>42897</v>
      </c>
      <c r="C295" s="42">
        <v>79870.7</v>
      </c>
      <c r="D295" s="42">
        <v>1010.2859999999999</v>
      </c>
      <c r="E295" s="42">
        <v>189.77</v>
      </c>
      <c r="F295" s="41">
        <v>4.8714164541770799E-2</v>
      </c>
      <c r="G295" s="41">
        <v>0.23197797212859661</v>
      </c>
      <c r="H295" s="41">
        <v>0.11288998357963864</v>
      </c>
    </row>
    <row r="296" spans="1:8">
      <c r="A296" s="42" t="s">
        <v>738</v>
      </c>
      <c r="B296" s="43">
        <v>42898</v>
      </c>
      <c r="C296" s="42">
        <v>79564.100000000006</v>
      </c>
      <c r="D296" s="42">
        <v>1008.92</v>
      </c>
      <c r="E296" s="42">
        <v>190.08</v>
      </c>
      <c r="F296" s="41">
        <v>4.5127586741382286E-2</v>
      </c>
      <c r="G296" s="41">
        <v>0.22551806233753613</v>
      </c>
      <c r="H296" s="41">
        <v>9.9618188129121821E-2</v>
      </c>
    </row>
    <row r="297" spans="1:8">
      <c r="A297" s="42" t="s">
        <v>737</v>
      </c>
      <c r="B297" s="43">
        <v>42899</v>
      </c>
      <c r="C297" s="42">
        <v>79426.899999999994</v>
      </c>
      <c r="D297" s="42">
        <v>1009.78</v>
      </c>
      <c r="E297" s="42">
        <v>190.59</v>
      </c>
      <c r="F297" s="41">
        <v>4.6819418908855992E-2</v>
      </c>
      <c r="G297" s="41">
        <v>0.20801531283646368</v>
      </c>
      <c r="H297" s="41">
        <v>8.9147951311503437E-2</v>
      </c>
    </row>
    <row r="298" spans="1:8">
      <c r="A298" s="42" t="s">
        <v>736</v>
      </c>
      <c r="B298" s="43">
        <v>42900</v>
      </c>
      <c r="C298" s="42">
        <v>79465.7</v>
      </c>
      <c r="D298" s="42">
        <v>1013.69</v>
      </c>
      <c r="E298" s="42">
        <v>191.4</v>
      </c>
      <c r="F298" s="41">
        <v>4.7307324299319164E-2</v>
      </c>
      <c r="G298" s="41">
        <v>0.20336427740449681</v>
      </c>
      <c r="H298" s="41">
        <v>9.1842555618938837E-2</v>
      </c>
    </row>
    <row r="299" spans="1:8">
      <c r="A299" s="42" t="s">
        <v>735</v>
      </c>
      <c r="B299" s="43">
        <v>42903</v>
      </c>
      <c r="C299" s="42">
        <v>79285</v>
      </c>
      <c r="D299" s="42">
        <v>1013.246</v>
      </c>
      <c r="E299" s="42">
        <v>191.0925</v>
      </c>
      <c r="F299" s="41">
        <v>5.9250421843123791E-2</v>
      </c>
      <c r="G299" s="41">
        <v>0.23171834656734269</v>
      </c>
      <c r="H299" s="41">
        <v>9.9449103174489073E-2</v>
      </c>
    </row>
    <row r="300" spans="1:8">
      <c r="A300" s="42" t="s">
        <v>734</v>
      </c>
      <c r="B300" s="43">
        <v>42904</v>
      </c>
      <c r="C300" s="42">
        <v>78990.399999999994</v>
      </c>
      <c r="D300" s="42">
        <v>1013.098</v>
      </c>
      <c r="E300" s="42">
        <v>190.99</v>
      </c>
      <c r="F300" s="41">
        <v>5.5770150953382558E-2</v>
      </c>
      <c r="G300" s="41">
        <v>0.24147472440211559</v>
      </c>
      <c r="H300" s="41">
        <v>0.10201373261785252</v>
      </c>
    </row>
    <row r="301" spans="1:8">
      <c r="A301" s="42" t="s">
        <v>733</v>
      </c>
      <c r="B301" s="43">
        <v>42905</v>
      </c>
      <c r="C301" s="42">
        <v>78859.199999999997</v>
      </c>
      <c r="D301" s="42">
        <v>1012.95</v>
      </c>
      <c r="E301" s="42">
        <v>192.28</v>
      </c>
      <c r="F301" s="41">
        <v>5.5671648784144656E-2</v>
      </c>
      <c r="G301" s="41">
        <v>0.25138981543251049</v>
      </c>
      <c r="H301" s="41">
        <v>0.11298911785135446</v>
      </c>
    </row>
    <row r="302" spans="1:8">
      <c r="A302" s="42" t="s">
        <v>732</v>
      </c>
      <c r="B302" s="43">
        <v>42906</v>
      </c>
      <c r="C302" s="42">
        <v>78867.5</v>
      </c>
      <c r="D302" s="42">
        <v>1008.67</v>
      </c>
      <c r="E302" s="42">
        <v>191.89</v>
      </c>
      <c r="F302" s="41">
        <v>6.635775969886315E-2</v>
      </c>
      <c r="G302" s="41">
        <v>0.25603317311284335</v>
      </c>
      <c r="H302" s="41">
        <v>0.10970390932222984</v>
      </c>
    </row>
    <row r="303" spans="1:8">
      <c r="A303" s="42" t="s">
        <v>346</v>
      </c>
      <c r="B303" s="43">
        <v>42907</v>
      </c>
      <c r="C303" s="42">
        <v>78736.2</v>
      </c>
      <c r="D303" s="42">
        <v>1006.47</v>
      </c>
      <c r="E303" s="42">
        <v>193.34</v>
      </c>
      <c r="F303" s="41">
        <v>6.5772749607117653E-2</v>
      </c>
      <c r="G303" s="41">
        <v>0.24533834865563775</v>
      </c>
      <c r="H303" s="41">
        <v>0.11441581647357202</v>
      </c>
    </row>
    <row r="304" spans="1:8">
      <c r="A304" s="42" t="s">
        <v>731</v>
      </c>
      <c r="B304" s="43">
        <v>42910</v>
      </c>
      <c r="C304" s="42">
        <v>78652.7</v>
      </c>
      <c r="D304" s="42">
        <v>1008.88285714286</v>
      </c>
      <c r="E304" s="42">
        <v>193.80285714285699</v>
      </c>
      <c r="F304" s="41">
        <v>6.4218979386116093E-2</v>
      </c>
      <c r="G304" s="41">
        <v>0.23640938498692377</v>
      </c>
      <c r="H304" s="41">
        <v>0.11732524548713341</v>
      </c>
    </row>
    <row r="305" spans="1:8">
      <c r="A305" s="42" t="s">
        <v>730</v>
      </c>
      <c r="B305" s="43">
        <v>42911</v>
      </c>
      <c r="C305" s="42">
        <v>78665.5</v>
      </c>
      <c r="D305" s="42">
        <v>1009.68714285714</v>
      </c>
      <c r="E305" s="42">
        <v>193.957142857143</v>
      </c>
      <c r="F305" s="41">
        <v>7.7197892860126238E-2</v>
      </c>
      <c r="G305" s="41">
        <v>0.23347081981243001</v>
      </c>
      <c r="H305" s="41">
        <v>0.11829533473906251</v>
      </c>
    </row>
    <row r="306" spans="1:8">
      <c r="A306" s="42" t="s">
        <v>729</v>
      </c>
      <c r="B306" s="43">
        <v>42914</v>
      </c>
      <c r="C306" s="42">
        <v>78704.5</v>
      </c>
      <c r="D306" s="42">
        <v>1012.1</v>
      </c>
      <c r="E306" s="42">
        <v>194.42</v>
      </c>
      <c r="F306" s="41">
        <v>8.3860084004682145E-2</v>
      </c>
      <c r="G306" s="41">
        <v>0.23250971175274304</v>
      </c>
      <c r="H306" s="41">
        <v>0.11671453187823078</v>
      </c>
    </row>
    <row r="307" spans="1:8">
      <c r="A307" s="42" t="s">
        <v>728</v>
      </c>
      <c r="B307" s="43">
        <v>42917</v>
      </c>
      <c r="C307" s="42">
        <v>78799.7</v>
      </c>
      <c r="D307" s="42">
        <v>1013.384</v>
      </c>
      <c r="E307" s="42">
        <v>194.36</v>
      </c>
      <c r="F307" s="41">
        <v>8.2425356322596954E-2</v>
      </c>
      <c r="G307" s="41">
        <v>0.22782334767068524</v>
      </c>
      <c r="H307" s="41">
        <v>0.11393856029344351</v>
      </c>
    </row>
    <row r="308" spans="1:8">
      <c r="A308" s="42" t="s">
        <v>727</v>
      </c>
      <c r="B308" s="43">
        <v>42918</v>
      </c>
      <c r="C308" s="42">
        <v>78765.3</v>
      </c>
      <c r="D308" s="42">
        <v>1013.812</v>
      </c>
      <c r="E308" s="42">
        <v>194.34</v>
      </c>
      <c r="F308" s="41">
        <v>6.9529688450508331E-2</v>
      </c>
      <c r="G308" s="41">
        <v>0.22244703555882461</v>
      </c>
      <c r="H308" s="41">
        <v>0.11344104503265728</v>
      </c>
    </row>
    <row r="309" spans="1:8">
      <c r="A309" s="42" t="s">
        <v>726</v>
      </c>
      <c r="B309" s="43">
        <v>42919</v>
      </c>
      <c r="C309" s="42">
        <v>78659.199999999997</v>
      </c>
      <c r="D309" s="42">
        <v>1014.24</v>
      </c>
      <c r="E309" s="42">
        <v>195.34</v>
      </c>
      <c r="F309" s="41">
        <v>6.7694646541426762E-2</v>
      </c>
      <c r="G309" s="41">
        <v>0.24098692622524576</v>
      </c>
      <c r="H309" s="41">
        <v>0.1298023395364305</v>
      </c>
    </row>
    <row r="310" spans="1:8">
      <c r="A310" s="42" t="s">
        <v>725</v>
      </c>
      <c r="B310" s="43">
        <v>42920</v>
      </c>
      <c r="C310" s="42">
        <v>78632.5</v>
      </c>
      <c r="D310" s="42">
        <v>1006.72</v>
      </c>
      <c r="E310" s="42">
        <v>193.29</v>
      </c>
      <c r="F310" s="41">
        <v>6.6297368581637706E-2</v>
      </c>
      <c r="G310" s="41">
        <v>0.23786688307696102</v>
      </c>
      <c r="H310" s="41">
        <v>0.12149695387293291</v>
      </c>
    </row>
    <row r="311" spans="1:8">
      <c r="A311" s="42" t="s">
        <v>724</v>
      </c>
      <c r="B311" s="43">
        <v>42921</v>
      </c>
      <c r="C311" s="42">
        <v>78700.2</v>
      </c>
      <c r="D311" s="42">
        <v>1009.85</v>
      </c>
      <c r="E311" s="42">
        <v>192.19</v>
      </c>
      <c r="F311" s="41">
        <v>6.0785410530997952E-2</v>
      </c>
      <c r="G311" s="41">
        <v>0.25409815707118377</v>
      </c>
      <c r="H311" s="41">
        <v>0.11028307336799537</v>
      </c>
    </row>
    <row r="312" spans="1:8">
      <c r="A312" s="42" t="s">
        <v>723</v>
      </c>
      <c r="B312" s="43">
        <v>42924</v>
      </c>
      <c r="C312" s="42">
        <v>78881.600000000006</v>
      </c>
      <c r="D312" s="42">
        <v>1009.514</v>
      </c>
      <c r="E312" s="42">
        <v>191.39500000000001</v>
      </c>
      <c r="F312" s="41">
        <v>6.682823845724184E-2</v>
      </c>
      <c r="G312" s="41">
        <v>0.22838821153050537</v>
      </c>
      <c r="H312" s="41">
        <v>9.3061107938321008E-2</v>
      </c>
    </row>
    <row r="313" spans="1:8">
      <c r="A313" s="42" t="s">
        <v>722</v>
      </c>
      <c r="B313" s="43">
        <v>42925</v>
      </c>
      <c r="C313" s="42">
        <v>78985.399999999994</v>
      </c>
      <c r="D313" s="42">
        <v>1009.402</v>
      </c>
      <c r="E313" s="42">
        <v>191.13</v>
      </c>
      <c r="F313" s="41">
        <v>6.7868127708188286E-2</v>
      </c>
      <c r="G313" s="41">
        <v>0.20918325786434755</v>
      </c>
      <c r="H313" s="41">
        <v>8.7495199214804975E-2</v>
      </c>
    </row>
    <row r="314" spans="1:8">
      <c r="A314" s="42" t="s">
        <v>721</v>
      </c>
      <c r="B314" s="43">
        <v>42926</v>
      </c>
      <c r="C314" s="42">
        <v>79377</v>
      </c>
      <c r="D314" s="42">
        <v>1009.29</v>
      </c>
      <c r="E314" s="42">
        <v>191.49</v>
      </c>
      <c r="F314" s="41">
        <v>7.1735255994815228E-2</v>
      </c>
      <c r="G314" s="41">
        <v>0.20282445477297095</v>
      </c>
      <c r="H314" s="41">
        <v>8.8196851736091375E-2</v>
      </c>
    </row>
    <row r="315" spans="1:8">
      <c r="A315" s="42" t="s">
        <v>720</v>
      </c>
      <c r="B315" s="43">
        <v>42927</v>
      </c>
      <c r="C315" s="42">
        <v>79490.399999999994</v>
      </c>
      <c r="D315" s="42">
        <v>1018.2</v>
      </c>
      <c r="E315" s="42">
        <v>192.19</v>
      </c>
      <c r="F315" s="41">
        <v>7.496159421857751E-2</v>
      </c>
      <c r="G315" s="41">
        <v>0.20722771572881848</v>
      </c>
      <c r="H315" s="41">
        <v>8.9203740436384349E-2</v>
      </c>
    </row>
    <row r="316" spans="1:8">
      <c r="A316" s="42" t="s">
        <v>719</v>
      </c>
      <c r="B316" s="43">
        <v>42928</v>
      </c>
      <c r="C316" s="42">
        <v>79509.600000000006</v>
      </c>
      <c r="D316" s="42">
        <v>1029.9000000000001</v>
      </c>
      <c r="E316" s="42">
        <v>193.97</v>
      </c>
      <c r="F316" s="41">
        <v>7.3741611984480482E-2</v>
      </c>
      <c r="G316" s="41">
        <v>0.23833686033089663</v>
      </c>
      <c r="H316" s="41">
        <v>0.10316783256554629</v>
      </c>
    </row>
    <row r="317" spans="1:8">
      <c r="A317" s="42" t="s">
        <v>718</v>
      </c>
      <c r="B317" s="43">
        <v>42931</v>
      </c>
      <c r="C317" s="42">
        <v>79658.899999999994</v>
      </c>
      <c r="D317" s="42">
        <v>1042.8900000000001</v>
      </c>
      <c r="E317" s="42">
        <v>194.78749999999999</v>
      </c>
      <c r="F317" s="41">
        <v>8.0610066118079082E-2</v>
      </c>
      <c r="G317" s="41">
        <v>0.23900853022010726</v>
      </c>
      <c r="H317" s="41">
        <v>0.1084728497774945</v>
      </c>
    </row>
    <row r="318" spans="1:8">
      <c r="A318" s="42" t="s">
        <v>717</v>
      </c>
      <c r="B318" s="43">
        <v>42932</v>
      </c>
      <c r="C318" s="42">
        <v>79620.800000000003</v>
      </c>
      <c r="D318" s="42">
        <v>1047.22</v>
      </c>
      <c r="E318" s="42">
        <v>195.06</v>
      </c>
      <c r="F318" s="41">
        <v>7.9396238283611975E-2</v>
      </c>
      <c r="G318" s="41">
        <v>0.24045619929994633</v>
      </c>
      <c r="H318" s="41">
        <v>0.11018782014797956</v>
      </c>
    </row>
    <row r="319" spans="1:8">
      <c r="A319" s="42" t="s">
        <v>716</v>
      </c>
      <c r="B319" s="43">
        <v>42933</v>
      </c>
      <c r="C319" s="42">
        <v>79692.899999999994</v>
      </c>
      <c r="D319" s="42">
        <v>1051.55</v>
      </c>
      <c r="E319" s="42">
        <v>195.49</v>
      </c>
      <c r="F319" s="41">
        <v>7.9605292569296715E-2</v>
      </c>
      <c r="G319" s="41">
        <v>0.24189529129710752</v>
      </c>
      <c r="H319" s="41">
        <v>9.6779622980251334E-2</v>
      </c>
    </row>
    <row r="320" spans="1:8">
      <c r="A320" s="42" t="s">
        <v>715</v>
      </c>
      <c r="B320" s="43">
        <v>42934</v>
      </c>
      <c r="C320" s="42">
        <v>79735.7</v>
      </c>
      <c r="D320" s="42">
        <v>1053.23</v>
      </c>
      <c r="E320" s="42">
        <v>195.48</v>
      </c>
      <c r="F320" s="41">
        <v>8.1367310404687032E-2</v>
      </c>
      <c r="G320" s="41">
        <v>0.23317487823154726</v>
      </c>
      <c r="H320" s="41">
        <v>9.206703910614511E-2</v>
      </c>
    </row>
    <row r="321" spans="1:8">
      <c r="A321" s="42" t="s">
        <v>714</v>
      </c>
      <c r="B321" s="43">
        <v>42935</v>
      </c>
      <c r="C321" s="42">
        <v>80162.5</v>
      </c>
      <c r="D321" s="42">
        <v>1060.1199999999999</v>
      </c>
      <c r="E321" s="42">
        <v>195.87</v>
      </c>
      <c r="F321" s="41">
        <v>8.6757588492875737E-2</v>
      </c>
      <c r="G321" s="41">
        <v>0.23793731608202151</v>
      </c>
      <c r="H321" s="41">
        <v>8.1557150745444673E-2</v>
      </c>
    </row>
    <row r="322" spans="1:8">
      <c r="A322" s="42" t="s">
        <v>345</v>
      </c>
      <c r="B322" s="43">
        <v>42938</v>
      </c>
      <c r="C322" s="42">
        <v>80670.8</v>
      </c>
      <c r="D322" s="42">
        <v>1080.79</v>
      </c>
      <c r="E322" s="42">
        <v>197.04</v>
      </c>
      <c r="F322" s="41">
        <v>9.2094005523366107E-2</v>
      </c>
      <c r="G322" s="41">
        <v>0.25001445718475823</v>
      </c>
      <c r="H322" s="41">
        <v>8.5096716459007293E-2</v>
      </c>
    </row>
    <row r="323" spans="1:8">
      <c r="A323" s="42" t="s">
        <v>713</v>
      </c>
      <c r="B323" s="43">
        <v>42939</v>
      </c>
      <c r="C323" s="42">
        <v>80863</v>
      </c>
      <c r="D323" s="42">
        <v>1063.44</v>
      </c>
      <c r="E323" s="42">
        <v>196.02</v>
      </c>
      <c r="F323" s="41">
        <v>8.9874222991368713E-2</v>
      </c>
      <c r="G323" s="41">
        <v>0.226042685063917</v>
      </c>
      <c r="H323" s="41">
        <v>7.8514442916093552E-2</v>
      </c>
    </row>
    <row r="324" spans="1:8">
      <c r="A324" s="42" t="s">
        <v>712</v>
      </c>
      <c r="B324" s="43">
        <v>42940</v>
      </c>
      <c r="C324" s="42">
        <v>80933.899999999994</v>
      </c>
      <c r="D324" s="42">
        <v>1064.27</v>
      </c>
      <c r="E324" s="42">
        <v>196.98</v>
      </c>
      <c r="F324" s="41">
        <v>9.079894173476255E-2</v>
      </c>
      <c r="G324" s="41">
        <v>0.22311608610207667</v>
      </c>
      <c r="H324" s="41">
        <v>8.7086092715231711E-2</v>
      </c>
    </row>
    <row r="325" spans="1:8">
      <c r="A325" s="42" t="s">
        <v>711</v>
      </c>
      <c r="B325" s="43">
        <v>42941</v>
      </c>
      <c r="C325" s="42">
        <v>81181.7</v>
      </c>
      <c r="D325" s="42">
        <v>1061.69</v>
      </c>
      <c r="E325" s="42">
        <v>196.97</v>
      </c>
      <c r="F325" s="41">
        <v>9.2420499074193474E-2</v>
      </c>
      <c r="G325" s="41">
        <v>0.22297608625535648</v>
      </c>
      <c r="H325" s="41">
        <v>9.3245268357662336E-2</v>
      </c>
    </row>
    <row r="326" spans="1:8">
      <c r="A326" s="42" t="s">
        <v>710</v>
      </c>
      <c r="B326" s="43">
        <v>42942</v>
      </c>
      <c r="C326" s="42">
        <v>81509.3</v>
      </c>
      <c r="D326" s="42">
        <v>1062.29</v>
      </c>
      <c r="E326" s="42">
        <v>196.82</v>
      </c>
      <c r="F326" s="41">
        <v>9.3877534587413658E-2</v>
      </c>
      <c r="G326" s="41">
        <v>0.21995727869906756</v>
      </c>
      <c r="H326" s="41">
        <v>9.4113069097782054E-2</v>
      </c>
    </row>
    <row r="327" spans="1:8">
      <c r="A327" s="42" t="s">
        <v>709</v>
      </c>
      <c r="B327" s="43">
        <v>42945</v>
      </c>
      <c r="C327" s="42">
        <v>81420.899999999994</v>
      </c>
      <c r="D327" s="42">
        <v>1064.654</v>
      </c>
      <c r="E327" s="42">
        <v>196.14500000000001</v>
      </c>
      <c r="F327" s="41">
        <v>8.656382991500533E-2</v>
      </c>
      <c r="G327" s="41">
        <v>0.22407227707746014</v>
      </c>
      <c r="H327" s="41">
        <v>0.10008412787436893</v>
      </c>
    </row>
    <row r="328" spans="1:8">
      <c r="A328" s="42" t="s">
        <v>708</v>
      </c>
      <c r="B328" s="43">
        <v>42946</v>
      </c>
      <c r="C328" s="42">
        <v>81491.399999999994</v>
      </c>
      <c r="D328" s="42">
        <v>1065.442</v>
      </c>
      <c r="E328" s="42">
        <v>195.92</v>
      </c>
      <c r="F328" s="41">
        <v>8.3894291197982529E-2</v>
      </c>
      <c r="G328" s="41">
        <v>0.22544603833307253</v>
      </c>
      <c r="H328" s="41">
        <v>0.10209821679698483</v>
      </c>
    </row>
    <row r="329" spans="1:8">
      <c r="A329" s="42" t="s">
        <v>707</v>
      </c>
      <c r="B329" s="43">
        <v>42947</v>
      </c>
      <c r="C329" s="42">
        <v>81533.5</v>
      </c>
      <c r="D329" s="42">
        <v>1066.23</v>
      </c>
      <c r="E329" s="42">
        <v>195.76</v>
      </c>
      <c r="F329" s="41">
        <v>8.0393287087648257E-2</v>
      </c>
      <c r="G329" s="41">
        <v>0.22682084915429757</v>
      </c>
      <c r="H329" s="41">
        <v>9.3020658849804594E-2</v>
      </c>
    </row>
    <row r="330" spans="1:8">
      <c r="A330" s="42" t="s">
        <v>706</v>
      </c>
      <c r="B330" s="43">
        <v>42948</v>
      </c>
      <c r="C330" s="42">
        <v>81415.899999999994</v>
      </c>
      <c r="D330" s="42">
        <v>1069</v>
      </c>
      <c r="E330" s="42">
        <v>195.02</v>
      </c>
      <c r="F330" s="41">
        <v>7.8342008715116318E-2</v>
      </c>
      <c r="G330" s="41">
        <v>0.22771958838662254</v>
      </c>
      <c r="H330" s="41">
        <v>8.9740724184175225E-2</v>
      </c>
    </row>
    <row r="331" spans="1:8">
      <c r="A331" s="42" t="s">
        <v>705</v>
      </c>
      <c r="B331" s="43">
        <v>42949</v>
      </c>
      <c r="C331" s="42">
        <v>81265.899999999994</v>
      </c>
      <c r="D331" s="42">
        <v>1069.97</v>
      </c>
      <c r="E331" s="42">
        <v>195.55</v>
      </c>
      <c r="F331" s="41">
        <v>6.6122055947009928E-2</v>
      </c>
      <c r="G331" s="41">
        <v>0.22415193638807862</v>
      </c>
      <c r="H331" s="41">
        <v>8.5906263882718825E-2</v>
      </c>
    </row>
    <row r="332" spans="1:8">
      <c r="A332" s="42" t="s">
        <v>704</v>
      </c>
      <c r="B332" s="43">
        <v>42953</v>
      </c>
      <c r="C332" s="42">
        <v>81384.100000000006</v>
      </c>
      <c r="D332" s="42">
        <v>1074.2819999999999</v>
      </c>
      <c r="E332" s="42">
        <v>195.78</v>
      </c>
      <c r="F332" s="41">
        <v>6.2737252822876233E-2</v>
      </c>
      <c r="G332" s="41">
        <v>0.2195969801895894</v>
      </c>
      <c r="H332" s="41">
        <v>9.8591549295774517E-2</v>
      </c>
    </row>
    <row r="333" spans="1:8">
      <c r="A333" s="42" t="s">
        <v>703</v>
      </c>
      <c r="B333" s="43">
        <v>42954</v>
      </c>
      <c r="C333" s="42">
        <v>81285.7</v>
      </c>
      <c r="D333" s="42">
        <v>1075.3599999999999</v>
      </c>
      <c r="E333" s="42">
        <v>196.15</v>
      </c>
      <c r="F333" s="41">
        <v>6.051477284291451E-2</v>
      </c>
      <c r="G333" s="41">
        <v>0.21846920854342522</v>
      </c>
      <c r="H333" s="41">
        <v>8.1848767304616432E-2</v>
      </c>
    </row>
    <row r="334" spans="1:8">
      <c r="A334" s="42" t="s">
        <v>702</v>
      </c>
      <c r="B334" s="43">
        <v>42955</v>
      </c>
      <c r="C334" s="42">
        <v>81313.899999999994</v>
      </c>
      <c r="D334" s="42">
        <v>1078.53</v>
      </c>
      <c r="E334" s="42">
        <v>196.73</v>
      </c>
      <c r="F334" s="41">
        <v>5.4794538317650243E-2</v>
      </c>
      <c r="G334" s="41">
        <v>0.23011736259224191</v>
      </c>
      <c r="H334" s="41">
        <v>9.4890917186108537E-2</v>
      </c>
    </row>
    <row r="335" spans="1:8">
      <c r="A335" s="42" t="s">
        <v>701</v>
      </c>
      <c r="B335" s="43">
        <v>42956</v>
      </c>
      <c r="C335" s="42">
        <v>81579.3</v>
      </c>
      <c r="D335" s="42">
        <v>1068.92</v>
      </c>
      <c r="E335" s="42">
        <v>196.54</v>
      </c>
      <c r="F335" s="41">
        <v>4.7460995931071004E-2</v>
      </c>
      <c r="G335" s="41">
        <v>0.23121933239650772</v>
      </c>
      <c r="H335" s="41">
        <v>9.952447552447552E-2</v>
      </c>
    </row>
    <row r="336" spans="1:8">
      <c r="A336" s="42" t="s">
        <v>700</v>
      </c>
      <c r="B336" s="43">
        <v>42959</v>
      </c>
      <c r="C336" s="42">
        <v>81763.100000000006</v>
      </c>
      <c r="D336" s="42">
        <v>1059.758</v>
      </c>
      <c r="E336" s="42">
        <v>195.25749999999999</v>
      </c>
      <c r="F336" s="41">
        <v>4.3896640787284946E-2</v>
      </c>
      <c r="G336" s="41">
        <v>0.1980216823613199</v>
      </c>
      <c r="H336" s="41">
        <v>7.997898201025988E-2</v>
      </c>
    </row>
    <row r="337" spans="1:8">
      <c r="A337" s="42" t="s">
        <v>699</v>
      </c>
      <c r="B337" s="43">
        <v>42960</v>
      </c>
      <c r="C337" s="42">
        <v>81661.5</v>
      </c>
      <c r="D337" s="42">
        <v>1056.704</v>
      </c>
      <c r="E337" s="42">
        <v>194.83</v>
      </c>
      <c r="F337" s="41">
        <v>3.756959567801621E-2</v>
      </c>
      <c r="G337" s="41">
        <v>0.18722782733748278</v>
      </c>
      <c r="H337" s="41">
        <v>7.3561824994489822E-2</v>
      </c>
    </row>
    <row r="338" spans="1:8">
      <c r="A338" s="42" t="s">
        <v>698</v>
      </c>
      <c r="B338" s="43">
        <v>42961</v>
      </c>
      <c r="C338" s="42">
        <v>81659.3</v>
      </c>
      <c r="D338" s="42">
        <v>1053.6500000000001</v>
      </c>
      <c r="E338" s="42">
        <v>195.51</v>
      </c>
      <c r="F338" s="41">
        <v>4.2571391728556396E-2</v>
      </c>
      <c r="G338" s="41">
        <v>0.17656583252375713</v>
      </c>
      <c r="H338" s="41">
        <v>7.2168905950096063E-2</v>
      </c>
    </row>
    <row r="339" spans="1:8">
      <c r="A339" s="42" t="s">
        <v>697</v>
      </c>
      <c r="B339" s="43">
        <v>42962</v>
      </c>
      <c r="C339" s="42">
        <v>81696.3</v>
      </c>
      <c r="D339" s="42">
        <v>1052.51</v>
      </c>
      <c r="E339" s="42">
        <v>195.05</v>
      </c>
      <c r="F339" s="41">
        <v>4.2464820003981218E-2</v>
      </c>
      <c r="G339" s="41">
        <v>0.16972849220373654</v>
      </c>
      <c r="H339" s="41">
        <v>6.6838046272493568E-2</v>
      </c>
    </row>
    <row r="340" spans="1:8">
      <c r="A340" s="42" t="s">
        <v>696</v>
      </c>
      <c r="B340" s="43">
        <v>42963</v>
      </c>
      <c r="C340" s="42">
        <v>81741.899999999994</v>
      </c>
      <c r="D340" s="42">
        <v>1060.27</v>
      </c>
      <c r="E340" s="42">
        <v>195.48</v>
      </c>
      <c r="F340" s="41">
        <v>4.5419840006138745E-2</v>
      </c>
      <c r="G340" s="41">
        <v>0.17417690118384477</v>
      </c>
      <c r="H340" s="41">
        <v>6.6506628839543946E-2</v>
      </c>
    </row>
    <row r="341" spans="1:8">
      <c r="A341" s="42" t="s">
        <v>695</v>
      </c>
      <c r="B341" s="43">
        <v>42966</v>
      </c>
      <c r="C341" s="42">
        <v>81954.899999999994</v>
      </c>
      <c r="D341" s="42">
        <v>1062.3040000000001</v>
      </c>
      <c r="E341" s="42">
        <v>196.71</v>
      </c>
      <c r="F341" s="41">
        <v>4.7764731752468537E-2</v>
      </c>
      <c r="G341" s="41">
        <v>0.16645437855216594</v>
      </c>
      <c r="H341" s="41">
        <v>7.4624419557497879E-2</v>
      </c>
    </row>
    <row r="342" spans="1:8">
      <c r="A342" s="42" t="s">
        <v>694</v>
      </c>
      <c r="B342" s="43">
        <v>42967</v>
      </c>
      <c r="C342" s="42">
        <v>82016.2</v>
      </c>
      <c r="D342" s="42">
        <v>1062.982</v>
      </c>
      <c r="E342" s="42">
        <v>197.12</v>
      </c>
      <c r="F342" s="41">
        <v>4.8732115936172882E-2</v>
      </c>
      <c r="G342" s="41">
        <v>0.16390922449265632</v>
      </c>
      <c r="H342" s="41">
        <v>7.7335082253921383E-2</v>
      </c>
    </row>
    <row r="343" spans="1:8">
      <c r="A343" s="42" t="s">
        <v>693</v>
      </c>
      <c r="B343" s="43">
        <v>42968</v>
      </c>
      <c r="C343" s="42">
        <v>82075</v>
      </c>
      <c r="D343" s="42">
        <v>1063.6600000000001</v>
      </c>
      <c r="E343" s="42">
        <v>197.1</v>
      </c>
      <c r="F343" s="41">
        <v>5.4558209814361769E-2</v>
      </c>
      <c r="G343" s="41">
        <v>0.16137837660777854</v>
      </c>
      <c r="H343" s="41">
        <v>7.7402427025254239E-2</v>
      </c>
    </row>
    <row r="344" spans="1:8">
      <c r="A344" s="42" t="s">
        <v>344</v>
      </c>
      <c r="B344" s="43">
        <v>42969</v>
      </c>
      <c r="C344" s="42">
        <v>82372.399999999994</v>
      </c>
      <c r="D344" s="42">
        <v>1072.52</v>
      </c>
      <c r="E344" s="42">
        <v>197.95</v>
      </c>
      <c r="F344" s="41">
        <v>5.8016453558194181E-2</v>
      </c>
      <c r="G344" s="41">
        <v>0.17138488422892095</v>
      </c>
      <c r="H344" s="41">
        <v>7.7103058004135416E-2</v>
      </c>
    </row>
    <row r="345" spans="1:8">
      <c r="A345" s="42" t="s">
        <v>692</v>
      </c>
      <c r="B345" s="43">
        <v>42970</v>
      </c>
      <c r="C345" s="42">
        <v>82541.8</v>
      </c>
      <c r="D345" s="42">
        <v>1075.5999999999999</v>
      </c>
      <c r="E345" s="42">
        <v>198.47</v>
      </c>
      <c r="F345" s="41">
        <v>5.9872366106395791E-2</v>
      </c>
      <c r="G345" s="41">
        <v>0.18240680686402766</v>
      </c>
      <c r="H345" s="41">
        <v>8.6792246194283162E-2</v>
      </c>
    </row>
    <row r="346" spans="1:8">
      <c r="A346" s="42" t="s">
        <v>691</v>
      </c>
      <c r="B346" s="43">
        <v>42973</v>
      </c>
      <c r="C346" s="42">
        <v>82897.100000000006</v>
      </c>
      <c r="D346" s="42">
        <v>1081.288</v>
      </c>
      <c r="E346" s="42">
        <v>198.38</v>
      </c>
      <c r="F346" s="41">
        <v>6.320998041521797E-2</v>
      </c>
      <c r="G346" s="41">
        <v>0.19294792586054732</v>
      </c>
      <c r="H346" s="41">
        <v>9.1274152513236562E-2</v>
      </c>
    </row>
    <row r="347" spans="1:8">
      <c r="A347" s="42" t="s">
        <v>690</v>
      </c>
      <c r="B347" s="43">
        <v>42974</v>
      </c>
      <c r="C347" s="42">
        <v>82885</v>
      </c>
      <c r="D347" s="42">
        <v>1083.184</v>
      </c>
      <c r="E347" s="42">
        <v>198.35</v>
      </c>
      <c r="F347" s="41">
        <v>6.1452442422752274E-2</v>
      </c>
      <c r="G347" s="41">
        <v>0.19647855430736438</v>
      </c>
      <c r="H347" s="41">
        <v>9.2777257451380102E-2</v>
      </c>
    </row>
    <row r="348" spans="1:8">
      <c r="A348" s="42" t="s">
        <v>689</v>
      </c>
      <c r="B348" s="43">
        <v>42975</v>
      </c>
      <c r="C348" s="42">
        <v>83012.100000000006</v>
      </c>
      <c r="D348" s="42">
        <v>1085.08</v>
      </c>
      <c r="E348" s="42">
        <v>198.77</v>
      </c>
      <c r="F348" s="41">
        <v>6.3084210890286485E-2</v>
      </c>
      <c r="G348" s="41">
        <v>0.20001769480878528</v>
      </c>
      <c r="H348" s="41">
        <v>9.8540952802033788E-2</v>
      </c>
    </row>
    <row r="349" spans="1:8">
      <c r="A349" s="42" t="s">
        <v>688</v>
      </c>
      <c r="B349" s="43">
        <v>42976</v>
      </c>
      <c r="C349" s="42">
        <v>83252</v>
      </c>
      <c r="D349" s="42">
        <v>1081.23</v>
      </c>
      <c r="E349" s="42">
        <v>198.79</v>
      </c>
      <c r="F349" s="41">
        <v>6.782617618387965E-2</v>
      </c>
      <c r="G349" s="41">
        <v>0.19275234418091558</v>
      </c>
      <c r="H349" s="41">
        <v>0.10187905326755731</v>
      </c>
    </row>
    <row r="350" spans="1:8">
      <c r="A350" s="42" t="s">
        <v>687</v>
      </c>
      <c r="B350" s="43">
        <v>42977</v>
      </c>
      <c r="C350" s="42">
        <v>83272.899999999994</v>
      </c>
      <c r="D350" s="42">
        <v>1088</v>
      </c>
      <c r="E350" s="42">
        <v>198.3</v>
      </c>
      <c r="F350" s="41">
        <v>6.6486939928152022E-2</v>
      </c>
      <c r="G350" s="41">
        <v>0.21327014218009488</v>
      </c>
      <c r="H350" s="41">
        <v>0.1072645038807305</v>
      </c>
    </row>
    <row r="351" spans="1:8">
      <c r="A351" s="42" t="s">
        <v>686</v>
      </c>
      <c r="B351" s="43">
        <v>42980</v>
      </c>
      <c r="C351" s="42">
        <v>83428.2</v>
      </c>
      <c r="D351" s="42">
        <v>1085.204</v>
      </c>
      <c r="E351" s="42">
        <v>198.114</v>
      </c>
      <c r="F351" s="41">
        <v>7.292663353807205E-2</v>
      </c>
      <c r="G351" s="41">
        <v>0.21078410589524266</v>
      </c>
      <c r="H351" s="41">
        <v>0.10216411682892912</v>
      </c>
    </row>
    <row r="352" spans="1:8">
      <c r="A352" s="42" t="s">
        <v>685</v>
      </c>
      <c r="B352" s="43">
        <v>42981</v>
      </c>
      <c r="C352" s="42">
        <v>83345.2</v>
      </c>
      <c r="D352" s="42">
        <v>1084.2719999999999</v>
      </c>
      <c r="E352" s="42">
        <v>198.05199999999999</v>
      </c>
      <c r="F352" s="41">
        <v>7.8014734794395801E-2</v>
      </c>
      <c r="G352" s="41">
        <v>0.20995485009920478</v>
      </c>
      <c r="H352" s="41">
        <v>0.10047230093904536</v>
      </c>
    </row>
    <row r="353" spans="1:8">
      <c r="A353" s="42" t="s">
        <v>684</v>
      </c>
      <c r="B353" s="43">
        <v>42982</v>
      </c>
      <c r="C353" s="42">
        <v>83452.100000000006</v>
      </c>
      <c r="D353" s="42">
        <v>1083.3399999999999</v>
      </c>
      <c r="E353" s="42">
        <v>197.99</v>
      </c>
      <c r="F353" s="41">
        <v>7.8950838832461123E-2</v>
      </c>
      <c r="G353" s="41">
        <v>0.20912530553478348</v>
      </c>
      <c r="H353" s="41">
        <v>0.10627479465832268</v>
      </c>
    </row>
    <row r="354" spans="1:8">
      <c r="A354" s="42" t="s">
        <v>683</v>
      </c>
      <c r="B354" s="43">
        <v>42983</v>
      </c>
      <c r="C354" s="42">
        <v>83733.5</v>
      </c>
      <c r="D354" s="42">
        <v>1084.93</v>
      </c>
      <c r="E354" s="42">
        <v>198.24</v>
      </c>
      <c r="F354" s="41">
        <v>8.2407127326502794E-2</v>
      </c>
      <c r="G354" s="41">
        <v>0.20692608908467958</v>
      </c>
      <c r="H354" s="41">
        <v>0.10452418096723881</v>
      </c>
    </row>
    <row r="355" spans="1:8">
      <c r="A355" s="42" t="s">
        <v>682</v>
      </c>
      <c r="B355" s="43">
        <v>42984</v>
      </c>
      <c r="C355" s="42">
        <v>83675.3</v>
      </c>
      <c r="D355" s="42">
        <v>1083.18</v>
      </c>
      <c r="E355" s="42">
        <v>198.62</v>
      </c>
      <c r="F355" s="41">
        <v>8.4327809879496618E-2</v>
      </c>
      <c r="G355" s="41">
        <v>0.21204457971533452</v>
      </c>
      <c r="H355" s="41">
        <v>0.11085011185682325</v>
      </c>
    </row>
    <row r="356" spans="1:8">
      <c r="A356" s="42" t="s">
        <v>681</v>
      </c>
      <c r="B356" s="43">
        <v>42988</v>
      </c>
      <c r="C356" s="42">
        <v>83255.7</v>
      </c>
      <c r="D356" s="42">
        <v>1095.98</v>
      </c>
      <c r="E356" s="42">
        <v>201.27</v>
      </c>
      <c r="F356" s="41">
        <v>8.4807223735129611E-2</v>
      </c>
      <c r="G356" s="41">
        <v>0.21339810812725868</v>
      </c>
      <c r="H356" s="41">
        <v>0.12784735647642265</v>
      </c>
    </row>
    <row r="357" spans="1:8">
      <c r="A357" s="42" t="s">
        <v>680</v>
      </c>
      <c r="B357" s="43">
        <v>42989</v>
      </c>
      <c r="C357" s="42">
        <v>83369.100000000006</v>
      </c>
      <c r="D357" s="42">
        <v>1099.18</v>
      </c>
      <c r="E357" s="42">
        <v>201.38</v>
      </c>
      <c r="F357" s="41">
        <v>8.9658264213286376E-2</v>
      </c>
      <c r="G357" s="41">
        <v>0.21266614887645408</v>
      </c>
      <c r="H357" s="41">
        <v>0.12919143209599637</v>
      </c>
    </row>
    <row r="358" spans="1:8">
      <c r="A358" s="42" t="s">
        <v>679</v>
      </c>
      <c r="B358" s="43">
        <v>42990</v>
      </c>
      <c r="C358" s="42">
        <v>83469.2</v>
      </c>
      <c r="D358" s="42">
        <v>1102.26</v>
      </c>
      <c r="E358" s="42">
        <v>200.76</v>
      </c>
      <c r="F358" s="41">
        <v>9.0784112322959798E-2</v>
      </c>
      <c r="G358" s="41">
        <v>0.21180738786279685</v>
      </c>
      <c r="H358" s="41">
        <v>0.11837780625034822</v>
      </c>
    </row>
    <row r="359" spans="1:8">
      <c r="A359" s="42" t="s">
        <v>678</v>
      </c>
      <c r="B359" s="43">
        <v>42991</v>
      </c>
      <c r="C359" s="42">
        <v>83523.8</v>
      </c>
      <c r="D359" s="42">
        <v>1099.46</v>
      </c>
      <c r="E359" s="42">
        <v>200.11</v>
      </c>
      <c r="F359" s="41">
        <v>8.9399188204972946E-2</v>
      </c>
      <c r="G359" s="41">
        <v>0.190600465645135</v>
      </c>
      <c r="H359" s="41">
        <v>0.11091989118969647</v>
      </c>
    </row>
    <row r="360" spans="1:8">
      <c r="A360" s="42" t="s">
        <v>677</v>
      </c>
      <c r="B360" s="43">
        <v>42994</v>
      </c>
      <c r="C360" s="42">
        <v>83683.199999999997</v>
      </c>
      <c r="D360" s="42">
        <v>1107.5360000000001</v>
      </c>
      <c r="E360" s="42">
        <v>200.36500000000001</v>
      </c>
      <c r="F360" s="41">
        <v>9.0445673957744166E-2</v>
      </c>
      <c r="G360" s="41">
        <v>0.1959915338430307</v>
      </c>
      <c r="H360" s="41">
        <v>0.11536962814517948</v>
      </c>
    </row>
    <row r="361" spans="1:8">
      <c r="A361" s="42" t="s">
        <v>676</v>
      </c>
      <c r="B361" s="43">
        <v>42995</v>
      </c>
      <c r="C361" s="42">
        <v>83916.6</v>
      </c>
      <c r="D361" s="42">
        <v>1110.2280000000001</v>
      </c>
      <c r="E361" s="42">
        <v>200.45</v>
      </c>
      <c r="F361" s="41">
        <v>9.4940912287660773E-2</v>
      </c>
      <c r="G361" s="41">
        <v>0.22538340553516756</v>
      </c>
      <c r="H361" s="41">
        <v>0.12426035502958577</v>
      </c>
    </row>
    <row r="362" spans="1:8">
      <c r="A362" s="42" t="s">
        <v>675</v>
      </c>
      <c r="B362" s="43">
        <v>42996</v>
      </c>
      <c r="C362" s="42">
        <v>84414.5</v>
      </c>
      <c r="D362" s="42">
        <v>1112.92</v>
      </c>
      <c r="E362" s="42">
        <v>199.76</v>
      </c>
      <c r="F362" s="41">
        <v>0.10138575933635963</v>
      </c>
      <c r="G362" s="41">
        <v>0.23746692067633823</v>
      </c>
      <c r="H362" s="41">
        <v>0.12321475428271333</v>
      </c>
    </row>
    <row r="363" spans="1:8">
      <c r="A363" s="42" t="s">
        <v>674</v>
      </c>
      <c r="B363" s="43">
        <v>42997</v>
      </c>
      <c r="C363" s="42">
        <v>85343.9</v>
      </c>
      <c r="D363" s="42">
        <v>1109.6300000000001</v>
      </c>
      <c r="E363" s="42">
        <v>199.24</v>
      </c>
      <c r="F363" s="41">
        <v>0.11642086646207295</v>
      </c>
      <c r="G363" s="41">
        <v>0.2523899278789179</v>
      </c>
      <c r="H363" s="41">
        <v>0.12596778751059623</v>
      </c>
    </row>
    <row r="364" spans="1:8">
      <c r="A364" s="42" t="s">
        <v>343</v>
      </c>
      <c r="B364" s="43">
        <v>42998</v>
      </c>
      <c r="C364" s="42">
        <v>85831.8</v>
      </c>
      <c r="D364" s="42">
        <v>1112.07</v>
      </c>
      <c r="E364" s="42">
        <v>199.15</v>
      </c>
      <c r="F364" s="41">
        <v>0.1226388194947643</v>
      </c>
      <c r="G364" s="41">
        <v>0.25637752219987786</v>
      </c>
      <c r="H364" s="41">
        <v>0.13333712724789448</v>
      </c>
    </row>
    <row r="365" spans="1:8">
      <c r="A365" s="42" t="s">
        <v>673</v>
      </c>
      <c r="B365" s="43">
        <v>43001</v>
      </c>
      <c r="C365" s="42">
        <v>85798.399999999994</v>
      </c>
      <c r="D365" s="42">
        <v>1097.7840000000001</v>
      </c>
      <c r="E365" s="42">
        <v>198.0625</v>
      </c>
      <c r="F365" s="41">
        <v>0.12737024817061715</v>
      </c>
      <c r="G365" s="41">
        <v>0.22978410689800421</v>
      </c>
      <c r="H365" s="41">
        <v>0.13009057841808724</v>
      </c>
    </row>
    <row r="366" spans="1:8">
      <c r="A366" s="42" t="s">
        <v>672</v>
      </c>
      <c r="B366" s="43">
        <v>43002</v>
      </c>
      <c r="C366" s="42">
        <v>85588.800000000003</v>
      </c>
      <c r="D366" s="42">
        <v>1093.0219999999999</v>
      </c>
      <c r="E366" s="42">
        <v>197.7</v>
      </c>
      <c r="F366" s="41">
        <v>0.12370366577520109</v>
      </c>
      <c r="G366" s="41">
        <v>0.22101897735854115</v>
      </c>
      <c r="H366" s="41">
        <v>0.12900462566386817</v>
      </c>
    </row>
    <row r="367" spans="1:8">
      <c r="A367" s="42" t="s">
        <v>671</v>
      </c>
      <c r="B367" s="43">
        <v>43003</v>
      </c>
      <c r="C367" s="42">
        <v>85516.9</v>
      </c>
      <c r="D367" s="42">
        <v>1088.26</v>
      </c>
      <c r="E367" s="42">
        <v>196.14</v>
      </c>
      <c r="F367" s="41">
        <v>0.12120079818965124</v>
      </c>
      <c r="G367" s="41">
        <v>0.21230282506015508</v>
      </c>
      <c r="H367" s="41">
        <v>0.12394705174488574</v>
      </c>
    </row>
    <row r="368" spans="1:8">
      <c r="A368" s="42" t="s">
        <v>670</v>
      </c>
      <c r="B368" s="43">
        <v>43004</v>
      </c>
      <c r="C368" s="42">
        <v>85628.800000000003</v>
      </c>
      <c r="D368" s="42">
        <v>1080.1099999999999</v>
      </c>
      <c r="E368" s="42">
        <v>196.66</v>
      </c>
      <c r="F368" s="41">
        <v>0.12004960046251911</v>
      </c>
      <c r="G368" s="41">
        <v>0.19263512394412841</v>
      </c>
      <c r="H368" s="41">
        <v>0.12776694575065939</v>
      </c>
    </row>
    <row r="369" spans="1:8">
      <c r="A369" s="42" t="s">
        <v>669</v>
      </c>
      <c r="B369" s="43">
        <v>43005</v>
      </c>
      <c r="C369" s="42">
        <v>85819</v>
      </c>
      <c r="D369" s="42">
        <v>1078.57</v>
      </c>
      <c r="E369" s="42">
        <v>195.81</v>
      </c>
      <c r="F369" s="41">
        <v>0.11588166991518323</v>
      </c>
      <c r="G369" s="41">
        <v>0.19106094169977705</v>
      </c>
      <c r="H369" s="41">
        <v>0.10877689694224246</v>
      </c>
    </row>
    <row r="370" spans="1:8">
      <c r="A370" s="42" t="s">
        <v>668</v>
      </c>
      <c r="B370" s="43">
        <v>43010</v>
      </c>
      <c r="C370" s="42">
        <v>85514.9</v>
      </c>
      <c r="D370" s="42">
        <v>1082.97</v>
      </c>
      <c r="E370" s="42">
        <v>196.12</v>
      </c>
      <c r="F370" s="41">
        <v>0.10940887242723596</v>
      </c>
      <c r="G370" s="41">
        <v>0.19596210804375813</v>
      </c>
      <c r="H370" s="41">
        <v>0.10589827450095868</v>
      </c>
    </row>
    <row r="371" spans="1:8">
      <c r="A371" s="42" t="s">
        <v>667</v>
      </c>
      <c r="B371" s="43">
        <v>43011</v>
      </c>
      <c r="C371" s="42">
        <v>85355</v>
      </c>
      <c r="D371" s="42">
        <v>1097.03</v>
      </c>
      <c r="E371" s="42">
        <v>196.76</v>
      </c>
      <c r="F371" s="41">
        <v>0.10721522172842568</v>
      </c>
      <c r="G371" s="41">
        <v>0.21153187776783833</v>
      </c>
      <c r="H371" s="41">
        <v>0.11384092838947057</v>
      </c>
    </row>
    <row r="372" spans="1:8">
      <c r="A372" s="42" t="s">
        <v>666</v>
      </c>
      <c r="B372" s="43">
        <v>43012</v>
      </c>
      <c r="C372" s="42">
        <v>85429.5</v>
      </c>
      <c r="D372" s="42">
        <v>1101.8399999999999</v>
      </c>
      <c r="E372" s="42">
        <v>197.42</v>
      </c>
      <c r="F372" s="41">
        <v>0.10741595813494653</v>
      </c>
      <c r="G372" s="41">
        <v>0.20931151427348449</v>
      </c>
      <c r="H372" s="41">
        <v>0.12227843783753056</v>
      </c>
    </row>
    <row r="373" spans="1:8">
      <c r="A373" s="42" t="s">
        <v>665</v>
      </c>
      <c r="B373" s="43">
        <v>43015</v>
      </c>
      <c r="C373" s="42">
        <v>85069.5</v>
      </c>
      <c r="D373" s="42">
        <v>1100.982</v>
      </c>
      <c r="E373" s="42">
        <v>196.67750000000001</v>
      </c>
      <c r="F373" s="41">
        <v>0.10050672507092462</v>
      </c>
      <c r="G373" s="41">
        <v>0.20696565408522338</v>
      </c>
      <c r="H373" s="41">
        <v>0.12819078758676072</v>
      </c>
    </row>
    <row r="374" spans="1:8">
      <c r="A374" s="42" t="s">
        <v>664</v>
      </c>
      <c r="B374" s="43">
        <v>43016</v>
      </c>
      <c r="C374" s="42">
        <v>84564.9</v>
      </c>
      <c r="D374" s="42">
        <v>1100.6959999999999</v>
      </c>
      <c r="E374" s="42">
        <v>196.43</v>
      </c>
      <c r="F374" s="41">
        <v>9.1458566730511892E-2</v>
      </c>
      <c r="G374" s="41">
        <v>0.20711263574171834</v>
      </c>
      <c r="H374" s="41">
        <v>0.13173738945063818</v>
      </c>
    </row>
    <row r="375" spans="1:8">
      <c r="A375" s="42" t="s">
        <v>663</v>
      </c>
      <c r="B375" s="43">
        <v>43017</v>
      </c>
      <c r="C375" s="42">
        <v>84611.6</v>
      </c>
      <c r="D375" s="42">
        <v>1100.4100000000001</v>
      </c>
      <c r="E375" s="42">
        <v>195.24</v>
      </c>
      <c r="F375" s="41">
        <v>9.4762937392285362E-2</v>
      </c>
      <c r="G375" s="41">
        <v>0.20695252740406667</v>
      </c>
      <c r="H375" s="41">
        <v>0.12653626449714395</v>
      </c>
    </row>
    <row r="376" spans="1:8">
      <c r="A376" s="42" t="s">
        <v>662</v>
      </c>
      <c r="B376" s="43">
        <v>43018</v>
      </c>
      <c r="C376" s="42">
        <v>84734.399999999994</v>
      </c>
      <c r="D376" s="42">
        <v>1112.52</v>
      </c>
      <c r="E376" s="42">
        <v>195.7</v>
      </c>
      <c r="F376" s="41">
        <v>9.6668232699542944E-2</v>
      </c>
      <c r="G376" s="41">
        <v>0.22039029848290381</v>
      </c>
      <c r="H376" s="41">
        <v>0.12639576378496598</v>
      </c>
    </row>
    <row r="377" spans="1:8">
      <c r="A377" s="42" t="s">
        <v>661</v>
      </c>
      <c r="B377" s="43">
        <v>43019</v>
      </c>
      <c r="C377" s="42">
        <v>84744.1</v>
      </c>
      <c r="D377" s="42">
        <v>1117.33</v>
      </c>
      <c r="E377" s="42">
        <v>194.64</v>
      </c>
      <c r="F377" s="41">
        <v>9.5801011957023618E-2</v>
      </c>
      <c r="G377" s="41">
        <v>0.22031214163235435</v>
      </c>
      <c r="H377" s="41">
        <v>0.11439367914805909</v>
      </c>
    </row>
    <row r="378" spans="1:8">
      <c r="A378" s="42" t="s">
        <v>660</v>
      </c>
      <c r="B378" s="43">
        <v>43022</v>
      </c>
      <c r="C378" s="42">
        <v>85263.6</v>
      </c>
      <c r="D378" s="42">
        <v>1126.0239999999999</v>
      </c>
      <c r="E378" s="42">
        <v>195.5925</v>
      </c>
      <c r="F378" s="41">
        <v>0.10469403884275041</v>
      </c>
      <c r="G378" s="41">
        <v>0.23027773528833317</v>
      </c>
      <c r="H378" s="41">
        <v>0.11984713156990723</v>
      </c>
    </row>
    <row r="379" spans="1:8">
      <c r="A379" s="42" t="s">
        <v>659</v>
      </c>
      <c r="B379" s="43">
        <v>43023</v>
      </c>
      <c r="C379" s="42">
        <v>85394.9</v>
      </c>
      <c r="D379" s="42">
        <v>1128.922</v>
      </c>
      <c r="E379" s="42">
        <v>195.91</v>
      </c>
      <c r="F379" s="41">
        <v>0.10590802543481348</v>
      </c>
      <c r="G379" s="41">
        <v>0.23068487057838549</v>
      </c>
      <c r="H379" s="41">
        <v>0.12601661062735281</v>
      </c>
    </row>
    <row r="380" spans="1:8">
      <c r="A380" s="42" t="s">
        <v>658</v>
      </c>
      <c r="B380" s="43">
        <v>43024</v>
      </c>
      <c r="C380" s="42">
        <v>85590.7</v>
      </c>
      <c r="D380" s="42">
        <v>1131.82</v>
      </c>
      <c r="E380" s="42">
        <v>196.55</v>
      </c>
      <c r="F380" s="41">
        <v>0.10531175502803602</v>
      </c>
      <c r="G380" s="41">
        <v>0.2329247621993995</v>
      </c>
      <c r="H380" s="41">
        <v>0.13115791896869267</v>
      </c>
    </row>
    <row r="381" spans="1:8">
      <c r="A381" s="42" t="s">
        <v>657</v>
      </c>
      <c r="B381" s="43">
        <v>43025</v>
      </c>
      <c r="C381" s="42">
        <v>85660</v>
      </c>
      <c r="D381" s="42">
        <v>1125.6600000000001</v>
      </c>
      <c r="E381" s="42">
        <v>195.94</v>
      </c>
      <c r="F381" s="41">
        <v>0.10308273378052424</v>
      </c>
      <c r="G381" s="41">
        <v>0.22530151957155931</v>
      </c>
      <c r="H381" s="41">
        <v>0.12609195402298856</v>
      </c>
    </row>
    <row r="382" spans="1:8">
      <c r="A382" s="42" t="s">
        <v>656</v>
      </c>
      <c r="B382" s="43">
        <v>43026</v>
      </c>
      <c r="C382" s="42">
        <v>85768</v>
      </c>
      <c r="D382" s="42">
        <v>1126.9000000000001</v>
      </c>
      <c r="E382" s="42">
        <v>195.55</v>
      </c>
      <c r="F382" s="41">
        <v>0.10119353314570967</v>
      </c>
      <c r="G382" s="41">
        <v>0.24994652118315819</v>
      </c>
      <c r="H382" s="41">
        <v>0.12530571140843039</v>
      </c>
    </row>
    <row r="383" spans="1:8">
      <c r="A383" s="42" t="s">
        <v>655</v>
      </c>
      <c r="B383" s="43">
        <v>43029</v>
      </c>
      <c r="C383" s="42">
        <v>86430.5</v>
      </c>
      <c r="D383" s="42">
        <v>1130.6199999999999</v>
      </c>
      <c r="E383" s="42">
        <v>195.3475</v>
      </c>
      <c r="F383" s="41">
        <v>0.11423878838351853</v>
      </c>
      <c r="G383" s="41">
        <v>0.2588540689111074</v>
      </c>
      <c r="H383" s="41">
        <v>0.12443158924768327</v>
      </c>
    </row>
    <row r="384" spans="1:8">
      <c r="A384" s="42" t="s">
        <v>342</v>
      </c>
      <c r="B384" s="43">
        <v>43030</v>
      </c>
      <c r="C384" s="42">
        <v>86480.2</v>
      </c>
      <c r="D384" s="42">
        <v>1131.8599999999999</v>
      </c>
      <c r="E384" s="42">
        <v>195.28</v>
      </c>
      <c r="F384" s="41">
        <v>0.11289816130294228</v>
      </c>
      <c r="G384" s="41">
        <v>0.26505795173855207</v>
      </c>
      <c r="H384" s="41">
        <v>0.12943898207056104</v>
      </c>
    </row>
    <row r="385" spans="1:8">
      <c r="A385" s="42" t="s">
        <v>654</v>
      </c>
      <c r="B385" s="43">
        <v>43031</v>
      </c>
      <c r="C385" s="42">
        <v>86346.2</v>
      </c>
      <c r="D385" s="42">
        <v>1115.9000000000001</v>
      </c>
      <c r="E385" s="42">
        <v>194.05</v>
      </c>
      <c r="F385" s="41">
        <v>0.10914264060783951</v>
      </c>
      <c r="G385" s="41">
        <v>0.22822079137086582</v>
      </c>
      <c r="H385" s="41">
        <v>0.11670599067733201</v>
      </c>
    </row>
    <row r="386" spans="1:8">
      <c r="A386" s="42" t="s">
        <v>653</v>
      </c>
      <c r="B386" s="43">
        <v>43032</v>
      </c>
      <c r="C386" s="42">
        <v>86529.2</v>
      </c>
      <c r="D386" s="42">
        <v>1113.32</v>
      </c>
      <c r="E386" s="42">
        <v>193.87</v>
      </c>
      <c r="F386" s="41">
        <v>0.10804889136461715</v>
      </c>
      <c r="G386" s="41">
        <v>0.2189412601959817</v>
      </c>
      <c r="H386" s="41">
        <v>0.11030296088425628</v>
      </c>
    </row>
    <row r="387" spans="1:8">
      <c r="A387" s="42" t="s">
        <v>652</v>
      </c>
      <c r="B387" s="43">
        <v>43033</v>
      </c>
      <c r="C387" s="42">
        <v>86636.800000000003</v>
      </c>
      <c r="D387" s="42">
        <v>1114.0899999999999</v>
      </c>
      <c r="E387" s="42">
        <v>195.05</v>
      </c>
      <c r="F387" s="41">
        <v>0.10524167210973223</v>
      </c>
      <c r="G387" s="41">
        <v>0.21575110761910987</v>
      </c>
      <c r="H387" s="41">
        <v>0.11333085989896974</v>
      </c>
    </row>
    <row r="388" spans="1:8">
      <c r="A388" s="42" t="s">
        <v>651</v>
      </c>
      <c r="B388" s="43">
        <v>43036</v>
      </c>
      <c r="C388" s="42">
        <v>86935.4</v>
      </c>
      <c r="D388" s="42">
        <v>1114.954</v>
      </c>
      <c r="E388" s="42">
        <v>194.5925</v>
      </c>
      <c r="F388" s="41">
        <v>0.10929012648924386</v>
      </c>
      <c r="G388" s="41">
        <v>0.21535442941388072</v>
      </c>
      <c r="H388" s="41">
        <v>0.10948457722789229</v>
      </c>
    </row>
    <row r="389" spans="1:8">
      <c r="A389" s="42" t="s">
        <v>650</v>
      </c>
      <c r="B389" s="43">
        <v>43037</v>
      </c>
      <c r="C389" s="42">
        <v>87416.6</v>
      </c>
      <c r="D389" s="42">
        <v>1115.242</v>
      </c>
      <c r="E389" s="42">
        <v>194.44</v>
      </c>
      <c r="F389" s="41">
        <v>0.11261213102401979</v>
      </c>
      <c r="G389" s="41">
        <v>0.21433144599303144</v>
      </c>
      <c r="H389" s="41">
        <v>0.10414537194775697</v>
      </c>
    </row>
    <row r="390" spans="1:8">
      <c r="A390" s="42" t="s">
        <v>649</v>
      </c>
      <c r="B390" s="43">
        <v>43038</v>
      </c>
      <c r="C390" s="42">
        <v>87477.2</v>
      </c>
      <c r="D390" s="42">
        <v>1115.53</v>
      </c>
      <c r="E390" s="42">
        <v>195.04</v>
      </c>
      <c r="F390" s="41">
        <v>0.11065375517858267</v>
      </c>
      <c r="G390" s="41">
        <v>0.21484345221889467</v>
      </c>
      <c r="H390" s="41">
        <v>0.10248148776213895</v>
      </c>
    </row>
    <row r="391" spans="1:8">
      <c r="A391" s="42" t="s">
        <v>648</v>
      </c>
      <c r="B391" s="43">
        <v>43039</v>
      </c>
      <c r="C391" s="42">
        <v>87649.9</v>
      </c>
      <c r="D391" s="42">
        <v>1119.08</v>
      </c>
      <c r="E391" s="42">
        <v>195.22</v>
      </c>
      <c r="F391" s="41">
        <v>0.10530065725426097</v>
      </c>
      <c r="G391" s="41">
        <v>0.22897493904983612</v>
      </c>
      <c r="H391" s="41">
        <v>0.10756836491546573</v>
      </c>
    </row>
    <row r="392" spans="1:8">
      <c r="A392" s="42" t="s">
        <v>647</v>
      </c>
      <c r="B392" s="43">
        <v>43040</v>
      </c>
      <c r="C392" s="42">
        <v>87844.9</v>
      </c>
      <c r="D392" s="42">
        <v>1128.94</v>
      </c>
      <c r="E392" s="42">
        <v>195.89</v>
      </c>
      <c r="F392" s="41">
        <v>9.3404712679874491E-2</v>
      </c>
      <c r="G392" s="41">
        <v>0.24430444203922486</v>
      </c>
      <c r="H392" s="41">
        <v>0.11378658441244616</v>
      </c>
    </row>
    <row r="393" spans="1:8">
      <c r="A393" s="42" t="s">
        <v>646</v>
      </c>
      <c r="B393" s="43">
        <v>43043</v>
      </c>
      <c r="C393" s="42">
        <v>87868.6</v>
      </c>
      <c r="D393" s="42">
        <v>1130.194</v>
      </c>
      <c r="E393" s="42">
        <v>195.785</v>
      </c>
      <c r="F393" s="41">
        <v>9.3720126662949266E-2</v>
      </c>
      <c r="G393" s="41">
        <v>0.24719594609507078</v>
      </c>
      <c r="H393" s="41">
        <v>0.11399715504978669</v>
      </c>
    </row>
    <row r="394" spans="1:8">
      <c r="A394" s="42" t="s">
        <v>645</v>
      </c>
      <c r="B394" s="43">
        <v>43044</v>
      </c>
      <c r="C394" s="42">
        <v>87905.1</v>
      </c>
      <c r="D394" s="42">
        <v>1130.6120000000001</v>
      </c>
      <c r="E394" s="42">
        <v>195.75</v>
      </c>
      <c r="F394" s="41">
        <v>9.5203684853800707E-2</v>
      </c>
      <c r="G394" s="41">
        <v>0.24917080069385378</v>
      </c>
      <c r="H394" s="41">
        <v>0.1129114787651373</v>
      </c>
    </row>
    <row r="395" spans="1:8">
      <c r="A395" s="42" t="s">
        <v>644</v>
      </c>
      <c r="B395" s="43">
        <v>43045</v>
      </c>
      <c r="C395" s="42">
        <v>87843.7</v>
      </c>
      <c r="D395" s="42">
        <v>1131.03</v>
      </c>
      <c r="E395" s="42">
        <v>195.85</v>
      </c>
      <c r="F395" s="41">
        <v>0.10274393918091063</v>
      </c>
      <c r="G395" s="41">
        <v>0.25310775776108474</v>
      </c>
      <c r="H395" s="41">
        <v>0.11481102003642984</v>
      </c>
    </row>
    <row r="396" spans="1:8">
      <c r="A396" s="42" t="s">
        <v>643</v>
      </c>
      <c r="B396" s="43">
        <v>43046</v>
      </c>
      <c r="C396" s="42">
        <v>87883.1</v>
      </c>
      <c r="D396" s="42">
        <v>1134.55</v>
      </c>
      <c r="E396" s="42">
        <v>194.59</v>
      </c>
      <c r="F396" s="41">
        <v>0.10307653107972947</v>
      </c>
      <c r="G396" s="41">
        <v>0.27447456218195687</v>
      </c>
      <c r="H396" s="41">
        <v>0.1139798488664987</v>
      </c>
    </row>
    <row r="397" spans="1:8">
      <c r="A397" s="42" t="s">
        <v>642</v>
      </c>
      <c r="B397" s="43">
        <v>43047</v>
      </c>
      <c r="C397" s="42">
        <v>87897.4</v>
      </c>
      <c r="D397" s="42">
        <v>1134.68</v>
      </c>
      <c r="E397" s="42">
        <v>193.92</v>
      </c>
      <c r="F397" s="41">
        <v>0.10906647655939472</v>
      </c>
      <c r="G397" s="41">
        <v>0.27071513842942352</v>
      </c>
      <c r="H397" s="41">
        <v>0.1143546718767956</v>
      </c>
    </row>
    <row r="398" spans="1:8">
      <c r="A398" s="42" t="s">
        <v>641</v>
      </c>
      <c r="B398" s="43">
        <v>43050</v>
      </c>
      <c r="C398" s="42">
        <v>87795.199999999997</v>
      </c>
      <c r="D398" s="42">
        <v>1127.828</v>
      </c>
      <c r="E398" s="42">
        <v>193.45500000000001</v>
      </c>
      <c r="F398" s="41">
        <v>0.10940072658347799</v>
      </c>
      <c r="G398" s="41">
        <v>0.26175298537351566</v>
      </c>
      <c r="H398" s="41">
        <v>0.1130897583429229</v>
      </c>
    </row>
    <row r="399" spans="1:8">
      <c r="A399" s="42" t="s">
        <v>640</v>
      </c>
      <c r="B399" s="43">
        <v>43051</v>
      </c>
      <c r="C399" s="42">
        <v>87744.7</v>
      </c>
      <c r="D399" s="42">
        <v>1125.5440000000001</v>
      </c>
      <c r="E399" s="42">
        <v>193.3</v>
      </c>
      <c r="F399" s="41">
        <v>0.10187323485570543</v>
      </c>
      <c r="G399" s="41">
        <v>0.25791432435150941</v>
      </c>
      <c r="H399" s="41">
        <v>0.1086258316127553</v>
      </c>
    </row>
    <row r="400" spans="1:8">
      <c r="A400" s="42" t="s">
        <v>639</v>
      </c>
      <c r="B400" s="43">
        <v>43052</v>
      </c>
      <c r="C400" s="42">
        <v>87832.5</v>
      </c>
      <c r="D400" s="42">
        <v>1123.26</v>
      </c>
      <c r="E400" s="42">
        <v>193.42</v>
      </c>
      <c r="F400" s="41">
        <v>9.9673975916285462E-2</v>
      </c>
      <c r="G400" s="41">
        <v>0.24467837553327043</v>
      </c>
      <c r="H400" s="41">
        <v>9.4190190643208549E-2</v>
      </c>
    </row>
    <row r="401" spans="1:8">
      <c r="A401" s="42" t="s">
        <v>638</v>
      </c>
      <c r="B401" s="43">
        <v>43053</v>
      </c>
      <c r="C401" s="42">
        <v>87949.8</v>
      </c>
      <c r="D401" s="42">
        <v>1118.32</v>
      </c>
      <c r="E401" s="42">
        <v>193.63</v>
      </c>
      <c r="F401" s="41">
        <v>0.12164271612873612</v>
      </c>
      <c r="G401" s="41">
        <v>0.2706016019996591</v>
      </c>
      <c r="H401" s="41">
        <v>0.10343059038067026</v>
      </c>
    </row>
    <row r="402" spans="1:8">
      <c r="A402" s="42" t="s">
        <v>637</v>
      </c>
      <c r="B402" s="43">
        <v>43054</v>
      </c>
      <c r="C402" s="42">
        <v>88005.9</v>
      </c>
      <c r="D402" s="42">
        <v>1111.1199999999999</v>
      </c>
      <c r="E402" s="42">
        <v>192.62</v>
      </c>
      <c r="F402" s="41">
        <v>0.11384787123769313</v>
      </c>
      <c r="G402" s="41">
        <v>0.29889319598426978</v>
      </c>
      <c r="H402" s="41">
        <v>0.11255830072343453</v>
      </c>
    </row>
    <row r="403" spans="1:8">
      <c r="A403" s="42" t="s">
        <v>636</v>
      </c>
      <c r="B403" s="43">
        <v>43057</v>
      </c>
      <c r="C403" s="42">
        <v>88202.3</v>
      </c>
      <c r="D403" s="42">
        <v>1126.1079999999999</v>
      </c>
      <c r="E403" s="42">
        <v>192.30799999999999</v>
      </c>
      <c r="F403" s="41">
        <v>0.11579979379747884</v>
      </c>
      <c r="G403" s="41">
        <v>0.32921465820268692</v>
      </c>
      <c r="H403" s="41">
        <v>0.11579924572091671</v>
      </c>
    </row>
    <row r="404" spans="1:8">
      <c r="A404" s="42" t="s">
        <v>635</v>
      </c>
      <c r="B404" s="43">
        <v>43059</v>
      </c>
      <c r="C404" s="42">
        <v>88261.2</v>
      </c>
      <c r="D404" s="42">
        <v>1136.0999999999999</v>
      </c>
      <c r="E404" s="42">
        <v>192.1</v>
      </c>
      <c r="F404" s="41">
        <v>0.11242162046343962</v>
      </c>
      <c r="G404" s="41">
        <v>0.35417659959950387</v>
      </c>
      <c r="H404" s="41">
        <v>0.1338684925038367</v>
      </c>
    </row>
    <row r="405" spans="1:8">
      <c r="A405" s="42" t="s">
        <v>341</v>
      </c>
      <c r="B405" s="43">
        <v>43060</v>
      </c>
      <c r="C405" s="42">
        <v>88774.6</v>
      </c>
      <c r="D405" s="42">
        <v>1150.98</v>
      </c>
      <c r="E405" s="42">
        <v>191.97</v>
      </c>
      <c r="F405" s="41">
        <v>0.12037932157271558</v>
      </c>
      <c r="G405" s="41">
        <v>0.36778809017338299</v>
      </c>
      <c r="H405" s="41">
        <v>0.1337034193586486</v>
      </c>
    </row>
    <row r="406" spans="1:8">
      <c r="A406" s="42" t="s">
        <v>634</v>
      </c>
      <c r="B406" s="43">
        <v>43061</v>
      </c>
      <c r="C406" s="42">
        <v>89339.1</v>
      </c>
      <c r="D406" s="42">
        <v>1156.67</v>
      </c>
      <c r="E406" s="42">
        <v>192.86</v>
      </c>
      <c r="F406" s="41">
        <v>0.12704558184598169</v>
      </c>
      <c r="G406" s="41">
        <v>0.36536622794074258</v>
      </c>
      <c r="H406" s="41">
        <v>0.12651869158878526</v>
      </c>
    </row>
    <row r="407" spans="1:8">
      <c r="A407" s="42" t="s">
        <v>633</v>
      </c>
      <c r="B407" s="43">
        <v>43064</v>
      </c>
      <c r="C407" s="42">
        <v>90469.5</v>
      </c>
      <c r="D407" s="42">
        <v>1151.585</v>
      </c>
      <c r="E407" s="42">
        <v>193.49</v>
      </c>
      <c r="F407" s="41">
        <v>0.14115915265910339</v>
      </c>
      <c r="G407" s="41">
        <v>0.33265249441634936</v>
      </c>
      <c r="H407" s="41">
        <v>9.4338555511566113E-2</v>
      </c>
    </row>
    <row r="408" spans="1:8">
      <c r="A408" s="42" t="s">
        <v>632</v>
      </c>
      <c r="B408" s="43">
        <v>43065</v>
      </c>
      <c r="C408" s="42">
        <v>90655.5</v>
      </c>
      <c r="D408" s="42">
        <v>1149.8900000000001</v>
      </c>
      <c r="E408" s="42">
        <v>193.7</v>
      </c>
      <c r="F408" s="41">
        <v>0.14292432194596749</v>
      </c>
      <c r="G408" s="41">
        <v>0.35696247344819465</v>
      </c>
      <c r="H408" s="41">
        <v>0.1441904424360565</v>
      </c>
    </row>
    <row r="409" spans="1:8">
      <c r="A409" s="42" t="s">
        <v>631</v>
      </c>
      <c r="B409" s="43">
        <v>43067</v>
      </c>
      <c r="C409" s="42">
        <v>91255.2</v>
      </c>
      <c r="D409" s="42">
        <v>1146.5</v>
      </c>
      <c r="E409" s="42">
        <v>193.31</v>
      </c>
      <c r="F409" s="41">
        <v>0.14939957528169701</v>
      </c>
      <c r="G409" s="41">
        <v>0.3371042043267829</v>
      </c>
      <c r="H409" s="41">
        <v>0.14283180608926993</v>
      </c>
    </row>
    <row r="410" spans="1:8">
      <c r="A410" s="42" t="s">
        <v>630</v>
      </c>
      <c r="B410" s="43">
        <v>43068</v>
      </c>
      <c r="C410" s="42">
        <v>91152.2</v>
      </c>
      <c r="D410" s="42">
        <v>1141.3800000000001</v>
      </c>
      <c r="E410" s="42">
        <v>194.04</v>
      </c>
      <c r="F410" s="41">
        <v>0.14822083602063829</v>
      </c>
      <c r="G410" s="41">
        <v>0.33351247780166382</v>
      </c>
      <c r="H410" s="41">
        <v>0.13753077734787178</v>
      </c>
    </row>
    <row r="411" spans="1:8">
      <c r="A411" s="42" t="s">
        <v>629</v>
      </c>
      <c r="B411" s="43">
        <v>43071</v>
      </c>
      <c r="C411" s="42">
        <v>91296.7</v>
      </c>
      <c r="D411" s="42">
        <v>1129.722</v>
      </c>
      <c r="E411" s="42">
        <v>193.62</v>
      </c>
      <c r="F411" s="41">
        <v>0.14778844727399831</v>
      </c>
      <c r="G411" s="41">
        <v>0.31792882599641836</v>
      </c>
      <c r="H411" s="41">
        <v>0.13982957304958266</v>
      </c>
    </row>
    <row r="412" spans="1:8">
      <c r="A412" s="42" t="s">
        <v>628</v>
      </c>
      <c r="B412" s="43">
        <v>43072</v>
      </c>
      <c r="C412" s="42">
        <v>90951.8</v>
      </c>
      <c r="D412" s="42">
        <v>1125.836</v>
      </c>
      <c r="E412" s="42">
        <v>193.48</v>
      </c>
      <c r="F412" s="41">
        <v>0.14223889463101846</v>
      </c>
      <c r="G412" s="41">
        <v>0.31274457218814855</v>
      </c>
      <c r="H412" s="41">
        <v>0.14060012969404001</v>
      </c>
    </row>
    <row r="413" spans="1:8">
      <c r="A413" s="42" t="s">
        <v>627</v>
      </c>
      <c r="B413" s="43">
        <v>43073</v>
      </c>
      <c r="C413" s="42">
        <v>90936.6</v>
      </c>
      <c r="D413" s="42">
        <v>1121.95</v>
      </c>
      <c r="E413" s="42">
        <v>194.72</v>
      </c>
      <c r="F413" s="41">
        <v>0.13644327693811187</v>
      </c>
      <c r="G413" s="41">
        <v>0.30691812177478539</v>
      </c>
      <c r="H413" s="41">
        <v>0.14595103578154434</v>
      </c>
    </row>
    <row r="414" spans="1:8">
      <c r="A414" s="42" t="s">
        <v>626</v>
      </c>
      <c r="B414" s="43">
        <v>43074</v>
      </c>
      <c r="C414" s="42">
        <v>91092.2</v>
      </c>
      <c r="D414" s="42">
        <v>1117.69</v>
      </c>
      <c r="E414" s="42">
        <v>194.17</v>
      </c>
      <c r="F414" s="41">
        <v>0.13781620508925929</v>
      </c>
      <c r="G414" s="41">
        <v>0.30652156124703378</v>
      </c>
      <c r="H414" s="41">
        <v>0.12643291409476953</v>
      </c>
    </row>
    <row r="415" spans="1:8">
      <c r="A415" s="42" t="s">
        <v>625</v>
      </c>
      <c r="B415" s="43">
        <v>43078</v>
      </c>
      <c r="C415" s="42">
        <v>91160.3</v>
      </c>
      <c r="D415" s="42">
        <v>1119.21</v>
      </c>
      <c r="E415" s="42">
        <v>194.482</v>
      </c>
      <c r="F415" s="41">
        <v>0.1385971420256622</v>
      </c>
      <c r="G415" s="41">
        <v>0.30944636840134776</v>
      </c>
      <c r="H415" s="41">
        <v>0.12423839528296421</v>
      </c>
    </row>
    <row r="416" spans="1:8">
      <c r="A416" s="42" t="s">
        <v>624</v>
      </c>
      <c r="B416" s="43">
        <v>43079</v>
      </c>
      <c r="C416" s="42">
        <v>91198.9</v>
      </c>
      <c r="D416" s="42">
        <v>1119.5899999999999</v>
      </c>
      <c r="E416" s="42">
        <v>194.56</v>
      </c>
      <c r="F416" s="41">
        <v>0.13883033720773419</v>
      </c>
      <c r="G416" s="41">
        <v>0.31104137147674971</v>
      </c>
      <c r="H416" s="41">
        <v>0.12377981863339693</v>
      </c>
    </row>
    <row r="417" spans="1:8">
      <c r="A417" s="42" t="s">
        <v>623</v>
      </c>
      <c r="B417" s="43">
        <v>43080</v>
      </c>
      <c r="C417" s="42">
        <v>91552.4</v>
      </c>
      <c r="D417" s="42">
        <v>1119.97</v>
      </c>
      <c r="E417" s="42">
        <v>194.74</v>
      </c>
      <c r="F417" s="41">
        <v>0.13264671132802586</v>
      </c>
      <c r="G417" s="41">
        <v>0.30003830572612578</v>
      </c>
      <c r="H417" s="41">
        <v>0.11554104370739537</v>
      </c>
    </row>
    <row r="418" spans="1:8">
      <c r="A418" s="42" t="s">
        <v>622</v>
      </c>
      <c r="B418" s="43">
        <v>43081</v>
      </c>
      <c r="C418" s="42">
        <v>92628.9</v>
      </c>
      <c r="D418" s="42">
        <v>1112.3699999999999</v>
      </c>
      <c r="E418" s="42">
        <v>195.72</v>
      </c>
      <c r="F418" s="41">
        <v>0.13876417478879177</v>
      </c>
      <c r="G418" s="41">
        <v>0.28210832055877622</v>
      </c>
      <c r="H418" s="41">
        <v>0.11903945111492287</v>
      </c>
    </row>
    <row r="419" spans="1:8">
      <c r="A419" s="42" t="s">
        <v>621</v>
      </c>
      <c r="B419" s="43">
        <v>43082</v>
      </c>
      <c r="C419" s="42">
        <v>93283.7</v>
      </c>
      <c r="D419" s="42">
        <v>1118.81</v>
      </c>
      <c r="E419" s="42">
        <v>196.51</v>
      </c>
      <c r="F419" s="41">
        <v>0.14810001169223574</v>
      </c>
      <c r="G419" s="41">
        <v>0.28541524009981734</v>
      </c>
      <c r="H419" s="41">
        <v>0.1166609842027504</v>
      </c>
    </row>
    <row r="420" spans="1:8">
      <c r="A420" s="42" t="s">
        <v>620</v>
      </c>
      <c r="B420" s="43">
        <v>43085</v>
      </c>
      <c r="C420" s="42">
        <v>94606.399999999994</v>
      </c>
      <c r="D420" s="42">
        <v>1125.758</v>
      </c>
      <c r="E420" s="42">
        <v>197.11</v>
      </c>
      <c r="F420" s="41">
        <v>0.16904971090837417</v>
      </c>
      <c r="G420" s="41">
        <v>0.29202331191740294</v>
      </c>
      <c r="H420" s="41">
        <v>0.11778382669842347</v>
      </c>
    </row>
    <row r="421" spans="1:8">
      <c r="A421" s="42" t="s">
        <v>619</v>
      </c>
      <c r="B421" s="43">
        <v>43086</v>
      </c>
      <c r="C421" s="42">
        <v>95600.7</v>
      </c>
      <c r="D421" s="42">
        <v>1128.0740000000001</v>
      </c>
      <c r="E421" s="42">
        <v>197.31</v>
      </c>
      <c r="F421" s="41">
        <v>0.18148809560590973</v>
      </c>
      <c r="G421" s="41">
        <v>0.29330688801247362</v>
      </c>
      <c r="H421" s="41">
        <v>0.11575435421850266</v>
      </c>
    </row>
    <row r="422" spans="1:8">
      <c r="A422" s="42" t="s">
        <v>618</v>
      </c>
      <c r="B422" s="43">
        <v>43087</v>
      </c>
      <c r="C422" s="42">
        <v>95477.4</v>
      </c>
      <c r="D422" s="42">
        <v>1130.3900000000001</v>
      </c>
      <c r="E422" s="42">
        <v>198.49</v>
      </c>
      <c r="F422" s="41">
        <v>0.18251153066835757</v>
      </c>
      <c r="G422" s="41">
        <v>0.28863429092567272</v>
      </c>
      <c r="H422" s="41">
        <v>0.1243344284581398</v>
      </c>
    </row>
    <row r="423" spans="1:8">
      <c r="A423" s="42" t="s">
        <v>617</v>
      </c>
      <c r="B423" s="43">
        <v>43088</v>
      </c>
      <c r="C423" s="42">
        <v>95590.6</v>
      </c>
      <c r="D423" s="42">
        <v>1132.2</v>
      </c>
      <c r="E423" s="42">
        <v>198.27</v>
      </c>
      <c r="F423" s="41">
        <v>0.18475873659578901</v>
      </c>
      <c r="G423" s="41">
        <v>0.29726385260552735</v>
      </c>
      <c r="H423" s="41">
        <v>0.12755914467697904</v>
      </c>
    </row>
    <row r="424" spans="1:8">
      <c r="A424" s="42" t="s">
        <v>616</v>
      </c>
      <c r="B424" s="43">
        <v>43089</v>
      </c>
      <c r="C424" s="42">
        <v>95508.6</v>
      </c>
      <c r="D424" s="42">
        <v>1132.8499999999999</v>
      </c>
      <c r="E424" s="42">
        <v>197.84</v>
      </c>
      <c r="F424" s="41">
        <v>0.18336988439950952</v>
      </c>
      <c r="G424" s="41">
        <v>0.32426448584146916</v>
      </c>
      <c r="H424" s="41">
        <v>0.12928820138135744</v>
      </c>
    </row>
    <row r="425" spans="1:8">
      <c r="A425" s="42" t="s">
        <v>615</v>
      </c>
      <c r="B425" s="43">
        <v>43092</v>
      </c>
      <c r="C425" s="42">
        <v>96816</v>
      </c>
      <c r="D425" s="42">
        <v>1137.806</v>
      </c>
      <c r="E425" s="42">
        <v>198.95</v>
      </c>
      <c r="F425" s="41">
        <v>0.2039829331290548</v>
      </c>
      <c r="G425" s="41">
        <v>0.33681811239176151</v>
      </c>
      <c r="H425" s="41">
        <v>0.14358797493820763</v>
      </c>
    </row>
    <row r="426" spans="1:8">
      <c r="A426" s="42" t="s">
        <v>614</v>
      </c>
      <c r="B426" s="43">
        <v>43093</v>
      </c>
      <c r="C426" s="42">
        <v>97529.3</v>
      </c>
      <c r="D426" s="42">
        <v>1139.4580000000001</v>
      </c>
      <c r="E426" s="42">
        <v>199.32</v>
      </c>
      <c r="F426" s="41">
        <v>0.21724929389548797</v>
      </c>
      <c r="G426" s="41">
        <v>0.33847599581820975</v>
      </c>
      <c r="H426" s="41">
        <v>0.14756174794173527</v>
      </c>
    </row>
    <row r="427" spans="1:8">
      <c r="A427" s="42" t="s">
        <v>613</v>
      </c>
      <c r="B427" s="43">
        <v>43094</v>
      </c>
      <c r="C427" s="42">
        <v>98358.399999999994</v>
      </c>
      <c r="D427" s="42">
        <v>1141.1099999999999</v>
      </c>
      <c r="E427" s="42">
        <v>199.36</v>
      </c>
      <c r="F427" s="41">
        <v>0.22564984423676004</v>
      </c>
      <c r="G427" s="41">
        <v>0.34063700553355969</v>
      </c>
      <c r="H427" s="41">
        <v>0.14911522277941103</v>
      </c>
    </row>
    <row r="428" spans="1:8">
      <c r="A428" s="42" t="s">
        <v>612</v>
      </c>
      <c r="B428" s="43">
        <v>43095</v>
      </c>
      <c r="C428" s="42">
        <v>98152.7</v>
      </c>
      <c r="D428" s="42">
        <v>1138.6300000000001</v>
      </c>
      <c r="E428" s="42">
        <v>199.05</v>
      </c>
      <c r="F428" s="41">
        <v>0.22444150037674082</v>
      </c>
      <c r="G428" s="41">
        <v>0.34599698795892864</v>
      </c>
      <c r="H428" s="41">
        <v>0.14802318539666071</v>
      </c>
    </row>
    <row r="429" spans="1:8">
      <c r="A429" s="42" t="s">
        <v>611</v>
      </c>
      <c r="B429" s="43">
        <v>43096</v>
      </c>
      <c r="C429" s="42">
        <v>97899.1</v>
      </c>
      <c r="D429" s="42">
        <v>1144.3900000000001</v>
      </c>
      <c r="E429" s="42">
        <v>199.98</v>
      </c>
      <c r="F429" s="41">
        <v>0.22528720670747671</v>
      </c>
      <c r="G429" s="41">
        <v>0.35560072684714661</v>
      </c>
      <c r="H429" s="41">
        <v>0.15361984424574548</v>
      </c>
    </row>
    <row r="430" spans="1:8">
      <c r="A430" s="42" t="s">
        <v>610</v>
      </c>
      <c r="B430" s="43">
        <v>43099</v>
      </c>
      <c r="C430" s="42">
        <v>97211.4</v>
      </c>
      <c r="D430" s="42">
        <v>1152.2860000000001</v>
      </c>
      <c r="E430" s="42">
        <v>202.23</v>
      </c>
      <c r="F430" s="41">
        <v>0.21565155408827441</v>
      </c>
      <c r="G430" s="41">
        <v>0.36777969018932866</v>
      </c>
      <c r="H430" s="41">
        <v>0.16835172453636837</v>
      </c>
    </row>
    <row r="431" spans="1:8">
      <c r="A431" s="42" t="s">
        <v>609</v>
      </c>
      <c r="B431" s="43">
        <v>43100</v>
      </c>
      <c r="C431" s="42">
        <v>95561.5</v>
      </c>
      <c r="D431" s="42">
        <v>1154.9179999999999</v>
      </c>
      <c r="E431" s="42">
        <v>202.98</v>
      </c>
      <c r="F431" s="41">
        <v>0.19750052631051318</v>
      </c>
      <c r="G431" s="41">
        <v>0.36731702696943147</v>
      </c>
      <c r="H431" s="41">
        <v>0.17031826568265673</v>
      </c>
    </row>
    <row r="432" spans="1:8">
      <c r="A432" s="42" t="s">
        <v>608</v>
      </c>
      <c r="B432" s="43">
        <v>43101</v>
      </c>
      <c r="C432" s="42">
        <v>96207.9</v>
      </c>
      <c r="D432" s="42">
        <v>1157.55</v>
      </c>
      <c r="E432" s="42">
        <v>202.91</v>
      </c>
      <c r="F432" s="41">
        <v>0.20724967938984928</v>
      </c>
      <c r="G432" s="41">
        <v>0.35993561878803537</v>
      </c>
      <c r="H432" s="41">
        <v>0.16347477064220173</v>
      </c>
    </row>
    <row r="433" spans="1:8">
      <c r="A433" s="42" t="s">
        <v>607</v>
      </c>
      <c r="B433" s="43">
        <v>43102</v>
      </c>
      <c r="C433" s="42">
        <v>96241.2</v>
      </c>
      <c r="D433" s="42">
        <v>1177.98</v>
      </c>
      <c r="E433" s="42">
        <v>203.77</v>
      </c>
      <c r="F433" s="41">
        <v>0.21078521411156093</v>
      </c>
      <c r="G433" s="41">
        <v>0.37357742537313432</v>
      </c>
      <c r="H433" s="41">
        <v>0.16200958029197077</v>
      </c>
    </row>
    <row r="434" spans="1:8">
      <c r="A434" s="42" t="s">
        <v>606</v>
      </c>
      <c r="B434" s="43">
        <v>43103</v>
      </c>
      <c r="C434" s="42">
        <v>95929.4</v>
      </c>
      <c r="D434" s="42">
        <v>1184.21</v>
      </c>
      <c r="E434" s="42">
        <v>203.83</v>
      </c>
      <c r="F434" s="41">
        <v>0.21589687690123704</v>
      </c>
      <c r="G434" s="41">
        <v>0.37740479679903238</v>
      </c>
      <c r="H434" s="41">
        <v>0.16023451730418947</v>
      </c>
    </row>
    <row r="435" spans="1:8">
      <c r="A435" s="42" t="s">
        <v>605</v>
      </c>
      <c r="B435" s="43">
        <v>43106</v>
      </c>
      <c r="C435" s="42">
        <v>96270.3</v>
      </c>
      <c r="D435" s="42">
        <v>1197.8</v>
      </c>
      <c r="E435" s="42">
        <v>206.8075</v>
      </c>
      <c r="F435" s="41">
        <v>0.21909131316252362</v>
      </c>
      <c r="G435" s="41">
        <v>0.38975263377732405</v>
      </c>
      <c r="H435" s="41">
        <v>0.17644632800500615</v>
      </c>
    </row>
    <row r="436" spans="1:8">
      <c r="A436" s="42" t="s">
        <v>604</v>
      </c>
      <c r="B436" s="43">
        <v>43107</v>
      </c>
      <c r="C436" s="42">
        <v>96234.5</v>
      </c>
      <c r="D436" s="42">
        <v>1202.33</v>
      </c>
      <c r="E436" s="42">
        <v>207.8</v>
      </c>
      <c r="F436" s="41">
        <v>0.21840962122564545</v>
      </c>
      <c r="G436" s="41">
        <v>0.38447100548109225</v>
      </c>
      <c r="H436" s="41">
        <v>0.18418053339411911</v>
      </c>
    </row>
    <row r="437" spans="1:8">
      <c r="A437" s="42" t="s">
        <v>603</v>
      </c>
      <c r="B437" s="43">
        <v>43108</v>
      </c>
      <c r="C437" s="42">
        <v>96332.5</v>
      </c>
      <c r="D437" s="42">
        <v>1206.8599999999999</v>
      </c>
      <c r="E437" s="42">
        <v>208.31</v>
      </c>
      <c r="F437" s="41">
        <v>0.21954847620530615</v>
      </c>
      <c r="G437" s="41">
        <v>0.38488725687073244</v>
      </c>
      <c r="H437" s="41">
        <v>0.18190070921985813</v>
      </c>
    </row>
    <row r="438" spans="1:8">
      <c r="A438" s="42" t="s">
        <v>602</v>
      </c>
      <c r="B438" s="43">
        <v>43109</v>
      </c>
      <c r="C438" s="42">
        <v>96149.2</v>
      </c>
      <c r="D438" s="42">
        <v>1205.1400000000001</v>
      </c>
      <c r="E438" s="42">
        <v>207.57</v>
      </c>
      <c r="F438" s="41">
        <v>0.21975731511610941</v>
      </c>
      <c r="G438" s="41">
        <v>0.37628990777073801</v>
      </c>
      <c r="H438" s="41">
        <v>0.16870064608758084</v>
      </c>
    </row>
    <row r="439" spans="1:8">
      <c r="A439" s="42" t="s">
        <v>601</v>
      </c>
      <c r="B439" s="43">
        <v>43110</v>
      </c>
      <c r="C439" s="42">
        <v>96185.9</v>
      </c>
      <c r="D439" s="42">
        <v>1197.53</v>
      </c>
      <c r="E439" s="42">
        <v>207.68</v>
      </c>
      <c r="F439" s="41">
        <v>0.22011609292508005</v>
      </c>
      <c r="G439" s="41">
        <v>0.36541921595545013</v>
      </c>
      <c r="H439" s="41">
        <v>0.16634842188026511</v>
      </c>
    </row>
    <row r="440" spans="1:8">
      <c r="A440" s="42" t="s">
        <v>600</v>
      </c>
      <c r="B440" s="43">
        <v>43113</v>
      </c>
      <c r="C440" s="42">
        <v>96627.5</v>
      </c>
      <c r="D440" s="42">
        <v>1205.396</v>
      </c>
      <c r="E440" s="42">
        <v>208.67750000000001</v>
      </c>
      <c r="F440" s="41">
        <v>0.22920893785102314</v>
      </c>
      <c r="G440" s="41">
        <v>0.37220071945721944</v>
      </c>
      <c r="H440" s="41">
        <v>0.17763826185101594</v>
      </c>
    </row>
    <row r="441" spans="1:8">
      <c r="A441" s="42" t="s">
        <v>599</v>
      </c>
      <c r="B441" s="43">
        <v>43114</v>
      </c>
      <c r="C441" s="42">
        <v>97228.6</v>
      </c>
      <c r="D441" s="42">
        <v>1208.018</v>
      </c>
      <c r="E441" s="42">
        <v>209.01</v>
      </c>
      <c r="F441" s="41">
        <v>0.23665895042100193</v>
      </c>
      <c r="G441" s="41">
        <v>0.36232900657471845</v>
      </c>
      <c r="H441" s="41">
        <v>0.18600692277137831</v>
      </c>
    </row>
    <row r="442" spans="1:8">
      <c r="A442" s="42" t="s">
        <v>598</v>
      </c>
      <c r="B442" s="43">
        <v>43115</v>
      </c>
      <c r="C442" s="42">
        <v>97944</v>
      </c>
      <c r="D442" s="42">
        <v>1210.6400000000001</v>
      </c>
      <c r="E442" s="42">
        <v>209.14</v>
      </c>
      <c r="F442" s="41">
        <v>0.24174339027488645</v>
      </c>
      <c r="G442" s="41">
        <v>0.36309080141146066</v>
      </c>
      <c r="H442" s="41">
        <v>0.18006517047297965</v>
      </c>
    </row>
    <row r="443" spans="1:8">
      <c r="A443" s="42" t="s">
        <v>597</v>
      </c>
      <c r="B443" s="43">
        <v>43116</v>
      </c>
      <c r="C443" s="42">
        <v>98596.9</v>
      </c>
      <c r="D443" s="42">
        <v>1217.8699999999999</v>
      </c>
      <c r="E443" s="42">
        <v>210.79</v>
      </c>
      <c r="F443" s="41">
        <v>0.24690666369895231</v>
      </c>
      <c r="G443" s="41">
        <v>0.37049673994017773</v>
      </c>
      <c r="H443" s="41">
        <v>0.18714800630772688</v>
      </c>
    </row>
    <row r="444" spans="1:8">
      <c r="A444" s="42" t="s">
        <v>596</v>
      </c>
      <c r="B444" s="43">
        <v>43117</v>
      </c>
      <c r="C444" s="42">
        <v>98923.5</v>
      </c>
      <c r="D444" s="42">
        <v>1222.6199999999999</v>
      </c>
      <c r="E444" s="42">
        <v>211.8</v>
      </c>
      <c r="F444" s="41">
        <v>0.25086300424104957</v>
      </c>
      <c r="G444" s="41">
        <v>0.37510544252117262</v>
      </c>
      <c r="H444" s="41">
        <v>0.20136131593874085</v>
      </c>
    </row>
    <row r="445" spans="1:8">
      <c r="A445" s="42" t="s">
        <v>340</v>
      </c>
      <c r="B445" s="43">
        <v>43120</v>
      </c>
      <c r="C445" s="42">
        <v>98817.2</v>
      </c>
      <c r="D445" s="42">
        <v>1236.8699999999999</v>
      </c>
      <c r="E445" s="42">
        <v>214.83</v>
      </c>
      <c r="F445" s="41">
        <v>0.24642660733295996</v>
      </c>
      <c r="G445" s="41">
        <v>0.38217841697676747</v>
      </c>
      <c r="H445" s="41">
        <v>0.21071911632101004</v>
      </c>
    </row>
    <row r="446" spans="1:8">
      <c r="A446" s="42" t="s">
        <v>595</v>
      </c>
      <c r="B446" s="43">
        <v>43121</v>
      </c>
      <c r="C446" s="42">
        <v>98221</v>
      </c>
      <c r="D446" s="42">
        <v>1235.3240000000001</v>
      </c>
      <c r="E446" s="42">
        <v>211.58</v>
      </c>
      <c r="F446" s="41">
        <v>0.23731768582881307</v>
      </c>
      <c r="G446" s="41">
        <v>0.37580772700442155</v>
      </c>
      <c r="H446" s="41">
        <v>0.18985490945900363</v>
      </c>
    </row>
    <row r="447" spans="1:8">
      <c r="A447" s="42" t="s">
        <v>594</v>
      </c>
      <c r="B447" s="43">
        <v>43122</v>
      </c>
      <c r="C447" s="42">
        <v>98628.4</v>
      </c>
      <c r="D447" s="42">
        <v>1238.5</v>
      </c>
      <c r="E447" s="42">
        <v>211.39</v>
      </c>
      <c r="F447" s="41">
        <v>0.24520431378193219</v>
      </c>
      <c r="G447" s="41">
        <v>0.37543867442583623</v>
      </c>
      <c r="H447" s="41">
        <v>0.18688414137727749</v>
      </c>
    </row>
    <row r="448" spans="1:8">
      <c r="A448" s="42" t="s">
        <v>593</v>
      </c>
      <c r="B448" s="43">
        <v>43123</v>
      </c>
      <c r="C448" s="42">
        <v>99224.7</v>
      </c>
      <c r="D448" s="42">
        <v>1252.3900000000001</v>
      </c>
      <c r="E448" s="42">
        <v>212.79</v>
      </c>
      <c r="F448" s="41">
        <v>0.25255245020071193</v>
      </c>
      <c r="G448" s="41">
        <v>0.38955275216633956</v>
      </c>
      <c r="H448" s="41">
        <v>0.19410774410774412</v>
      </c>
    </row>
    <row r="449" spans="1:8">
      <c r="A449" s="42" t="s">
        <v>592</v>
      </c>
      <c r="B449" s="43">
        <v>43124</v>
      </c>
      <c r="C449" s="42">
        <v>99522.1</v>
      </c>
      <c r="D449" s="42">
        <v>1258.75</v>
      </c>
      <c r="E449" s="42">
        <v>213.05</v>
      </c>
      <c r="F449" s="41">
        <v>0.25558548386079361</v>
      </c>
      <c r="G449" s="41">
        <v>0.39529341343915592</v>
      </c>
      <c r="H449" s="41">
        <v>0.18949249064820495</v>
      </c>
    </row>
    <row r="450" spans="1:8">
      <c r="A450" s="42" t="s">
        <v>591</v>
      </c>
      <c r="B450" s="43">
        <v>43127</v>
      </c>
      <c r="C450" s="42">
        <v>99355.5</v>
      </c>
      <c r="D450" s="42">
        <v>1264.288</v>
      </c>
      <c r="E450" s="42">
        <v>214.29499999999999</v>
      </c>
      <c r="F450" s="41">
        <v>0.26973345380330249</v>
      </c>
      <c r="G450" s="41">
        <v>0.39142225108129813</v>
      </c>
      <c r="H450" s="41">
        <v>0.18362330847832076</v>
      </c>
    </row>
    <row r="451" spans="1:8">
      <c r="A451" s="42" t="s">
        <v>590</v>
      </c>
      <c r="B451" s="43">
        <v>43128</v>
      </c>
      <c r="C451" s="42">
        <v>99414.5</v>
      </c>
      <c r="D451" s="42">
        <v>1266.134</v>
      </c>
      <c r="E451" s="42">
        <v>214.71</v>
      </c>
      <c r="F451" s="41">
        <v>0.27374469884303454</v>
      </c>
      <c r="G451" s="41">
        <v>0.38806130503420455</v>
      </c>
      <c r="H451" s="41">
        <v>0.19124500665778954</v>
      </c>
    </row>
    <row r="452" spans="1:8">
      <c r="A452" s="42" t="s">
        <v>589</v>
      </c>
      <c r="B452" s="43">
        <v>43129</v>
      </c>
      <c r="C452" s="42">
        <v>99046.1</v>
      </c>
      <c r="D452" s="42">
        <v>1267.98</v>
      </c>
      <c r="E452" s="42">
        <v>214.12</v>
      </c>
      <c r="F452" s="41">
        <v>0.27449330301708441</v>
      </c>
      <c r="G452" s="41">
        <v>0.38923522928220988</v>
      </c>
      <c r="H452" s="41">
        <v>0.18634254449754128</v>
      </c>
    </row>
    <row r="453" spans="1:8">
      <c r="A453" s="42" t="s">
        <v>588</v>
      </c>
      <c r="B453" s="43">
        <v>43130</v>
      </c>
      <c r="C453" s="42">
        <v>98557.8</v>
      </c>
      <c r="D453" s="42">
        <v>1247.6300000000001</v>
      </c>
      <c r="E453" s="42">
        <v>212.48</v>
      </c>
      <c r="F453" s="41">
        <v>0.26832099429525935</v>
      </c>
      <c r="G453" s="41">
        <v>0.36666067845030814</v>
      </c>
      <c r="H453" s="41">
        <v>0.17671817023868863</v>
      </c>
    </row>
    <row r="454" spans="1:8">
      <c r="A454" s="42" t="s">
        <v>587</v>
      </c>
      <c r="B454" s="43">
        <v>43131</v>
      </c>
      <c r="C454" s="42">
        <v>98133.5</v>
      </c>
      <c r="D454" s="42">
        <v>1254.5899999999999</v>
      </c>
      <c r="E454" s="42">
        <v>212.44</v>
      </c>
      <c r="F454" s="41">
        <v>0.25874471212677053</v>
      </c>
      <c r="G454" s="41">
        <v>0.37400475309115189</v>
      </c>
      <c r="H454" s="41">
        <v>0.17688770705224099</v>
      </c>
    </row>
    <row r="455" spans="1:8">
      <c r="A455" s="42" t="s">
        <v>586</v>
      </c>
      <c r="B455" s="43">
        <v>43134</v>
      </c>
      <c r="C455" s="42">
        <v>97718.8</v>
      </c>
      <c r="D455" s="42">
        <v>1227.44</v>
      </c>
      <c r="E455" s="42">
        <v>211.5025</v>
      </c>
      <c r="F455" s="41">
        <v>0.25320036832129111</v>
      </c>
      <c r="G455" s="41">
        <v>0.34997745344962228</v>
      </c>
      <c r="H455" s="41">
        <v>0.18006193159627304</v>
      </c>
    </row>
    <row r="456" spans="1:8">
      <c r="A456" s="42" t="s">
        <v>585</v>
      </c>
      <c r="B456" s="43">
        <v>43135</v>
      </c>
      <c r="C456" s="42">
        <v>97808.1</v>
      </c>
      <c r="D456" s="42">
        <v>1218.3900000000001</v>
      </c>
      <c r="E456" s="42">
        <v>211.19</v>
      </c>
      <c r="F456" s="41">
        <v>0.26342732471397645</v>
      </c>
      <c r="G456" s="41">
        <v>0.33449069003285881</v>
      </c>
      <c r="H456" s="41">
        <v>0.17510572000890279</v>
      </c>
    </row>
    <row r="457" spans="1:8">
      <c r="A457" s="42" t="s">
        <v>584</v>
      </c>
      <c r="B457" s="43">
        <v>43136</v>
      </c>
      <c r="C457" s="42">
        <v>98033.5</v>
      </c>
      <c r="D457" s="42">
        <v>1209.3399999999999</v>
      </c>
      <c r="E457" s="42">
        <v>209.51</v>
      </c>
      <c r="F457" s="41">
        <v>0.27605085277452734</v>
      </c>
      <c r="G457" s="41">
        <v>0.31593895063515087</v>
      </c>
      <c r="H457" s="41">
        <v>0.161009670000831</v>
      </c>
    </row>
    <row r="458" spans="1:8">
      <c r="A458" s="42" t="s">
        <v>583</v>
      </c>
      <c r="B458" s="43">
        <v>43137</v>
      </c>
      <c r="C458" s="42">
        <v>97927.5</v>
      </c>
      <c r="D458" s="42">
        <v>1176.18</v>
      </c>
      <c r="E458" s="42">
        <v>205.7</v>
      </c>
      <c r="F458" s="41">
        <v>0.27815991437819787</v>
      </c>
      <c r="G458" s="41">
        <v>0.27707949689030964</v>
      </c>
      <c r="H458" s="41">
        <v>0.1383508577753183</v>
      </c>
    </row>
    <row r="459" spans="1:8">
      <c r="A459" s="42" t="s">
        <v>582</v>
      </c>
      <c r="B459" s="43">
        <v>43138</v>
      </c>
      <c r="C459" s="42">
        <v>98299.7</v>
      </c>
      <c r="D459" s="42">
        <v>1173.3800000000001</v>
      </c>
      <c r="E459" s="42">
        <v>207.12</v>
      </c>
      <c r="F459" s="41">
        <v>0.28196878663827118</v>
      </c>
      <c r="G459" s="41">
        <v>0.27128137899652227</v>
      </c>
      <c r="H459" s="41">
        <v>0.14241588527302818</v>
      </c>
    </row>
    <row r="460" spans="1:8">
      <c r="A460" s="42" t="s">
        <v>581</v>
      </c>
      <c r="B460" s="43">
        <v>43141</v>
      </c>
      <c r="C460" s="42">
        <v>97782.7</v>
      </c>
      <c r="D460" s="42">
        <v>1161.374</v>
      </c>
      <c r="E460" s="42">
        <v>206.82599999999999</v>
      </c>
      <c r="F460" s="41">
        <v>0.27377615090013796</v>
      </c>
      <c r="G460" s="41">
        <v>0.26263752989780387</v>
      </c>
      <c r="H460" s="41">
        <v>0.14604089322325042</v>
      </c>
    </row>
    <row r="461" spans="1:8">
      <c r="A461" s="42" t="s">
        <v>580</v>
      </c>
      <c r="B461" s="43">
        <v>43143</v>
      </c>
      <c r="C461" s="42">
        <v>97924.7</v>
      </c>
      <c r="D461" s="42">
        <v>1153.3699999999999</v>
      </c>
      <c r="E461" s="42">
        <v>206.63</v>
      </c>
      <c r="F461" s="41">
        <v>0.27518074611161447</v>
      </c>
      <c r="G461" s="41">
        <v>0.25137791858345615</v>
      </c>
      <c r="H461" s="41">
        <v>0.14387732506643047</v>
      </c>
    </row>
    <row r="462" spans="1:8">
      <c r="A462" s="42" t="s">
        <v>579</v>
      </c>
      <c r="B462" s="43">
        <v>43144</v>
      </c>
      <c r="C462" s="42">
        <v>98103.3</v>
      </c>
      <c r="D462" s="42">
        <v>1164.49</v>
      </c>
      <c r="E462" s="42">
        <v>207.16</v>
      </c>
      <c r="F462" s="41">
        <v>0.27710735151685562</v>
      </c>
      <c r="G462" s="41">
        <v>0.25221788025489755</v>
      </c>
      <c r="H462" s="41">
        <v>0.14590737488418393</v>
      </c>
    </row>
    <row r="463" spans="1:8">
      <c r="A463" s="42" t="s">
        <v>578</v>
      </c>
      <c r="B463" s="43">
        <v>43145</v>
      </c>
      <c r="C463" s="42">
        <v>98347.9</v>
      </c>
      <c r="D463" s="42">
        <v>1185.33</v>
      </c>
      <c r="E463" s="42">
        <v>207.68</v>
      </c>
      <c r="F463" s="41">
        <v>0.28010990827527049</v>
      </c>
      <c r="G463" s="41">
        <v>0.27086424730029934</v>
      </c>
      <c r="H463" s="41">
        <v>0.14848199966819653</v>
      </c>
    </row>
    <row r="464" spans="1:8">
      <c r="A464" s="42" t="s">
        <v>577</v>
      </c>
      <c r="B464" s="43">
        <v>43148</v>
      </c>
      <c r="C464" s="42">
        <v>98429.6</v>
      </c>
      <c r="D464" s="42">
        <v>1194.7560000000001</v>
      </c>
      <c r="E464" s="42">
        <v>209.08250000000001</v>
      </c>
      <c r="F464" s="41">
        <v>0.27871335684730858</v>
      </c>
      <c r="G464" s="41">
        <v>0.27719920893687533</v>
      </c>
      <c r="H464" s="41">
        <v>0.15152558242000347</v>
      </c>
    </row>
    <row r="465" spans="1:8">
      <c r="A465" s="42" t="s">
        <v>576</v>
      </c>
      <c r="B465" s="43">
        <v>43149</v>
      </c>
      <c r="C465" s="42">
        <v>98311.6</v>
      </c>
      <c r="D465" s="42">
        <v>1197.8979999999999</v>
      </c>
      <c r="E465" s="42">
        <v>209.55</v>
      </c>
      <c r="F465" s="41">
        <v>0.27677070968646844</v>
      </c>
      <c r="G465" s="41">
        <v>0.28243619390202102</v>
      </c>
      <c r="H465" s="41">
        <v>0.15786274726489125</v>
      </c>
    </row>
    <row r="466" spans="1:8">
      <c r="A466" s="42" t="s">
        <v>339</v>
      </c>
      <c r="B466" s="43">
        <v>43150</v>
      </c>
      <c r="C466" s="42">
        <v>98148.5</v>
      </c>
      <c r="D466" s="42">
        <v>1201.04</v>
      </c>
      <c r="E466" s="42">
        <v>210.74</v>
      </c>
      <c r="F466" s="41">
        <v>0.27152327318282099</v>
      </c>
      <c r="G466" s="41">
        <v>0.27528722206884826</v>
      </c>
      <c r="H466" s="41">
        <v>0.1634095175002761</v>
      </c>
    </row>
    <row r="467" spans="1:8">
      <c r="A467" s="42" t="s">
        <v>575</v>
      </c>
      <c r="B467" s="43">
        <v>43152</v>
      </c>
      <c r="C467" s="42">
        <v>98157.3</v>
      </c>
      <c r="D467" s="42">
        <v>1209.67</v>
      </c>
      <c r="E467" s="42">
        <v>209.88</v>
      </c>
      <c r="F467" s="41">
        <v>0.26492833035434682</v>
      </c>
      <c r="G467" s="41">
        <v>0.25369994196169476</v>
      </c>
      <c r="H467" s="41">
        <v>0.15559960356788904</v>
      </c>
    </row>
    <row r="468" spans="1:8">
      <c r="A468" s="42" t="s">
        <v>574</v>
      </c>
      <c r="B468" s="43">
        <v>43155</v>
      </c>
      <c r="C468" s="42">
        <v>98176.9</v>
      </c>
      <c r="D468" s="42">
        <v>1216.5160000000001</v>
      </c>
      <c r="E468" s="42">
        <v>209.25</v>
      </c>
      <c r="F468" s="41">
        <v>0.26421156188754358</v>
      </c>
      <c r="G468" s="41">
        <v>0.28974788490490022</v>
      </c>
      <c r="H468" s="41">
        <v>0.1487784792753224</v>
      </c>
    </row>
    <row r="469" spans="1:8">
      <c r="A469" s="42" t="s">
        <v>573</v>
      </c>
      <c r="B469" s="43">
        <v>43156</v>
      </c>
      <c r="C469" s="42">
        <v>98080.2</v>
      </c>
      <c r="D469" s="42">
        <v>1218.798</v>
      </c>
      <c r="E469" s="42">
        <v>209.04</v>
      </c>
      <c r="F469" s="41">
        <v>0.26232267928986763</v>
      </c>
      <c r="G469" s="41">
        <v>0.29167426185379086</v>
      </c>
      <c r="H469" s="41">
        <v>0.15396080596190997</v>
      </c>
    </row>
    <row r="470" spans="1:8">
      <c r="A470" s="42" t="s">
        <v>572</v>
      </c>
      <c r="B470" s="43">
        <v>43157</v>
      </c>
      <c r="C470" s="42">
        <v>98098.5</v>
      </c>
      <c r="D470" s="42">
        <v>1221.08</v>
      </c>
      <c r="E470" s="42">
        <v>209.03</v>
      </c>
      <c r="F470" s="41">
        <v>0.26090292827010741</v>
      </c>
      <c r="G470" s="41">
        <v>0.2912736347870224</v>
      </c>
      <c r="H470" s="41">
        <v>0.15409673144876312</v>
      </c>
    </row>
    <row r="471" spans="1:8">
      <c r="A471" s="42" t="s">
        <v>571</v>
      </c>
      <c r="B471" s="43">
        <v>43158</v>
      </c>
      <c r="C471" s="42">
        <v>98100.800000000003</v>
      </c>
      <c r="D471" s="42">
        <v>1212.33</v>
      </c>
      <c r="E471" s="42">
        <v>209.22</v>
      </c>
      <c r="F471" s="41">
        <v>0.26017120718535813</v>
      </c>
      <c r="G471" s="41">
        <v>0.27486198012513796</v>
      </c>
      <c r="H471" s="41">
        <v>0.15133171912832921</v>
      </c>
    </row>
    <row r="472" spans="1:8">
      <c r="A472" s="42" t="s">
        <v>570</v>
      </c>
      <c r="B472" s="43">
        <v>43159</v>
      </c>
      <c r="C472" s="42">
        <v>97961.7</v>
      </c>
      <c r="D472" s="42">
        <v>1195.19</v>
      </c>
      <c r="E472" s="42">
        <v>207.42</v>
      </c>
      <c r="F472" s="41">
        <v>0.25812094241846295</v>
      </c>
      <c r="G472" s="41">
        <v>0.26532440089267939</v>
      </c>
      <c r="H472" s="41">
        <v>0.14232214894466555</v>
      </c>
    </row>
    <row r="473" spans="1:8">
      <c r="A473" s="42" t="s">
        <v>569</v>
      </c>
      <c r="B473" s="43">
        <v>43162</v>
      </c>
      <c r="C473" s="42">
        <v>97388.7</v>
      </c>
      <c r="D473" s="42">
        <v>1183.748</v>
      </c>
      <c r="E473" s="42">
        <v>207.3075</v>
      </c>
      <c r="F473" s="41">
        <v>0.25541832582014501</v>
      </c>
      <c r="G473" s="41">
        <v>0.25603801172693186</v>
      </c>
      <c r="H473" s="41">
        <v>0.14200132209552141</v>
      </c>
    </row>
    <row r="474" spans="1:8">
      <c r="A474" s="42" t="s">
        <v>568</v>
      </c>
      <c r="B474" s="43">
        <v>43163</v>
      </c>
      <c r="C474" s="42">
        <v>97354.3</v>
      </c>
      <c r="D474" s="42">
        <v>1179.934</v>
      </c>
      <c r="E474" s="42">
        <v>207.27</v>
      </c>
      <c r="F474" s="41">
        <v>0.25471609355244906</v>
      </c>
      <c r="G474" s="41">
        <v>0.25482176280415159</v>
      </c>
      <c r="H474" s="41">
        <v>0.14678543764523622</v>
      </c>
    </row>
    <row r="475" spans="1:8">
      <c r="A475" s="42" t="s">
        <v>567</v>
      </c>
      <c r="B475" s="43">
        <v>43164</v>
      </c>
      <c r="C475" s="42">
        <v>97182.6</v>
      </c>
      <c r="D475" s="42">
        <v>1176.1199999999999</v>
      </c>
      <c r="E475" s="42">
        <v>206.73</v>
      </c>
      <c r="F475" s="41">
        <v>0.25231597517083904</v>
      </c>
      <c r="G475" s="41">
        <v>0.25604194922947121</v>
      </c>
      <c r="H475" s="41">
        <v>0.15035334705915071</v>
      </c>
    </row>
    <row r="476" spans="1:8">
      <c r="A476" s="42" t="s">
        <v>566</v>
      </c>
      <c r="B476" s="43">
        <v>43165</v>
      </c>
      <c r="C476" s="42">
        <v>96991</v>
      </c>
      <c r="D476" s="42">
        <v>1193.93</v>
      </c>
      <c r="E476" s="42">
        <v>206.95</v>
      </c>
      <c r="F476" s="41">
        <v>0.25189738135558226</v>
      </c>
      <c r="G476" s="41">
        <v>0.27220902106620359</v>
      </c>
      <c r="H476" s="41">
        <v>0.15795658012533575</v>
      </c>
    </row>
    <row r="477" spans="1:8">
      <c r="A477" s="42" t="s">
        <v>565</v>
      </c>
      <c r="B477" s="43">
        <v>43166</v>
      </c>
      <c r="C477" s="42">
        <v>96860.3</v>
      </c>
      <c r="D477" s="42">
        <v>1189.2</v>
      </c>
      <c r="E477" s="42">
        <v>205.48</v>
      </c>
      <c r="F477" s="41">
        <v>0.25572275138037015</v>
      </c>
      <c r="G477" s="41">
        <v>0.27045852741335841</v>
      </c>
      <c r="H477" s="41">
        <v>0.14631595096302696</v>
      </c>
    </row>
    <row r="478" spans="1:8">
      <c r="A478" s="42" t="s">
        <v>564</v>
      </c>
      <c r="B478" s="43">
        <v>43169</v>
      </c>
      <c r="C478" s="42">
        <v>96594.5</v>
      </c>
      <c r="D478" s="42">
        <v>1209</v>
      </c>
      <c r="E478" s="42">
        <v>207.28749999999999</v>
      </c>
      <c r="F478" s="41">
        <v>0.2582831923654596</v>
      </c>
      <c r="G478" s="41">
        <v>0.29273013055611985</v>
      </c>
      <c r="H478" s="41">
        <v>0.15525553140500459</v>
      </c>
    </row>
    <row r="479" spans="1:8">
      <c r="A479" s="42" t="s">
        <v>563</v>
      </c>
      <c r="B479" s="43">
        <v>43170</v>
      </c>
      <c r="C479" s="42">
        <v>96028.4</v>
      </c>
      <c r="D479" s="42">
        <v>1215.5999999999999</v>
      </c>
      <c r="E479" s="42">
        <v>207.89</v>
      </c>
      <c r="F479" s="41">
        <v>0.25053750698335842</v>
      </c>
      <c r="G479" s="41">
        <v>0.30091393591746751</v>
      </c>
      <c r="H479" s="41">
        <v>0.15078881815665635</v>
      </c>
    </row>
    <row r="480" spans="1:8">
      <c r="A480" s="42" t="s">
        <v>562</v>
      </c>
      <c r="B480" s="43">
        <v>43171</v>
      </c>
      <c r="C480" s="42">
        <v>96194.4</v>
      </c>
      <c r="D480" s="42">
        <v>1222.2</v>
      </c>
      <c r="E480" s="42">
        <v>210.28</v>
      </c>
      <c r="F480" s="41">
        <v>0.25252472643371648</v>
      </c>
      <c r="G480" s="41">
        <v>0.30507207688200744</v>
      </c>
      <c r="H480" s="41">
        <v>0.16376113786042401</v>
      </c>
    </row>
    <row r="481" spans="1:8">
      <c r="A481" s="42" t="s">
        <v>561</v>
      </c>
      <c r="B481" s="43">
        <v>43172</v>
      </c>
      <c r="C481" s="42">
        <v>96314.1</v>
      </c>
      <c r="D481" s="42">
        <v>1223.83</v>
      </c>
      <c r="E481" s="42">
        <v>209.83</v>
      </c>
      <c r="F481" s="41">
        <v>0.26254792850541731</v>
      </c>
      <c r="G481" s="41">
        <v>0.30904909616001697</v>
      </c>
      <c r="H481" s="41">
        <v>0.16449303512958546</v>
      </c>
    </row>
    <row r="482" spans="1:8">
      <c r="A482" s="42" t="s">
        <v>560</v>
      </c>
      <c r="B482" s="43">
        <v>43173</v>
      </c>
      <c r="C482" s="42">
        <v>95525.9</v>
      </c>
      <c r="D482" s="42">
        <v>1218.7</v>
      </c>
      <c r="E482" s="42">
        <v>208.5</v>
      </c>
      <c r="F482" s="41">
        <v>0.25172179737825529</v>
      </c>
      <c r="G482" s="41">
        <v>0.30055706144750616</v>
      </c>
      <c r="H482" s="41">
        <v>0.15962180200222464</v>
      </c>
    </row>
    <row r="483" spans="1:8">
      <c r="A483" s="42" t="s">
        <v>559</v>
      </c>
      <c r="B483" s="43">
        <v>43176</v>
      </c>
      <c r="C483" s="42">
        <v>95577.3</v>
      </c>
      <c r="D483" s="42">
        <v>1209.634</v>
      </c>
      <c r="E483" s="42">
        <v>207.1875</v>
      </c>
      <c r="F483" s="41">
        <v>0.25217545100813576</v>
      </c>
      <c r="G483" s="41">
        <v>0.28989101921559435</v>
      </c>
      <c r="H483" s="41">
        <v>0.15315578560694609</v>
      </c>
    </row>
    <row r="484" spans="1:8">
      <c r="A484" s="42" t="s">
        <v>558</v>
      </c>
      <c r="B484" s="43">
        <v>43177</v>
      </c>
      <c r="C484" s="42">
        <v>95819.6</v>
      </c>
      <c r="D484" s="42">
        <v>1206.6120000000001</v>
      </c>
      <c r="E484" s="42">
        <v>206.75</v>
      </c>
      <c r="F484" s="41">
        <v>0.25530052926688684</v>
      </c>
      <c r="G484" s="41">
        <v>0.28568140649973373</v>
      </c>
      <c r="H484" s="41">
        <v>0.14931346934237588</v>
      </c>
    </row>
    <row r="485" spans="1:8">
      <c r="A485" s="42" t="s">
        <v>1</v>
      </c>
      <c r="B485" s="43">
        <v>43178</v>
      </c>
      <c r="C485" s="42">
        <v>96289.9</v>
      </c>
      <c r="D485" s="42">
        <v>1203.5899999999999</v>
      </c>
      <c r="E485" s="42">
        <v>206.42</v>
      </c>
      <c r="F485" s="41">
        <v>0.25640861702266471</v>
      </c>
      <c r="G485" s="41">
        <v>0.28045575922635813</v>
      </c>
      <c r="H485" s="41">
        <v>0.14875619121820916</v>
      </c>
    </row>
    <row r="486" spans="1:8">
      <c r="A486" s="42" t="s">
        <v>557</v>
      </c>
      <c r="B486" s="43">
        <v>43184</v>
      </c>
      <c r="C486" s="42">
        <v>96425.9</v>
      </c>
      <c r="D486" s="42">
        <v>1185.32428571429</v>
      </c>
      <c r="E486" s="42">
        <v>206.64</v>
      </c>
      <c r="F486" s="41">
        <v>0.25656162078972722</v>
      </c>
      <c r="G486" s="41">
        <v>0.2562789190629664</v>
      </c>
      <c r="H486" s="41">
        <v>0.14998052201012846</v>
      </c>
    </row>
    <row r="487" spans="1:8">
      <c r="A487" s="42" t="s">
        <v>556</v>
      </c>
      <c r="B487" s="43">
        <v>43185</v>
      </c>
      <c r="C487" s="42">
        <v>96489.7</v>
      </c>
      <c r="D487" s="42">
        <v>1182.28</v>
      </c>
      <c r="E487" s="42">
        <v>207.17</v>
      </c>
      <c r="F487" s="41">
        <v>0.24938106953256511</v>
      </c>
      <c r="G487" s="41">
        <v>0.23906641374178617</v>
      </c>
      <c r="H487" s="41">
        <v>0.15293004619066175</v>
      </c>
    </row>
    <row r="488" spans="1:8">
      <c r="A488" s="42" t="s">
        <v>555</v>
      </c>
      <c r="B488" s="43">
        <v>43186</v>
      </c>
      <c r="C488" s="42">
        <v>96596.6</v>
      </c>
      <c r="D488" s="42">
        <v>1185.18</v>
      </c>
      <c r="E488" s="42">
        <v>208.05</v>
      </c>
      <c r="F488" s="41">
        <v>0.2466361578508578</v>
      </c>
      <c r="G488" s="41">
        <v>0.23198090113252223</v>
      </c>
      <c r="H488" s="41">
        <v>0.13323165749768506</v>
      </c>
    </row>
    <row r="489" spans="1:8">
      <c r="A489" s="42" t="s">
        <v>554</v>
      </c>
      <c r="B489" s="43">
        <v>43187</v>
      </c>
      <c r="C489" s="42">
        <v>96938.8</v>
      </c>
      <c r="D489" s="42">
        <v>1162.67</v>
      </c>
      <c r="E489" s="42">
        <v>207.02</v>
      </c>
      <c r="F489" s="41">
        <v>0.25077642255967203</v>
      </c>
      <c r="G489" s="41">
        <v>0.20626335233388704</v>
      </c>
      <c r="H489" s="41">
        <v>0.12523100336993154</v>
      </c>
    </row>
    <row r="490" spans="1:8">
      <c r="A490" s="42" t="s">
        <v>553</v>
      </c>
      <c r="B490" s="43">
        <v>43193</v>
      </c>
      <c r="C490" s="42">
        <v>97086.1</v>
      </c>
      <c r="D490" s="42">
        <v>1170.1500000000001</v>
      </c>
      <c r="E490" s="42">
        <v>207.98</v>
      </c>
      <c r="F490" s="41">
        <v>0.25234735879406589</v>
      </c>
      <c r="G490" s="41">
        <v>0.21169916434540403</v>
      </c>
      <c r="H490" s="41">
        <v>0.13167918163020986</v>
      </c>
    </row>
    <row r="491" spans="1:8">
      <c r="A491" s="42" t="s">
        <v>552</v>
      </c>
      <c r="B491" s="43">
        <v>43194</v>
      </c>
      <c r="C491" s="42">
        <v>97150.5</v>
      </c>
      <c r="D491" s="42">
        <v>1155.6400000000001</v>
      </c>
      <c r="E491" s="42">
        <v>207.24</v>
      </c>
      <c r="F491" s="41">
        <v>0.25277084663146288</v>
      </c>
      <c r="G491" s="41">
        <v>0.19098853986313791</v>
      </c>
      <c r="H491" s="41">
        <v>0.12881965248651883</v>
      </c>
    </row>
    <row r="492" spans="1:8">
      <c r="A492" s="42" t="s">
        <v>551</v>
      </c>
      <c r="B492" s="43">
        <v>43197</v>
      </c>
      <c r="C492" s="42">
        <v>96779.8</v>
      </c>
      <c r="D492" s="42">
        <v>1160.098</v>
      </c>
      <c r="E492" s="42">
        <v>208.69499999999999</v>
      </c>
      <c r="F492" s="41">
        <v>0.24741313975489931</v>
      </c>
      <c r="G492" s="41">
        <v>0.19368839133208482</v>
      </c>
      <c r="H492" s="41">
        <v>0.13699264505584297</v>
      </c>
    </row>
    <row r="493" spans="1:8">
      <c r="A493" s="42" t="s">
        <v>550</v>
      </c>
      <c r="B493" s="43">
        <v>43198</v>
      </c>
      <c r="C493" s="42">
        <v>96341.2</v>
      </c>
      <c r="D493" s="42">
        <v>1161.5840000000001</v>
      </c>
      <c r="E493" s="42">
        <v>209.18</v>
      </c>
      <c r="F493" s="41">
        <v>0.24124158687294495</v>
      </c>
      <c r="G493" s="41">
        <v>0.20352691291509095</v>
      </c>
      <c r="H493" s="41">
        <v>0.13777536034811</v>
      </c>
    </row>
    <row r="494" spans="1:8">
      <c r="A494" s="42" t="s">
        <v>549</v>
      </c>
      <c r="B494" s="43">
        <v>43199</v>
      </c>
      <c r="C494" s="42">
        <v>97120.7</v>
      </c>
      <c r="D494" s="42">
        <v>1163.07</v>
      </c>
      <c r="E494" s="42">
        <v>211.23</v>
      </c>
      <c r="F494" s="41">
        <v>0.25079623063836243</v>
      </c>
      <c r="G494" s="41">
        <v>0.20504159888931484</v>
      </c>
      <c r="H494" s="41">
        <v>0.14030446987691625</v>
      </c>
    </row>
    <row r="495" spans="1:8">
      <c r="A495" s="42" t="s">
        <v>548</v>
      </c>
      <c r="B495" s="43">
        <v>43200</v>
      </c>
      <c r="C495" s="42">
        <v>96748</v>
      </c>
      <c r="D495" s="42">
        <v>1175.32</v>
      </c>
      <c r="E495" s="42">
        <v>212.05</v>
      </c>
      <c r="F495" s="41">
        <v>0.24530987940517379</v>
      </c>
      <c r="G495" s="41">
        <v>0.21264521986752216</v>
      </c>
      <c r="H495" s="41">
        <v>0.13827902732299124</v>
      </c>
    </row>
    <row r="496" spans="1:8">
      <c r="A496" s="42" t="s">
        <v>547</v>
      </c>
      <c r="B496" s="43">
        <v>43201</v>
      </c>
      <c r="C496" s="42">
        <v>96287</v>
      </c>
      <c r="D496" s="42">
        <v>1175.53</v>
      </c>
      <c r="E496" s="42">
        <v>211.46</v>
      </c>
      <c r="F496" s="41">
        <v>0.23754734611148165</v>
      </c>
      <c r="G496" s="41">
        <v>0.22134509728952456</v>
      </c>
      <c r="H496" s="41">
        <v>0.13818206284061096</v>
      </c>
    </row>
    <row r="497" spans="1:8">
      <c r="A497" s="42" t="s">
        <v>546</v>
      </c>
      <c r="B497" s="43">
        <v>43205</v>
      </c>
      <c r="C497" s="42">
        <v>95987.5</v>
      </c>
      <c r="D497" s="42">
        <v>1165.7059999999999</v>
      </c>
      <c r="E497" s="42">
        <v>210.69</v>
      </c>
      <c r="F497" s="41">
        <v>0.23281539781455018</v>
      </c>
      <c r="G497" s="41">
        <v>0.21396853299786289</v>
      </c>
      <c r="H497" s="41">
        <v>0.13506087706066161</v>
      </c>
    </row>
    <row r="498" spans="1:8">
      <c r="A498" s="42" t="s">
        <v>545</v>
      </c>
      <c r="B498" s="43">
        <v>43206</v>
      </c>
      <c r="C498" s="42">
        <v>95506.2</v>
      </c>
      <c r="D498" s="42">
        <v>1163.25</v>
      </c>
      <c r="E498" s="42">
        <v>211.89</v>
      </c>
      <c r="F498" s="41">
        <v>0.22274856032304058</v>
      </c>
      <c r="G498" s="41">
        <v>0.21424843423799578</v>
      </c>
      <c r="H498" s="41">
        <v>0.13968373493975905</v>
      </c>
    </row>
    <row r="499" spans="1:8">
      <c r="A499" s="42" t="s">
        <v>544</v>
      </c>
      <c r="B499" s="43">
        <v>43207</v>
      </c>
      <c r="C499" s="42">
        <v>95522.7</v>
      </c>
      <c r="D499" s="42">
        <v>1164.3599999999999</v>
      </c>
      <c r="E499" s="42">
        <v>212.42</v>
      </c>
      <c r="F499" s="41">
        <v>0.22257475771894897</v>
      </c>
      <c r="G499" s="41">
        <v>0.21515341264871624</v>
      </c>
      <c r="H499" s="41">
        <v>0.13551077136900624</v>
      </c>
    </row>
    <row r="500" spans="1:8">
      <c r="A500" s="42" t="s">
        <v>2</v>
      </c>
      <c r="B500" s="43">
        <v>43208</v>
      </c>
      <c r="C500" s="42">
        <v>95523.8</v>
      </c>
      <c r="D500" s="42">
        <v>1176.1400000000001</v>
      </c>
      <c r="E500" s="42">
        <v>213.3</v>
      </c>
      <c r="F500" s="41">
        <v>0.21867540662360474</v>
      </c>
      <c r="G500" s="41">
        <v>0.22399069211764755</v>
      </c>
      <c r="H500" s="41">
        <v>0.15073370738023306</v>
      </c>
    </row>
    <row r="501" spans="1:8">
      <c r="A501" s="42" t="s">
        <v>543</v>
      </c>
      <c r="B501" s="43">
        <v>43211</v>
      </c>
      <c r="C501" s="42">
        <v>95265.8</v>
      </c>
      <c r="D501" s="42">
        <v>1165.412</v>
      </c>
      <c r="E501" s="42">
        <v>213.2775</v>
      </c>
      <c r="F501" s="41">
        <v>0.21401473397415893</v>
      </c>
      <c r="G501" s="41">
        <v>0.2116888193901485</v>
      </c>
      <c r="H501" s="41">
        <v>0.15416148059959967</v>
      </c>
    </row>
    <row r="502" spans="1:8">
      <c r="A502" s="42" t="s">
        <v>542</v>
      </c>
      <c r="B502" s="43">
        <v>43212</v>
      </c>
      <c r="C502" s="42">
        <v>94494.2</v>
      </c>
      <c r="D502" s="42">
        <v>1161.836</v>
      </c>
      <c r="E502" s="42">
        <v>213.27</v>
      </c>
      <c r="F502" s="41">
        <v>0.2076321927218121</v>
      </c>
      <c r="G502" s="41">
        <v>0.20683902732910209</v>
      </c>
      <c r="H502" s="41">
        <v>0.15675001355968976</v>
      </c>
    </row>
    <row r="503" spans="1:8">
      <c r="A503" s="42" t="s">
        <v>541</v>
      </c>
      <c r="B503" s="43">
        <v>43213</v>
      </c>
      <c r="C503" s="42">
        <v>94299.5</v>
      </c>
      <c r="D503" s="42">
        <v>1158.26</v>
      </c>
      <c r="E503" s="42">
        <v>213.11</v>
      </c>
      <c r="F503" s="41">
        <v>0.20372403299472297</v>
      </c>
      <c r="G503" s="41">
        <v>0.20941839824579711</v>
      </c>
      <c r="H503" s="41">
        <v>0.15694896851248652</v>
      </c>
    </row>
    <row r="504" spans="1:8">
      <c r="A504" s="42" t="s">
        <v>540</v>
      </c>
      <c r="B504" s="43">
        <v>43214</v>
      </c>
      <c r="C504" s="42">
        <v>94576.3</v>
      </c>
      <c r="D504" s="42">
        <v>1154.21</v>
      </c>
      <c r="E504" s="42">
        <v>212.02</v>
      </c>
      <c r="F504" s="41">
        <v>0.20247446326448104</v>
      </c>
      <c r="G504" s="41">
        <v>0.21123494102338092</v>
      </c>
      <c r="H504" s="41">
        <v>0.15128149435273675</v>
      </c>
    </row>
    <row r="505" spans="1:8">
      <c r="A505" s="42" t="s">
        <v>539</v>
      </c>
      <c r="B505" s="43">
        <v>43215</v>
      </c>
      <c r="C505" s="42">
        <v>94796.1</v>
      </c>
      <c r="D505" s="42">
        <v>1140.27</v>
      </c>
      <c r="E505" s="42">
        <v>210.23</v>
      </c>
      <c r="F505" s="41">
        <v>0.19537039722481087</v>
      </c>
      <c r="G505" s="41">
        <v>0.1828723298312005</v>
      </c>
      <c r="H505" s="41">
        <v>0.13882531385002905</v>
      </c>
    </row>
    <row r="506" spans="1:8">
      <c r="A506" s="42" t="s">
        <v>538</v>
      </c>
      <c r="B506" s="43">
        <v>43218</v>
      </c>
      <c r="C506" s="42">
        <v>94284.4</v>
      </c>
      <c r="D506" s="42">
        <v>1154.7660000000001</v>
      </c>
      <c r="E506" s="42">
        <v>210.32</v>
      </c>
      <c r="F506" s="41">
        <v>0.18760155484402419</v>
      </c>
      <c r="G506" s="41">
        <v>0.19334443902479359</v>
      </c>
      <c r="H506" s="41">
        <v>0.13840324763193501</v>
      </c>
    </row>
    <row r="507" spans="1:8">
      <c r="A507" s="42" t="s">
        <v>537</v>
      </c>
      <c r="B507" s="43">
        <v>43219</v>
      </c>
      <c r="C507" s="42">
        <v>93805.5</v>
      </c>
      <c r="D507" s="42">
        <v>1159.598</v>
      </c>
      <c r="E507" s="42">
        <v>210.35</v>
      </c>
      <c r="F507" s="41">
        <v>0.18104421857353836</v>
      </c>
      <c r="G507" s="41">
        <v>0.19378809092406524</v>
      </c>
      <c r="H507" s="41">
        <v>0.13616722480285204</v>
      </c>
    </row>
    <row r="508" spans="1:8">
      <c r="A508" s="42" t="s">
        <v>536</v>
      </c>
      <c r="B508" s="43">
        <v>43220</v>
      </c>
      <c r="C508" s="42">
        <v>93586.9</v>
      </c>
      <c r="D508" s="42">
        <v>1164.43</v>
      </c>
      <c r="E508" s="42">
        <v>209.89</v>
      </c>
      <c r="F508" s="41">
        <v>0.17576061379274832</v>
      </c>
      <c r="G508" s="41">
        <v>0.18513429615380717</v>
      </c>
      <c r="H508" s="41">
        <v>0.12354798993629879</v>
      </c>
    </row>
    <row r="509" spans="1:8">
      <c r="A509" s="42" t="s">
        <v>535</v>
      </c>
      <c r="B509" s="43">
        <v>43221</v>
      </c>
      <c r="C509" s="42">
        <v>93612.1</v>
      </c>
      <c r="D509" s="42">
        <v>1160.46</v>
      </c>
      <c r="E509" s="42">
        <v>209.23</v>
      </c>
      <c r="F509" s="41">
        <v>0.17373701658566931</v>
      </c>
      <c r="G509" s="41">
        <v>0.1830949730238931</v>
      </c>
      <c r="H509" s="41">
        <v>0.11893684154232842</v>
      </c>
    </row>
    <row r="510" spans="1:8">
      <c r="A510" s="42" t="s">
        <v>534</v>
      </c>
      <c r="B510" s="43">
        <v>43225</v>
      </c>
      <c r="C510" s="42">
        <v>93100.6</v>
      </c>
      <c r="D510" s="42">
        <v>1146.52</v>
      </c>
      <c r="E510" s="42">
        <v>207.27799999999999</v>
      </c>
      <c r="F510" s="41">
        <v>0.16689352635207122</v>
      </c>
      <c r="G510" s="41">
        <v>0.16954363601866351</v>
      </c>
      <c r="H510" s="41">
        <v>0.10814220796578433</v>
      </c>
    </row>
    <row r="511" spans="1:8">
      <c r="A511" s="42" t="s">
        <v>533</v>
      </c>
      <c r="B511" s="43">
        <v>43226</v>
      </c>
      <c r="C511" s="42">
        <v>92849.9</v>
      </c>
      <c r="D511" s="42">
        <v>1143.0350000000001</v>
      </c>
      <c r="E511" s="42">
        <v>206.79</v>
      </c>
      <c r="F511" s="41">
        <v>0.16314486649813453</v>
      </c>
      <c r="G511" s="41">
        <v>0.1666479546011268</v>
      </c>
      <c r="H511" s="41">
        <v>0.10517877184543845</v>
      </c>
    </row>
    <row r="512" spans="1:8">
      <c r="A512" s="42" t="s">
        <v>532</v>
      </c>
      <c r="B512" s="43">
        <v>43227</v>
      </c>
      <c r="C512" s="42">
        <v>93165.9</v>
      </c>
      <c r="D512" s="42">
        <v>1139.55</v>
      </c>
      <c r="E512" s="42">
        <v>207.14</v>
      </c>
      <c r="F512" s="41">
        <v>0.16541722071349119</v>
      </c>
      <c r="G512" s="41">
        <v>0.15316892500430068</v>
      </c>
      <c r="H512" s="41">
        <v>0.10746364414029075</v>
      </c>
    </row>
    <row r="513" spans="1:8">
      <c r="A513" s="42" t="s">
        <v>531</v>
      </c>
      <c r="B513" s="43">
        <v>43228</v>
      </c>
      <c r="C513" s="42">
        <v>93605.8</v>
      </c>
      <c r="D513" s="42">
        <v>1142.6600000000001</v>
      </c>
      <c r="E513" s="42">
        <v>205.52</v>
      </c>
      <c r="F513" s="41">
        <v>0.17052315141329411</v>
      </c>
      <c r="G513" s="41">
        <v>0.15919005011463483</v>
      </c>
      <c r="H513" s="41">
        <v>0.10162950257289882</v>
      </c>
    </row>
    <row r="514" spans="1:8">
      <c r="A514" s="42" t="s">
        <v>530</v>
      </c>
      <c r="B514" s="43">
        <v>43229</v>
      </c>
      <c r="C514" s="42">
        <v>93691.1</v>
      </c>
      <c r="D514" s="42">
        <v>1143.76</v>
      </c>
      <c r="E514" s="42">
        <v>205.52</v>
      </c>
      <c r="F514" s="41">
        <v>0.17558540178224158</v>
      </c>
      <c r="G514" s="41">
        <v>0.16075107422449819</v>
      </c>
      <c r="H514" s="41">
        <v>0.10554061323292085</v>
      </c>
    </row>
    <row r="515" spans="1:8">
      <c r="A515" s="42" t="s">
        <v>529</v>
      </c>
      <c r="B515" s="43">
        <v>43232</v>
      </c>
      <c r="C515" s="42">
        <v>93891.1</v>
      </c>
      <c r="D515" s="42">
        <v>1158.8440000000001</v>
      </c>
      <c r="E515" s="42">
        <v>206.8475</v>
      </c>
      <c r="F515" s="41">
        <v>0.17863468778283975</v>
      </c>
      <c r="G515" s="41">
        <v>0.17620955791302806</v>
      </c>
      <c r="H515" s="41">
        <v>0.11399989228780694</v>
      </c>
    </row>
    <row r="516" spans="1:8">
      <c r="A516" s="42" t="s">
        <v>528</v>
      </c>
      <c r="B516" s="43">
        <v>43233</v>
      </c>
      <c r="C516" s="42">
        <v>94165.8</v>
      </c>
      <c r="D516" s="42">
        <v>1163.8720000000001</v>
      </c>
      <c r="E516" s="42">
        <v>207.29</v>
      </c>
      <c r="F516" s="41">
        <v>0.18084974311579161</v>
      </c>
      <c r="G516" s="41">
        <v>0.18146399894428034</v>
      </c>
      <c r="H516" s="41">
        <v>0.11326530612244889</v>
      </c>
    </row>
    <row r="517" spans="1:8">
      <c r="A517" s="42" t="s">
        <v>527</v>
      </c>
      <c r="B517" s="43">
        <v>43234</v>
      </c>
      <c r="C517" s="42">
        <v>94703.4</v>
      </c>
      <c r="D517" s="42">
        <v>1168.9000000000001</v>
      </c>
      <c r="E517" s="42">
        <v>207.95</v>
      </c>
      <c r="F517" s="41">
        <v>0.18588558806293087</v>
      </c>
      <c r="G517" s="41">
        <v>0.17999192408641229</v>
      </c>
      <c r="H517" s="41">
        <v>0.11167539826793527</v>
      </c>
    </row>
    <row r="518" spans="1:8">
      <c r="A518" s="42" t="s">
        <v>526</v>
      </c>
      <c r="B518" s="43">
        <v>43235</v>
      </c>
      <c r="C518" s="42">
        <v>94905.9</v>
      </c>
      <c r="D518" s="42">
        <v>1150.27</v>
      </c>
      <c r="E518" s="42">
        <v>205.67</v>
      </c>
      <c r="F518" s="41">
        <v>0.18444196782361999</v>
      </c>
      <c r="G518" s="41">
        <v>0.15594569335436992</v>
      </c>
      <c r="H518" s="41">
        <v>9.7433434715330058E-2</v>
      </c>
    </row>
    <row r="519" spans="1:8">
      <c r="A519" s="42" t="s">
        <v>525</v>
      </c>
      <c r="B519" s="43">
        <v>43236</v>
      </c>
      <c r="C519" s="42">
        <v>94940.2</v>
      </c>
      <c r="D519" s="42">
        <v>1155.0899999999999</v>
      </c>
      <c r="E519" s="42">
        <v>204.81</v>
      </c>
      <c r="F519" s="41">
        <v>0.18464974669960821</v>
      </c>
      <c r="G519" s="41">
        <v>0.15028869498712361</v>
      </c>
      <c r="H519" s="41">
        <v>9.0270291851319628E-2</v>
      </c>
    </row>
    <row r="520" spans="1:8">
      <c r="A520" s="42" t="s">
        <v>524</v>
      </c>
      <c r="B520" s="43">
        <v>43239</v>
      </c>
      <c r="C520" s="42">
        <v>95103.1</v>
      </c>
      <c r="D520" s="42">
        <v>1143.93</v>
      </c>
      <c r="E520" s="42">
        <v>204.1275</v>
      </c>
      <c r="F520" s="41">
        <v>0.18933881920388185</v>
      </c>
      <c r="G520" s="41">
        <v>0.1357503261510602</v>
      </c>
      <c r="H520" s="41">
        <v>8.5784574468085184E-2</v>
      </c>
    </row>
    <row r="521" spans="1:8">
      <c r="A521" s="42" t="s">
        <v>523</v>
      </c>
      <c r="B521" s="43">
        <v>43240</v>
      </c>
      <c r="C521" s="42">
        <v>95136.4</v>
      </c>
      <c r="D521" s="42">
        <v>1140.21</v>
      </c>
      <c r="E521" s="42">
        <v>203.9</v>
      </c>
      <c r="F521" s="41">
        <v>0.18983710095988493</v>
      </c>
      <c r="G521" s="41">
        <v>0.12866376963661752</v>
      </c>
      <c r="H521" s="41">
        <v>7.9292822358670412E-2</v>
      </c>
    </row>
    <row r="522" spans="1:8">
      <c r="A522" s="42" t="s">
        <v>3</v>
      </c>
      <c r="B522" s="43">
        <v>43241</v>
      </c>
      <c r="C522" s="42">
        <v>95227.4</v>
      </c>
      <c r="D522" s="42">
        <v>1136.49</v>
      </c>
      <c r="E522" s="42">
        <v>203.31</v>
      </c>
      <c r="F522" s="41">
        <v>0.18842171340570801</v>
      </c>
      <c r="G522" s="41">
        <v>0.11963942662923022</v>
      </c>
      <c r="H522" s="41">
        <v>7.7253218884120178E-2</v>
      </c>
    </row>
    <row r="523" spans="1:8">
      <c r="A523" s="42" t="s">
        <v>522</v>
      </c>
      <c r="B523" s="43">
        <v>43242</v>
      </c>
      <c r="C523" s="42">
        <v>95229.9</v>
      </c>
      <c r="D523" s="42">
        <v>1142.05</v>
      </c>
      <c r="E523" s="42">
        <v>203.99</v>
      </c>
      <c r="F523" s="41">
        <v>0.18527410814968603</v>
      </c>
      <c r="G523" s="41">
        <v>0.13227843708793108</v>
      </c>
      <c r="H523" s="41">
        <v>8.1658624529402424E-2</v>
      </c>
    </row>
    <row r="524" spans="1:8">
      <c r="A524" s="42" t="s">
        <v>521</v>
      </c>
      <c r="B524" s="43">
        <v>43243</v>
      </c>
      <c r="C524" s="42">
        <v>95445</v>
      </c>
      <c r="D524" s="42">
        <v>1133.0999999999999</v>
      </c>
      <c r="E524" s="42">
        <v>201.14</v>
      </c>
      <c r="F524" s="41">
        <v>0.17720554135790878</v>
      </c>
      <c r="G524" s="41">
        <v>0.14527426544164457</v>
      </c>
      <c r="H524" s="41">
        <v>6.2700603627045437E-2</v>
      </c>
    </row>
    <row r="525" spans="1:8">
      <c r="A525" s="42" t="s">
        <v>520</v>
      </c>
      <c r="B525" s="43">
        <v>43246</v>
      </c>
      <c r="C525" s="42">
        <v>95794</v>
      </c>
      <c r="D525" s="42">
        <v>1135.44</v>
      </c>
      <c r="E525" s="42">
        <v>202.95500000000001</v>
      </c>
      <c r="F525" s="41">
        <v>0.17981624257950091</v>
      </c>
      <c r="G525" s="41">
        <v>0.15513505264764227</v>
      </c>
      <c r="H525" s="41">
        <v>7.1002638522427608E-2</v>
      </c>
    </row>
    <row r="526" spans="1:8">
      <c r="A526" s="42" t="s">
        <v>519</v>
      </c>
      <c r="B526" s="43">
        <v>43247</v>
      </c>
      <c r="C526" s="42">
        <v>95626</v>
      </c>
      <c r="D526" s="42">
        <v>1136.22</v>
      </c>
      <c r="E526" s="42">
        <v>203.56</v>
      </c>
      <c r="F526" s="41">
        <v>0.17875756245963004</v>
      </c>
      <c r="G526" s="41">
        <v>0.13207659964529816</v>
      </c>
      <c r="H526" s="41">
        <v>7.0298122929701945E-2</v>
      </c>
    </row>
    <row r="527" spans="1:8">
      <c r="A527" s="42" t="s">
        <v>518</v>
      </c>
      <c r="B527" s="43">
        <v>43248</v>
      </c>
      <c r="C527" s="42">
        <v>95529.600000000006</v>
      </c>
      <c r="D527" s="42">
        <v>1137</v>
      </c>
      <c r="E527" s="42">
        <v>204.61</v>
      </c>
      <c r="F527" s="41">
        <v>0.17756926399455675</v>
      </c>
      <c r="G527" s="41">
        <v>0.13194022718448539</v>
      </c>
      <c r="H527" s="41">
        <v>7.774558862259684E-2</v>
      </c>
    </row>
    <row r="528" spans="1:8">
      <c r="A528" s="42" t="s">
        <v>517</v>
      </c>
      <c r="B528" s="43">
        <v>43249</v>
      </c>
      <c r="C528" s="42">
        <v>95409.600000000006</v>
      </c>
      <c r="D528" s="42">
        <v>1126.25</v>
      </c>
      <c r="E528" s="42">
        <v>205.03</v>
      </c>
      <c r="F528" s="41">
        <v>0.17577409663052634</v>
      </c>
      <c r="G528" s="41">
        <v>0.12061331502542205</v>
      </c>
      <c r="H528" s="41">
        <v>8.4298482204241409E-2</v>
      </c>
    </row>
    <row r="529" spans="1:8">
      <c r="A529" s="42" t="s">
        <v>516</v>
      </c>
      <c r="B529" s="43">
        <v>43250</v>
      </c>
      <c r="C529" s="42">
        <v>95577.600000000006</v>
      </c>
      <c r="D529" s="42">
        <v>1112.75</v>
      </c>
      <c r="E529" s="42">
        <v>202.19</v>
      </c>
      <c r="F529" s="41">
        <v>0.18111940999392018</v>
      </c>
      <c r="G529" s="41">
        <v>0.10050577277213724</v>
      </c>
      <c r="H529" s="41">
        <v>6.9703462688146534E-2</v>
      </c>
    </row>
    <row r="530" spans="1:8">
      <c r="A530" s="42" t="s">
        <v>515</v>
      </c>
      <c r="B530" s="43">
        <v>43253</v>
      </c>
      <c r="C530" s="42">
        <v>95951.9</v>
      </c>
      <c r="D530" s="42">
        <v>1119.4275</v>
      </c>
      <c r="E530" s="42">
        <v>203.8775</v>
      </c>
      <c r="F530" s="41">
        <v>0.1888005927159373</v>
      </c>
      <c r="G530" s="41">
        <v>0.10488936572578011</v>
      </c>
      <c r="H530" s="41">
        <v>7.8774009206836304E-2</v>
      </c>
    </row>
    <row r="531" spans="1:8">
      <c r="A531" s="42" t="s">
        <v>514</v>
      </c>
      <c r="B531" s="43">
        <v>43254</v>
      </c>
      <c r="C531" s="42">
        <v>95998.8</v>
      </c>
      <c r="D531" s="42">
        <v>1121.65333333333</v>
      </c>
      <c r="E531" s="42">
        <v>204.44</v>
      </c>
      <c r="F531" s="41">
        <v>0.190935379782875</v>
      </c>
      <c r="G531" s="41">
        <v>0.10487035267617872</v>
      </c>
      <c r="H531" s="41">
        <v>8.106393104542331E-2</v>
      </c>
    </row>
    <row r="532" spans="1:8">
      <c r="A532" s="42" t="s">
        <v>513</v>
      </c>
      <c r="B532" s="43">
        <v>43260</v>
      </c>
      <c r="C532" s="42">
        <v>96077.1</v>
      </c>
      <c r="D532" s="42">
        <v>1135.00833333333</v>
      </c>
      <c r="E532" s="42">
        <v>205.45142857142901</v>
      </c>
      <c r="F532" s="41">
        <v>0.19333387155872139</v>
      </c>
      <c r="G532" s="41">
        <v>0.121804692107228</v>
      </c>
      <c r="H532" s="41">
        <v>8.3604581072937778E-2</v>
      </c>
    </row>
    <row r="533" spans="1:8">
      <c r="A533" s="42" t="s">
        <v>512</v>
      </c>
      <c r="B533" s="43">
        <v>43261</v>
      </c>
      <c r="C533" s="42">
        <v>95915.9</v>
      </c>
      <c r="D533" s="42">
        <v>1137.23416666667</v>
      </c>
      <c r="E533" s="42">
        <v>205.62</v>
      </c>
      <c r="F533" s="41">
        <v>0.1913050390432387</v>
      </c>
      <c r="G533" s="41">
        <v>0.13120484484365336</v>
      </c>
      <c r="H533" s="41">
        <v>8.3807716635041052E-2</v>
      </c>
    </row>
    <row r="534" spans="1:8">
      <c r="A534" s="42" t="s">
        <v>511</v>
      </c>
      <c r="B534" s="43">
        <v>43262</v>
      </c>
      <c r="C534" s="42">
        <v>95847.4</v>
      </c>
      <c r="D534" s="42">
        <v>1139.46</v>
      </c>
      <c r="E534" s="42">
        <v>205.95</v>
      </c>
      <c r="F534" s="41">
        <v>0.19378145671444003</v>
      </c>
      <c r="G534" s="41">
        <v>0.1274972541336421</v>
      </c>
      <c r="H534" s="41">
        <v>8.4204153615329735E-2</v>
      </c>
    </row>
    <row r="535" spans="1:8">
      <c r="A535" s="42" t="s">
        <v>510</v>
      </c>
      <c r="B535" s="43">
        <v>43263</v>
      </c>
      <c r="C535" s="42">
        <v>96378.7</v>
      </c>
      <c r="D535" s="42">
        <v>1140.6400000000001</v>
      </c>
      <c r="E535" s="42">
        <v>205.31</v>
      </c>
      <c r="F535" s="41">
        <v>0.20033003916879943</v>
      </c>
      <c r="G535" s="41">
        <v>0.12279872820876281</v>
      </c>
      <c r="H535" s="41">
        <v>7.9499447920500677E-2</v>
      </c>
    </row>
    <row r="536" spans="1:8">
      <c r="A536" s="42" t="s">
        <v>509</v>
      </c>
      <c r="B536" s="43">
        <v>43264</v>
      </c>
      <c r="C536" s="42">
        <v>99146.2</v>
      </c>
      <c r="D536" s="42">
        <v>1135.68</v>
      </c>
      <c r="E536" s="42">
        <v>204.29</v>
      </c>
      <c r="F536" s="41">
        <v>0.24308004789458182</v>
      </c>
      <c r="G536" s="41">
        <v>0.11807039133645092</v>
      </c>
      <c r="H536" s="41">
        <v>7.4531874605512138E-2</v>
      </c>
    </row>
    <row r="537" spans="1:8">
      <c r="A537" s="42" t="s">
        <v>508</v>
      </c>
      <c r="B537" s="43">
        <v>43268</v>
      </c>
      <c r="C537" s="42">
        <v>102452.4</v>
      </c>
      <c r="D537" s="42">
        <v>1111.92</v>
      </c>
      <c r="E537" s="42">
        <v>203.482</v>
      </c>
      <c r="F537" s="41">
        <v>0.28296915561443958</v>
      </c>
      <c r="G537" s="41">
        <v>9.9113133765365902E-2</v>
      </c>
      <c r="H537" s="41">
        <v>7.1761716023860167E-2</v>
      </c>
    </row>
    <row r="538" spans="1:8">
      <c r="A538" s="42" t="s">
        <v>507</v>
      </c>
      <c r="B538" s="43">
        <v>43269</v>
      </c>
      <c r="C538" s="42">
        <v>104533.5</v>
      </c>
      <c r="D538" s="42">
        <v>1105.98</v>
      </c>
      <c r="E538" s="42">
        <v>203.28</v>
      </c>
      <c r="F538" s="41">
        <v>0.30878407225678517</v>
      </c>
      <c r="G538" s="41">
        <v>9.4719713031755415E-2</v>
      </c>
      <c r="H538" s="41">
        <v>7.1191442272224181E-2</v>
      </c>
    </row>
    <row r="539" spans="1:8">
      <c r="A539" s="42" t="s">
        <v>506</v>
      </c>
      <c r="B539" s="43">
        <v>43270</v>
      </c>
      <c r="C539" s="42">
        <v>106504.1</v>
      </c>
      <c r="D539" s="42">
        <v>1085.03</v>
      </c>
      <c r="E539" s="42">
        <v>202.49</v>
      </c>
      <c r="F539" s="41">
        <v>0.33859491906525685</v>
      </c>
      <c r="G539" s="41">
        <v>7.5437101058557721E-2</v>
      </c>
      <c r="H539" s="41">
        <v>6.5288299663299743E-2</v>
      </c>
    </row>
    <row r="540" spans="1:8">
      <c r="A540" s="42" t="s">
        <v>4</v>
      </c>
      <c r="B540" s="43">
        <v>43271</v>
      </c>
      <c r="C540" s="42">
        <v>108872.9</v>
      </c>
      <c r="D540" s="42">
        <v>1093.26</v>
      </c>
      <c r="E540" s="42">
        <v>201.46</v>
      </c>
      <c r="F540" s="41">
        <v>0.37073082293278481</v>
      </c>
      <c r="G540" s="41">
        <v>8.267147299411759E-2</v>
      </c>
      <c r="H540" s="41">
        <v>5.7033422530038402E-2</v>
      </c>
    </row>
    <row r="541" spans="1:8">
      <c r="A541" s="42" t="s">
        <v>505</v>
      </c>
      <c r="B541" s="43">
        <v>43274</v>
      </c>
      <c r="C541" s="42">
        <v>109401.414</v>
      </c>
      <c r="D541" s="42">
        <v>1079.94</v>
      </c>
      <c r="E541" s="42">
        <v>201.67750000000001</v>
      </c>
      <c r="F541" s="41">
        <v>0.37671239289404124</v>
      </c>
      <c r="G541" s="41">
        <v>6.5355286132841472E-2</v>
      </c>
      <c r="H541" s="41">
        <v>5.3696447230930033E-2</v>
      </c>
    </row>
    <row r="542" spans="1:8">
      <c r="A542" s="42" t="s">
        <v>504</v>
      </c>
      <c r="B542" s="43">
        <v>43275</v>
      </c>
      <c r="C542" s="42">
        <v>112061.317</v>
      </c>
      <c r="D542" s="42">
        <v>1075.5</v>
      </c>
      <c r="E542" s="42">
        <v>201.75</v>
      </c>
      <c r="F542" s="41">
        <v>0.41339871350192348</v>
      </c>
      <c r="G542" s="41">
        <v>6.1440163593046604E-2</v>
      </c>
      <c r="H542" s="41">
        <v>5.5771419600455285E-2</v>
      </c>
    </row>
    <row r="543" spans="1:8">
      <c r="A543" s="42" t="s">
        <v>503</v>
      </c>
      <c r="B543" s="43">
        <v>43276</v>
      </c>
      <c r="C543" s="42">
        <v>115174.54</v>
      </c>
      <c r="D543" s="42">
        <v>1071.06</v>
      </c>
      <c r="E543" s="42">
        <v>200.61</v>
      </c>
      <c r="F543" s="41">
        <v>0.45808275436002344</v>
      </c>
      <c r="G543" s="41">
        <v>5.7212628985547243E-2</v>
      </c>
      <c r="H543" s="41">
        <v>5.0369129273784008E-2</v>
      </c>
    </row>
    <row r="544" spans="1:8">
      <c r="A544" s="42" t="s">
        <v>502</v>
      </c>
      <c r="B544" s="43">
        <v>43277</v>
      </c>
      <c r="C544" s="42">
        <v>113527.663</v>
      </c>
      <c r="D544" s="42">
        <v>1067.75</v>
      </c>
      <c r="E544" s="42">
        <v>200.3</v>
      </c>
      <c r="F544" s="41">
        <v>0.43962483768539373</v>
      </c>
      <c r="G544" s="41">
        <v>5.4099412606742669E-2</v>
      </c>
      <c r="H544" s="41">
        <v>4.1710006240898823E-2</v>
      </c>
    </row>
    <row r="545" spans="1:8">
      <c r="A545" s="42" t="s">
        <v>501</v>
      </c>
      <c r="B545" s="43">
        <v>43278</v>
      </c>
      <c r="C545" s="42">
        <v>111324.821</v>
      </c>
      <c r="D545" s="42">
        <v>1052.1199999999999</v>
      </c>
      <c r="E545" s="42">
        <v>199.93</v>
      </c>
      <c r="F545" s="41">
        <v>0.4115424097378515</v>
      </c>
      <c r="G545" s="41">
        <v>4.3076526515113844E-2</v>
      </c>
      <c r="H545" s="41">
        <v>4.1899004638074056E-2</v>
      </c>
    </row>
    <row r="546" spans="1:8">
      <c r="A546" s="42" t="s">
        <v>500</v>
      </c>
      <c r="B546" s="43">
        <v>43281</v>
      </c>
      <c r="C546" s="42">
        <v>111528.18799999999</v>
      </c>
      <c r="D546" s="42">
        <v>1056.44</v>
      </c>
      <c r="E546" s="42">
        <v>200.8</v>
      </c>
      <c r="F546" s="41">
        <v>0.41647917984357896</v>
      </c>
      <c r="G546" s="41">
        <v>4.9648772442298261E-2</v>
      </c>
      <c r="H546" s="41">
        <v>3.8584876383572997E-2</v>
      </c>
    </row>
    <row r="547" spans="1:8">
      <c r="A547" s="42" t="s">
        <v>499</v>
      </c>
      <c r="B547" s="43">
        <v>43282</v>
      </c>
      <c r="C547" s="42">
        <v>108694.076</v>
      </c>
      <c r="D547" s="42">
        <v>1057.8800000000001</v>
      </c>
      <c r="E547" s="42">
        <v>201.09</v>
      </c>
      <c r="F547" s="41">
        <v>0.38194971056301941</v>
      </c>
      <c r="G547" s="41">
        <v>4.856574032380645E-2</v>
      </c>
      <c r="H547" s="41">
        <v>3.7600801993189714E-2</v>
      </c>
    </row>
    <row r="548" spans="1:8">
      <c r="A548" s="42" t="s">
        <v>498</v>
      </c>
      <c r="B548" s="43">
        <v>43283</v>
      </c>
      <c r="C548" s="42">
        <v>109937.07</v>
      </c>
      <c r="D548" s="42">
        <v>1059.32</v>
      </c>
      <c r="E548" s="42">
        <v>200.56</v>
      </c>
      <c r="F548" s="41">
        <v>0.39752585313765265</v>
      </c>
      <c r="G548" s="41">
        <v>4.9156669463386926E-2</v>
      </c>
      <c r="H548" s="41">
        <v>3.40428666126531E-2</v>
      </c>
    </row>
    <row r="549" spans="1:8">
      <c r="A549" s="42" t="s">
        <v>497</v>
      </c>
      <c r="B549" s="43">
        <v>43284</v>
      </c>
      <c r="C549" s="42">
        <v>112346.469</v>
      </c>
      <c r="D549" s="42">
        <v>1057.7</v>
      </c>
      <c r="E549" s="42">
        <v>199.32</v>
      </c>
      <c r="F549" s="41">
        <v>0.42744657548170695</v>
      </c>
      <c r="G549" s="41">
        <v>4.5054836478608751E-2</v>
      </c>
      <c r="H549" s="41">
        <v>2.5203168398312936E-2</v>
      </c>
    </row>
    <row r="550" spans="1:8">
      <c r="A550" s="42" t="s">
        <v>496</v>
      </c>
      <c r="B550" s="43">
        <v>43285</v>
      </c>
      <c r="C550" s="42">
        <v>112489.99800000001</v>
      </c>
      <c r="D550" s="42">
        <v>1056.07</v>
      </c>
      <c r="E550" s="42">
        <v>201.33</v>
      </c>
      <c r="F550" s="41">
        <v>0.4275434804954843</v>
      </c>
      <c r="G550" s="41">
        <v>4.2122235993463431E-2</v>
      </c>
      <c r="H550" s="41">
        <v>3.5861288330932384E-2</v>
      </c>
    </row>
    <row r="551" spans="1:8">
      <c r="A551" s="42" t="s">
        <v>495</v>
      </c>
      <c r="B551" s="43">
        <v>43288</v>
      </c>
      <c r="C551" s="42">
        <v>111051.60400000001</v>
      </c>
      <c r="D551" s="42">
        <v>1066.1300000000001</v>
      </c>
      <c r="E551" s="42">
        <v>202.30500000000001</v>
      </c>
      <c r="F551" s="41">
        <v>0.40990517397889681</v>
      </c>
      <c r="G551" s="41">
        <v>5.1605228582814355E-2</v>
      </c>
      <c r="H551" s="41">
        <v>4.0984871874035322E-2</v>
      </c>
    </row>
    <row r="552" spans="1:8">
      <c r="A552" s="42" t="s">
        <v>494</v>
      </c>
      <c r="B552" s="43">
        <v>43289</v>
      </c>
      <c r="C552" s="42">
        <v>110851.425</v>
      </c>
      <c r="D552" s="42">
        <v>1069.4833333333299</v>
      </c>
      <c r="E552" s="42">
        <v>202.63</v>
      </c>
      <c r="F552" s="41">
        <v>0.40926204436353286</v>
      </c>
      <c r="G552" s="41">
        <v>5.4467713098802939E-2</v>
      </c>
      <c r="H552" s="41">
        <v>3.7319545408006416E-2</v>
      </c>
    </row>
    <row r="553" spans="1:8">
      <c r="A553" s="42" t="s">
        <v>493</v>
      </c>
      <c r="B553" s="43">
        <v>43291</v>
      </c>
      <c r="C553" s="42">
        <v>110848.963</v>
      </c>
      <c r="D553" s="42">
        <v>1076.19</v>
      </c>
      <c r="E553" s="42">
        <v>205.22</v>
      </c>
      <c r="F553" s="41">
        <v>0.40970925507900691</v>
      </c>
      <c r="G553" s="41">
        <v>6.9006277813095984E-2</v>
      </c>
      <c r="H553" s="41">
        <v>6.1720730508562305E-2</v>
      </c>
    </row>
    <row r="554" spans="1:8">
      <c r="A554" s="42" t="s">
        <v>492</v>
      </c>
      <c r="B554" s="43">
        <v>43292</v>
      </c>
      <c r="C554" s="42">
        <v>109505.129</v>
      </c>
      <c r="D554" s="42">
        <v>1064.72</v>
      </c>
      <c r="E554" s="42">
        <v>203.94</v>
      </c>
      <c r="F554" s="41">
        <v>0.39142122891682618</v>
      </c>
      <c r="G554" s="41">
        <v>5.4334802198346299E-2</v>
      </c>
      <c r="H554" s="41">
        <v>6.113741609865242E-2</v>
      </c>
    </row>
    <row r="555" spans="1:8">
      <c r="A555" s="42" t="s">
        <v>491</v>
      </c>
      <c r="B555" s="43">
        <v>43295</v>
      </c>
      <c r="C555" s="42">
        <v>108916.599</v>
      </c>
      <c r="D555" s="42">
        <v>1068.0319999999999</v>
      </c>
      <c r="E555" s="42">
        <v>204.03749999999999</v>
      </c>
      <c r="F555" s="41">
        <v>0.38076051956349755</v>
      </c>
      <c r="G555" s="41">
        <v>5.7966506655677819E-2</v>
      </c>
      <c r="H555" s="41">
        <v>6.6054494631521132E-2</v>
      </c>
    </row>
    <row r="556" spans="1:8">
      <c r="A556" s="42" t="s">
        <v>490</v>
      </c>
      <c r="B556" s="43">
        <v>43296</v>
      </c>
      <c r="C556" s="42">
        <v>108072.257</v>
      </c>
      <c r="D556" s="42">
        <v>1069.136</v>
      </c>
      <c r="E556" s="42">
        <v>204.07</v>
      </c>
      <c r="F556" s="41">
        <v>0.3682561207514301</v>
      </c>
      <c r="G556" s="41">
        <v>5.9177612091119158E-2</v>
      </c>
      <c r="H556" s="41">
        <v>6.770261078846862E-2</v>
      </c>
    </row>
    <row r="557" spans="1:8">
      <c r="A557" s="42" t="s">
        <v>489</v>
      </c>
      <c r="B557" s="43">
        <v>43297</v>
      </c>
      <c r="C557" s="42">
        <v>108109.99</v>
      </c>
      <c r="D557" s="42">
        <v>1070.24</v>
      </c>
      <c r="E557" s="42">
        <v>205.35</v>
      </c>
      <c r="F557" s="41">
        <v>0.36198130440807796</v>
      </c>
      <c r="G557" s="41">
        <v>6.0388986317114091E-2</v>
      </c>
      <c r="H557" s="41">
        <v>7.2379758734137489E-2</v>
      </c>
    </row>
    <row r="558" spans="1:8">
      <c r="A558" s="42" t="s">
        <v>488</v>
      </c>
      <c r="B558" s="43">
        <v>43298</v>
      </c>
      <c r="C558" s="42">
        <v>107780.607</v>
      </c>
      <c r="D558" s="42">
        <v>1070.9100000000001</v>
      </c>
      <c r="E558" s="42">
        <v>205.04</v>
      </c>
      <c r="F558" s="41">
        <v>0.35589463633344409</v>
      </c>
      <c r="G558" s="41">
        <v>5.1767825574543291E-2</v>
      </c>
      <c r="H558" s="41">
        <v>6.6860918882355902E-2</v>
      </c>
    </row>
    <row r="559" spans="1:8">
      <c r="A559" s="42" t="s">
        <v>487</v>
      </c>
      <c r="B559" s="43">
        <v>43299</v>
      </c>
      <c r="C559" s="42">
        <v>107776.552</v>
      </c>
      <c r="D559" s="42">
        <v>1068.75</v>
      </c>
      <c r="E559" s="42">
        <v>205.93</v>
      </c>
      <c r="F559" s="41">
        <v>0.35551621439423653</v>
      </c>
      <c r="G559" s="41">
        <v>3.7722108942615629E-2</v>
      </c>
      <c r="H559" s="41">
        <v>6.1659019435995388E-2</v>
      </c>
    </row>
    <row r="560" spans="1:8">
      <c r="A560" s="42" t="s">
        <v>486</v>
      </c>
      <c r="B560" s="43">
        <v>43302</v>
      </c>
      <c r="C560" s="42">
        <v>108295.518</v>
      </c>
      <c r="D560" s="42">
        <v>1062.27</v>
      </c>
      <c r="E560" s="42">
        <v>205.8175</v>
      </c>
      <c r="F560" s="41">
        <v>0.35949050263059124</v>
      </c>
      <c r="G560" s="41">
        <v>1.8582976152806019E-2</v>
      </c>
      <c r="H560" s="41">
        <v>5.6625810177757918E-2</v>
      </c>
    </row>
    <row r="561" spans="1:8">
      <c r="A561" s="42" t="s">
        <v>5</v>
      </c>
      <c r="B561" s="43">
        <v>43303</v>
      </c>
      <c r="C561" s="42">
        <v>108830.777</v>
      </c>
      <c r="D561" s="42">
        <v>1060.1099999999999</v>
      </c>
      <c r="E561" s="42">
        <v>205.78</v>
      </c>
      <c r="F561" s="41">
        <v>0.3668636461829069</v>
      </c>
      <c r="G561" s="41">
        <v>1.2308779435075579E-2</v>
      </c>
      <c r="H561" s="41">
        <v>5.4957448990054392E-2</v>
      </c>
    </row>
    <row r="562" spans="1:8">
      <c r="A562" s="42" t="s">
        <v>485</v>
      </c>
      <c r="B562" s="43">
        <v>43304</v>
      </c>
      <c r="C562" s="42">
        <v>108658.9</v>
      </c>
      <c r="D562" s="42">
        <v>1069.52</v>
      </c>
      <c r="E562" s="42">
        <v>207.04</v>
      </c>
      <c r="F562" s="41">
        <v>0.36347027150473887</v>
      </c>
      <c r="G562" s="41">
        <v>1.7089059008130958E-2</v>
      </c>
      <c r="H562" s="41">
        <v>5.9082306000306728E-2</v>
      </c>
    </row>
    <row r="563" spans="1:8">
      <c r="A563" s="42" t="s">
        <v>484</v>
      </c>
      <c r="B563" s="43">
        <v>43305</v>
      </c>
      <c r="C563" s="42">
        <v>108395.9</v>
      </c>
      <c r="D563" s="42">
        <v>1080.3800000000001</v>
      </c>
      <c r="E563" s="42">
        <v>207.69</v>
      </c>
      <c r="F563" s="41">
        <v>0.35943999989966846</v>
      </c>
      <c r="G563" s="41">
        <v>2.5777845294949975E-2</v>
      </c>
      <c r="H563" s="41">
        <v>6.2461632903621833E-2</v>
      </c>
    </row>
    <row r="564" spans="1:8">
      <c r="A564" s="42" t="s">
        <v>483</v>
      </c>
      <c r="B564" s="43">
        <v>43306</v>
      </c>
      <c r="C564" s="42">
        <v>108800.1</v>
      </c>
      <c r="D564" s="42">
        <v>1088.82</v>
      </c>
      <c r="E564" s="42">
        <v>208.03</v>
      </c>
      <c r="F564" s="41">
        <v>0.35724434741930455</v>
      </c>
      <c r="G564" s="41">
        <v>2.7072406897332479E-2</v>
      </c>
      <c r="H564" s="41">
        <v>6.2081993158727755E-2</v>
      </c>
    </row>
    <row r="565" spans="1:8">
      <c r="A565" s="42" t="s">
        <v>482</v>
      </c>
      <c r="B565" s="43">
        <v>43309</v>
      </c>
      <c r="C565" s="42">
        <v>111877.9</v>
      </c>
      <c r="D565" s="42">
        <v>1089.6120000000001</v>
      </c>
      <c r="E565" s="42">
        <v>208.375</v>
      </c>
      <c r="F565" s="41">
        <v>0.38684505422036208</v>
      </c>
      <c r="G565" s="41">
        <v>8.1625477659861279E-3</v>
      </c>
      <c r="H565" s="41">
        <v>5.7526390580592723E-2</v>
      </c>
    </row>
    <row r="566" spans="1:8">
      <c r="A566" s="42" t="s">
        <v>481</v>
      </c>
      <c r="B566" s="43">
        <v>43310</v>
      </c>
      <c r="C566" s="42">
        <v>113852.3</v>
      </c>
      <c r="D566" s="42">
        <v>1089.876</v>
      </c>
      <c r="E566" s="42">
        <v>208.49</v>
      </c>
      <c r="F566" s="41">
        <v>0.40796532406663122</v>
      </c>
      <c r="G566" s="41">
        <v>2.4858948318663865E-2</v>
      </c>
      <c r="H566" s="41">
        <v>6.3615957555351432E-2</v>
      </c>
    </row>
    <row r="567" spans="1:8">
      <c r="A567" s="42" t="s">
        <v>480</v>
      </c>
      <c r="B567" s="43">
        <v>43311</v>
      </c>
      <c r="C567" s="42">
        <v>116759.5</v>
      </c>
      <c r="D567" s="42">
        <v>1090.1400000000001</v>
      </c>
      <c r="E567" s="42">
        <v>209.19</v>
      </c>
      <c r="F567" s="41">
        <v>0.44265258439294297</v>
      </c>
      <c r="G567" s="41">
        <v>2.4307741456585319E-2</v>
      </c>
      <c r="H567" s="41">
        <v>6.1985988425220961E-2</v>
      </c>
    </row>
    <row r="568" spans="1:8">
      <c r="A568" s="42" t="s">
        <v>479</v>
      </c>
      <c r="B568" s="43">
        <v>43312</v>
      </c>
      <c r="C568" s="42">
        <v>121173.5</v>
      </c>
      <c r="D568" s="42">
        <v>1087.46</v>
      </c>
      <c r="E568" s="42">
        <v>207.7</v>
      </c>
      <c r="F568" s="41">
        <v>0.49262087391616594</v>
      </c>
      <c r="G568" s="41">
        <v>2.4272621951793916E-2</v>
      </c>
      <c r="H568" s="41">
        <v>5.4475300807229399E-2</v>
      </c>
    </row>
    <row r="569" spans="1:8">
      <c r="A569" s="42" t="s">
        <v>478</v>
      </c>
      <c r="B569" s="43">
        <v>43313</v>
      </c>
      <c r="C569" s="42">
        <v>123951.3</v>
      </c>
      <c r="D569" s="42">
        <v>1086.8699999999999</v>
      </c>
      <c r="E569" s="42">
        <v>209.19</v>
      </c>
      <c r="F569" s="41">
        <v>0.52070131874522296</v>
      </c>
      <c r="G569" s="41">
        <v>2.3138690941268303E-2</v>
      </c>
      <c r="H569" s="41">
        <v>6.2849303932527301E-2</v>
      </c>
    </row>
    <row r="570" spans="1:8">
      <c r="A570" s="42" t="s">
        <v>477</v>
      </c>
      <c r="B570" s="43">
        <v>43316</v>
      </c>
      <c r="C570" s="42">
        <v>124353.7</v>
      </c>
      <c r="D570" s="42">
        <v>1077.348</v>
      </c>
      <c r="E570" s="42">
        <v>208.17750000000001</v>
      </c>
      <c r="F570" s="41">
        <v>0.52729458898145332</v>
      </c>
      <c r="G570" s="41">
        <v>1.1923122441657164E-2</v>
      </c>
      <c r="H570" s="41">
        <v>6.1344923398506168E-2</v>
      </c>
    </row>
    <row r="571" spans="1:8">
      <c r="A571" s="42" t="s">
        <v>476</v>
      </c>
      <c r="B571" s="43">
        <v>43317</v>
      </c>
      <c r="C571" s="42">
        <v>128448</v>
      </c>
      <c r="D571" s="42">
        <v>1074.174</v>
      </c>
      <c r="E571" s="42">
        <v>207.84</v>
      </c>
      <c r="F571" s="41">
        <v>0.57621540432487373</v>
      </c>
      <c r="G571" s="41">
        <v>8.195659641726083E-3</v>
      </c>
      <c r="H571" s="41">
        <v>6.0841159657002875E-2</v>
      </c>
    </row>
    <row r="572" spans="1:8">
      <c r="A572" s="42" t="s">
        <v>475</v>
      </c>
      <c r="B572" s="43">
        <v>43318</v>
      </c>
      <c r="C572" s="42">
        <v>133328.29999999999</v>
      </c>
      <c r="D572" s="42">
        <v>1071</v>
      </c>
      <c r="E572" s="42">
        <v>208.76</v>
      </c>
      <c r="F572" s="41">
        <v>0.63525790012694161</v>
      </c>
      <c r="G572" s="41">
        <v>4.4737064235671475E-3</v>
      </c>
      <c r="H572" s="41">
        <v>6.6407846342460219E-2</v>
      </c>
    </row>
    <row r="573" spans="1:8">
      <c r="A573" s="42" t="s">
        <v>474</v>
      </c>
      <c r="B573" s="43">
        <v>43319</v>
      </c>
      <c r="C573" s="42">
        <v>133584.4</v>
      </c>
      <c r="D573" s="42">
        <v>1079.79</v>
      </c>
      <c r="E573" s="42">
        <v>209.16</v>
      </c>
      <c r="F573" s="41">
        <v>0.64076550157892997</v>
      </c>
      <c r="G573" s="41">
        <v>1.0093545369504131E-2</v>
      </c>
      <c r="H573" s="41">
        <v>7.2505384063172862E-2</v>
      </c>
    </row>
    <row r="574" spans="1:8">
      <c r="A574" s="42" t="s">
        <v>473</v>
      </c>
      <c r="B574" s="43">
        <v>43320</v>
      </c>
      <c r="C574" s="42">
        <v>131521.60000000001</v>
      </c>
      <c r="D574" s="42">
        <v>1079.73</v>
      </c>
      <c r="E574" s="42">
        <v>209.01</v>
      </c>
      <c r="F574" s="41">
        <v>0.6184106740957771</v>
      </c>
      <c r="G574" s="41">
        <v>9.121751077133089E-3</v>
      </c>
      <c r="H574" s="41">
        <v>6.8831500894911635E-2</v>
      </c>
    </row>
    <row r="575" spans="1:8">
      <c r="A575" s="42" t="s">
        <v>472</v>
      </c>
      <c r="B575" s="43">
        <v>43323</v>
      </c>
      <c r="C575" s="42">
        <v>129013.8</v>
      </c>
      <c r="D575" s="42">
        <v>1057.8720000000001</v>
      </c>
      <c r="E575" s="42">
        <v>206.38499999999999</v>
      </c>
      <c r="F575" s="41">
        <v>0.58524576667924078</v>
      </c>
      <c r="G575" s="41">
        <v>-1.5275318771048818E-2</v>
      </c>
      <c r="H575" s="41">
        <v>5.416794361017474E-2</v>
      </c>
    </row>
    <row r="576" spans="1:8">
      <c r="A576" s="42" t="s">
        <v>471</v>
      </c>
      <c r="B576" s="43">
        <v>43324</v>
      </c>
      <c r="C576" s="42">
        <v>129901.9</v>
      </c>
      <c r="D576" s="42">
        <v>1050.586</v>
      </c>
      <c r="E576" s="42">
        <v>205.51</v>
      </c>
      <c r="F576" s="41">
        <v>0.59809043903171166</v>
      </c>
      <c r="G576" s="41">
        <v>-2.3037866388930128E-2</v>
      </c>
      <c r="H576" s="41">
        <v>4.7718582717308111E-2</v>
      </c>
    </row>
    <row r="577" spans="1:8">
      <c r="A577" s="42" t="s">
        <v>470</v>
      </c>
      <c r="B577" s="43">
        <v>43325</v>
      </c>
      <c r="C577" s="42">
        <v>128522.7</v>
      </c>
      <c r="D577" s="42">
        <v>1043.3</v>
      </c>
      <c r="E577" s="42">
        <v>200.38</v>
      </c>
      <c r="F577" s="41">
        <v>0.58057478487687852</v>
      </c>
      <c r="G577" s="41">
        <v>-3.2664830834561842E-2</v>
      </c>
      <c r="H577" s="41">
        <v>1.8553347227164174E-2</v>
      </c>
    </row>
    <row r="578" spans="1:8">
      <c r="A578" s="42" t="s">
        <v>469</v>
      </c>
      <c r="B578" s="43">
        <v>43326</v>
      </c>
      <c r="C578" s="42">
        <v>130927.7</v>
      </c>
      <c r="D578" s="42">
        <v>1042.56</v>
      </c>
      <c r="E578" s="42">
        <v>200.17</v>
      </c>
      <c r="F578" s="41">
        <v>0.60491325618140857</v>
      </c>
      <c r="G578" s="41">
        <v>-2.4660404894660148E-2</v>
      </c>
      <c r="H578" s="41">
        <v>1.8469522743461919E-2</v>
      </c>
    </row>
    <row r="579" spans="1:8">
      <c r="A579" s="42" t="s">
        <v>468</v>
      </c>
      <c r="B579" s="43">
        <v>43327</v>
      </c>
      <c r="C579" s="42">
        <v>130476.9</v>
      </c>
      <c r="D579" s="42">
        <v>1023.43</v>
      </c>
      <c r="E579" s="42">
        <v>200.78</v>
      </c>
      <c r="F579" s="41">
        <v>0.59579198929590471</v>
      </c>
      <c r="G579" s="41">
        <v>-3.4279524193259303E-2</v>
      </c>
      <c r="H579" s="41">
        <v>2.8283164539134154E-2</v>
      </c>
    </row>
    <row r="580" spans="1:8">
      <c r="A580" s="42" t="s">
        <v>467</v>
      </c>
      <c r="B580" s="43">
        <v>43330</v>
      </c>
      <c r="C580" s="42">
        <v>131535.79999999999</v>
      </c>
      <c r="D580" s="42">
        <v>1029.5619999999999</v>
      </c>
      <c r="E580" s="42">
        <v>200.57749999999999</v>
      </c>
      <c r="F580" s="41">
        <v>0.61074435321418274</v>
      </c>
      <c r="G580" s="41">
        <v>-2.5685527829931609E-2</v>
      </c>
      <c r="H580" s="41">
        <v>2.9500076990196522E-2</v>
      </c>
    </row>
    <row r="581" spans="1:8">
      <c r="A581" s="42" t="s">
        <v>466</v>
      </c>
      <c r="B581" s="43">
        <v>43331</v>
      </c>
      <c r="C581" s="42">
        <v>134354.79999999999</v>
      </c>
      <c r="D581" s="42">
        <v>1031.606</v>
      </c>
      <c r="E581" s="42">
        <v>200.51</v>
      </c>
      <c r="F581" s="41">
        <v>0.64530922993461837</v>
      </c>
      <c r="G581" s="41">
        <v>-2.0921558392255624E-2</v>
      </c>
      <c r="H581" s="41">
        <v>2.5574139430208254E-2</v>
      </c>
    </row>
    <row r="582" spans="1:8">
      <c r="A582" s="42" t="s">
        <v>465</v>
      </c>
      <c r="B582" s="43">
        <v>43332</v>
      </c>
      <c r="C582" s="42">
        <v>137072.9</v>
      </c>
      <c r="D582" s="42">
        <v>1033.6500000000001</v>
      </c>
      <c r="E582" s="42">
        <v>202.16</v>
      </c>
      <c r="F582" s="41">
        <v>0.67783485910622621</v>
      </c>
      <c r="G582" s="41">
        <v>-1.791906965254475E-2</v>
      </c>
      <c r="H582" s="41">
        <v>3.6452191745706131E-2</v>
      </c>
    </row>
    <row r="583" spans="1:8">
      <c r="A583" s="42" t="s">
        <v>6</v>
      </c>
      <c r="B583" s="43">
        <v>43333</v>
      </c>
      <c r="C583" s="42">
        <v>136910.6</v>
      </c>
      <c r="D583" s="42">
        <v>1044.31</v>
      </c>
      <c r="E583" s="42">
        <v>203.08</v>
      </c>
      <c r="F583" s="41">
        <v>0.67491335532939667</v>
      </c>
      <c r="G583" s="41">
        <v>-1.5052769577560521E-2</v>
      </c>
      <c r="H583" s="41">
        <v>3.8878657663188099E-2</v>
      </c>
    </row>
    <row r="584" spans="1:8">
      <c r="A584" s="42" t="s">
        <v>464</v>
      </c>
      <c r="B584" s="43">
        <v>43337</v>
      </c>
      <c r="C584" s="42">
        <v>136343.37100000001</v>
      </c>
      <c r="D584" s="42">
        <v>1060.86333333333</v>
      </c>
      <c r="E584" s="42">
        <v>203.73599999999999</v>
      </c>
      <c r="F584" s="41">
        <v>0.66363903805629709</v>
      </c>
      <c r="G584" s="41">
        <v>-1.3561717424297459E-3</v>
      </c>
      <c r="H584" s="41">
        <v>3.5717553759341047E-2</v>
      </c>
    </row>
    <row r="585" spans="1:8">
      <c r="A585" s="42" t="s">
        <v>463</v>
      </c>
      <c r="B585" s="43">
        <v>43338</v>
      </c>
      <c r="C585" s="42">
        <v>138582.584</v>
      </c>
      <c r="D585" s="42">
        <v>1065.00166666667</v>
      </c>
      <c r="E585" s="42">
        <v>203.9</v>
      </c>
      <c r="F585" s="41">
        <v>0.6896976938702355</v>
      </c>
      <c r="G585" s="41">
        <v>1.9000008153196024E-3</v>
      </c>
      <c r="H585" s="41">
        <v>3.4395292207792139E-2</v>
      </c>
    </row>
    <row r="586" spans="1:8">
      <c r="A586" s="42" t="s">
        <v>462</v>
      </c>
      <c r="B586" s="43">
        <v>43339</v>
      </c>
      <c r="C586" s="42">
        <v>140309.20499999999</v>
      </c>
      <c r="D586" s="42">
        <v>1069.1400000000001</v>
      </c>
      <c r="E586" s="42">
        <v>205.27</v>
      </c>
      <c r="F586" s="41">
        <v>0.7095242765763019</v>
      </c>
      <c r="G586" s="41">
        <v>5.1520222627532419E-3</v>
      </c>
      <c r="H586" s="41">
        <v>4.1451040081177171E-2</v>
      </c>
    </row>
    <row r="587" spans="1:8">
      <c r="A587" s="42" t="s">
        <v>461</v>
      </c>
      <c r="B587" s="43">
        <v>43340</v>
      </c>
      <c r="C587" s="42">
        <v>136765.93</v>
      </c>
      <c r="D587" s="42">
        <v>1070.6199999999999</v>
      </c>
      <c r="E587" s="42">
        <v>206.51</v>
      </c>
      <c r="F587" s="41">
        <v>0.66033683612472149</v>
      </c>
      <c r="G587" s="41">
        <v>-1.7715287360609011E-3</v>
      </c>
      <c r="H587" s="41">
        <v>4.3243243243243246E-2</v>
      </c>
    </row>
    <row r="588" spans="1:8">
      <c r="A588" s="42" t="s">
        <v>460</v>
      </c>
      <c r="B588" s="43">
        <v>43341</v>
      </c>
      <c r="C588" s="42">
        <v>137472.356</v>
      </c>
      <c r="D588" s="42">
        <v>1070.53</v>
      </c>
      <c r="E588" s="42">
        <v>206.37</v>
      </c>
      <c r="F588" s="41">
        <v>0.66548774075680428</v>
      </c>
      <c r="G588" s="41">
        <v>-4.7136481963554466E-3</v>
      </c>
      <c r="H588" s="41">
        <v>3.9804504459112211E-2</v>
      </c>
    </row>
    <row r="589" spans="1:8">
      <c r="A589" s="42" t="s">
        <v>459</v>
      </c>
      <c r="B589" s="43">
        <v>43344</v>
      </c>
      <c r="C589" s="42">
        <v>136109.73000000001</v>
      </c>
      <c r="D589" s="42">
        <v>1056.49</v>
      </c>
      <c r="E589" s="42">
        <v>205.56</v>
      </c>
      <c r="F589" s="41">
        <v>0.64191184010055835</v>
      </c>
      <c r="G589" s="41">
        <v>-2.2933760478244469E-2</v>
      </c>
      <c r="H589" s="41">
        <v>3.6193164633531616E-2</v>
      </c>
    </row>
    <row r="590" spans="1:8">
      <c r="A590" s="42" t="s">
        <v>458</v>
      </c>
      <c r="B590" s="43">
        <v>43345</v>
      </c>
      <c r="C590" s="42">
        <v>133676.13200000001</v>
      </c>
      <c r="D590" s="42">
        <v>1051.81</v>
      </c>
      <c r="E590" s="42">
        <v>205.29</v>
      </c>
      <c r="F590" s="41">
        <v>0.61279039633226784</v>
      </c>
      <c r="G590" s="41">
        <v>-2.8964608044432016E-2</v>
      </c>
      <c r="H590" s="41">
        <v>3.4988656415427366E-2</v>
      </c>
    </row>
    <row r="591" spans="1:8">
      <c r="A591" s="42" t="s">
        <v>457</v>
      </c>
      <c r="B591" s="43">
        <v>43346</v>
      </c>
      <c r="C591" s="42">
        <v>135257.758</v>
      </c>
      <c r="D591" s="42">
        <v>1047.1300000000001</v>
      </c>
      <c r="E591" s="42">
        <v>204.16</v>
      </c>
      <c r="F591" s="41">
        <v>0.62937400692188228</v>
      </c>
      <c r="G591" s="41">
        <v>-3.4974379769233455E-2</v>
      </c>
      <c r="H591" s="41">
        <v>2.7116768123962354E-2</v>
      </c>
    </row>
    <row r="592" spans="1:8">
      <c r="A592" s="42" t="s">
        <v>456</v>
      </c>
      <c r="B592" s="43">
        <v>43347</v>
      </c>
      <c r="C592" s="42">
        <v>137983.834</v>
      </c>
      <c r="D592" s="42">
        <v>1040.17</v>
      </c>
      <c r="E592" s="42">
        <v>203.44</v>
      </c>
      <c r="F592" s="41">
        <v>0.65742365348580223</v>
      </c>
      <c r="G592" s="41">
        <v>-3.7975268906708104E-2</v>
      </c>
      <c r="H592" s="41">
        <v>2.3391518688062884E-2</v>
      </c>
    </row>
    <row r="593" spans="1:8">
      <c r="A593" s="42" t="s">
        <v>455</v>
      </c>
      <c r="B593" s="43">
        <v>43348</v>
      </c>
      <c r="C593" s="42">
        <v>137714.15299999999</v>
      </c>
      <c r="D593" s="42">
        <v>1021.72</v>
      </c>
      <c r="E593" s="42">
        <v>200.24</v>
      </c>
      <c r="F593" s="41">
        <v>0.6537691493871356</v>
      </c>
      <c r="G593" s="41">
        <v>-6.0919117647058818E-2</v>
      </c>
      <c r="H593" s="41">
        <v>9.7831568330812857E-3</v>
      </c>
    </row>
    <row r="594" spans="1:8">
      <c r="A594" s="42" t="s">
        <v>454</v>
      </c>
      <c r="B594" s="43">
        <v>43351</v>
      </c>
      <c r="C594" s="42">
        <v>139628.693</v>
      </c>
      <c r="D594" s="42">
        <v>1015.438</v>
      </c>
      <c r="E594" s="42">
        <v>201.72499999999999</v>
      </c>
      <c r="F594" s="41">
        <v>0.67363904531081831</v>
      </c>
      <c r="G594" s="41">
        <v>-6.4288373430249068E-2</v>
      </c>
      <c r="H594" s="41">
        <v>1.8226879473434376E-2</v>
      </c>
    </row>
    <row r="595" spans="1:8">
      <c r="A595" s="42" t="s">
        <v>453</v>
      </c>
      <c r="B595" s="43">
        <v>43352</v>
      </c>
      <c r="C595" s="42">
        <v>142234.435</v>
      </c>
      <c r="D595" s="42">
        <v>1013.3440000000001</v>
      </c>
      <c r="E595" s="42">
        <v>202.22</v>
      </c>
      <c r="F595" s="41">
        <v>0.70657020440289298</v>
      </c>
      <c r="G595" s="41">
        <v>-6.5415320141071542E-2</v>
      </c>
      <c r="H595" s="41">
        <v>2.1044978086563138E-2</v>
      </c>
    </row>
    <row r="596" spans="1:8">
      <c r="A596" s="42" t="s">
        <v>452</v>
      </c>
      <c r="B596" s="43">
        <v>43353</v>
      </c>
      <c r="C596" s="42">
        <v>146998.66399999999</v>
      </c>
      <c r="D596" s="42">
        <v>1011.25</v>
      </c>
      <c r="E596" s="42">
        <v>202</v>
      </c>
      <c r="F596" s="41">
        <v>0.76147351594507473</v>
      </c>
      <c r="G596" s="41">
        <v>-6.654420588180987E-2</v>
      </c>
      <c r="H596" s="41">
        <v>2.0253548158997825E-2</v>
      </c>
    </row>
    <row r="597" spans="1:8">
      <c r="A597" s="42" t="s">
        <v>451</v>
      </c>
      <c r="B597" s="43">
        <v>43354</v>
      </c>
      <c r="C597" s="42">
        <v>148577.58900000001</v>
      </c>
      <c r="D597" s="42">
        <v>1003.33</v>
      </c>
      <c r="E597" s="42">
        <v>202.16</v>
      </c>
      <c r="F597" s="41">
        <v>0.77441034950169296</v>
      </c>
      <c r="G597" s="41">
        <v>-7.5212225673545796E-2</v>
      </c>
      <c r="H597" s="41">
        <v>1.9774011299434902E-2</v>
      </c>
    </row>
    <row r="598" spans="1:8">
      <c r="A598" s="42" t="s">
        <v>450</v>
      </c>
      <c r="B598" s="43">
        <v>43355</v>
      </c>
      <c r="C598" s="42">
        <v>155061.057</v>
      </c>
      <c r="D598" s="42">
        <v>1004.56</v>
      </c>
      <c r="E598" s="42">
        <v>201.52</v>
      </c>
      <c r="F598" s="41">
        <v>0.85312818717112449</v>
      </c>
      <c r="G598" s="41">
        <v>-7.2582580919145601E-2</v>
      </c>
      <c r="H598" s="41">
        <v>1.4600745141476246E-2</v>
      </c>
    </row>
    <row r="599" spans="1:8">
      <c r="A599" s="42" t="s">
        <v>449</v>
      </c>
      <c r="B599" s="43">
        <v>43358</v>
      </c>
      <c r="C599" s="42">
        <v>158119.217</v>
      </c>
      <c r="D599" s="42">
        <v>1011.682</v>
      </c>
      <c r="E599" s="42">
        <v>202.17250000000001</v>
      </c>
      <c r="F599" s="41">
        <v>0.8991998986255596</v>
      </c>
      <c r="G599" s="41">
        <v>-7.6915637146663274E-2</v>
      </c>
      <c r="H599" s="41">
        <v>4.4840264321557299E-3</v>
      </c>
    </row>
    <row r="600" spans="1:8">
      <c r="A600" s="42" t="s">
        <v>448</v>
      </c>
      <c r="B600" s="43">
        <v>43359</v>
      </c>
      <c r="C600" s="42">
        <v>155710.23800000001</v>
      </c>
      <c r="D600" s="42">
        <v>1014.056</v>
      </c>
      <c r="E600" s="42">
        <v>202.39</v>
      </c>
      <c r="F600" s="41">
        <v>0.86772123004806345</v>
      </c>
      <c r="G600" s="41">
        <v>-7.7443184919667396E-2</v>
      </c>
      <c r="H600" s="41">
        <v>5.0153937828980588E-3</v>
      </c>
    </row>
    <row r="601" spans="1:8">
      <c r="A601" s="42" t="s">
        <v>447</v>
      </c>
      <c r="B601" s="43">
        <v>43360</v>
      </c>
      <c r="C601" s="42">
        <v>158071.90900000001</v>
      </c>
      <c r="D601" s="42">
        <v>1016.43</v>
      </c>
      <c r="E601" s="42">
        <v>200.89</v>
      </c>
      <c r="F601" s="41">
        <v>0.89377529675616896</v>
      </c>
      <c r="G601" s="41">
        <v>-7.7867290838822045E-2</v>
      </c>
      <c r="H601" s="41">
        <v>6.4753935046812927E-4</v>
      </c>
    </row>
    <row r="602" spans="1:8">
      <c r="A602" s="42" t="s">
        <v>446</v>
      </c>
      <c r="B602" s="43">
        <v>43361</v>
      </c>
      <c r="C602" s="42">
        <v>157328.65299999999</v>
      </c>
      <c r="D602" s="42">
        <v>1019.74</v>
      </c>
      <c r="E602" s="42">
        <v>200.63</v>
      </c>
      <c r="F602" s="41">
        <v>0.88363859163495895</v>
      </c>
      <c r="G602" s="41">
        <v>-7.2508322267294867E-2</v>
      </c>
      <c r="H602" s="41">
        <v>2.5985707860676222E-3</v>
      </c>
    </row>
    <row r="603" spans="1:8">
      <c r="A603" s="42" t="s">
        <v>7</v>
      </c>
      <c r="B603" s="43">
        <v>43365</v>
      </c>
      <c r="C603" s="42">
        <v>160538.23000000001</v>
      </c>
      <c r="D603" s="42">
        <v>1032.98</v>
      </c>
      <c r="E603" s="42">
        <v>199.59</v>
      </c>
      <c r="F603" s="41">
        <v>0.918404530419487</v>
      </c>
      <c r="G603" s="41">
        <v>-6.731699917655054E-2</v>
      </c>
      <c r="H603" s="41">
        <v>-3.8679410076610798E-3</v>
      </c>
    </row>
    <row r="604" spans="1:8">
      <c r="A604" s="42" t="s">
        <v>445</v>
      </c>
      <c r="B604" s="43">
        <v>43366</v>
      </c>
      <c r="C604" s="42">
        <v>165072.1</v>
      </c>
      <c r="D604" s="42">
        <v>1038.5816666666699</v>
      </c>
      <c r="E604" s="42">
        <v>203.75</v>
      </c>
      <c r="F604" s="41">
        <v>0.96709709401953847</v>
      </c>
      <c r="G604" s="41">
        <v>-6.4532990821101754E-2</v>
      </c>
      <c r="H604" s="41">
        <v>1.6462958343726575E-2</v>
      </c>
    </row>
    <row r="605" spans="1:8">
      <c r="A605" s="42" t="s">
        <v>444</v>
      </c>
      <c r="B605" s="43">
        <v>43367</v>
      </c>
      <c r="C605" s="42">
        <v>168624.7</v>
      </c>
      <c r="D605" s="42">
        <v>1042.3499999999999</v>
      </c>
      <c r="E605" s="42">
        <v>202.97</v>
      </c>
      <c r="F605" s="41">
        <v>0.99757979967896526</v>
      </c>
      <c r="G605" s="41">
        <v>-6.3409768896237062E-2</v>
      </c>
      <c r="H605" s="41">
        <v>1.6069283139767743E-2</v>
      </c>
    </row>
    <row r="606" spans="1:8">
      <c r="A606" s="42" t="s">
        <v>443</v>
      </c>
      <c r="B606" s="43">
        <v>43368</v>
      </c>
      <c r="C606" s="42">
        <v>174618.2</v>
      </c>
      <c r="D606" s="42">
        <v>1041.78</v>
      </c>
      <c r="E606" s="42">
        <v>203.4</v>
      </c>
      <c r="F606" s="41">
        <v>1.0460536722601148</v>
      </c>
      <c r="G606" s="41">
        <v>-6.1146508295558122E-2</v>
      </c>
      <c r="H606" s="41">
        <v>2.0879341497691106E-2</v>
      </c>
    </row>
    <row r="607" spans="1:8">
      <c r="A607" s="42" t="s">
        <v>442</v>
      </c>
      <c r="B607" s="43">
        <v>43369</v>
      </c>
      <c r="C607" s="42">
        <v>180635.6</v>
      </c>
      <c r="D607" s="42">
        <v>1046.02</v>
      </c>
      <c r="E607" s="42">
        <v>203.9</v>
      </c>
      <c r="F607" s="41">
        <v>1.1045300226722499</v>
      </c>
      <c r="G607" s="41">
        <v>-5.9393743199618654E-2</v>
      </c>
      <c r="H607" s="41">
        <v>2.3851368315340293E-2</v>
      </c>
    </row>
    <row r="608" spans="1:8">
      <c r="A608" s="42" t="s">
        <v>441</v>
      </c>
      <c r="B608" s="43">
        <v>43372</v>
      </c>
      <c r="C608" s="42">
        <v>187406.1</v>
      </c>
      <c r="D608" s="42">
        <v>1046.248</v>
      </c>
      <c r="E608" s="42">
        <v>206.1575</v>
      </c>
      <c r="F608" s="41">
        <v>1.1842610118603614</v>
      </c>
      <c r="G608" s="41">
        <v>-4.6945482900096924E-2</v>
      </c>
      <c r="H608" s="41">
        <v>4.0870937204165347E-2</v>
      </c>
    </row>
    <row r="609" spans="1:8">
      <c r="A609" s="42" t="s">
        <v>440</v>
      </c>
      <c r="B609" s="43">
        <v>43373</v>
      </c>
      <c r="C609" s="42">
        <v>195104</v>
      </c>
      <c r="D609" s="42">
        <v>1046.3240000000001</v>
      </c>
      <c r="E609" s="42">
        <v>206.91</v>
      </c>
      <c r="F609" s="41">
        <v>1.2795505954050062</v>
      </c>
      <c r="G609" s="41">
        <v>-4.2723751214522543E-2</v>
      </c>
      <c r="H609" s="41">
        <v>4.6585735963581287E-2</v>
      </c>
    </row>
    <row r="610" spans="1:8">
      <c r="A610" s="42" t="s">
        <v>439</v>
      </c>
      <c r="B610" s="43">
        <v>43374</v>
      </c>
      <c r="C610" s="42">
        <v>195480.2</v>
      </c>
      <c r="D610" s="42">
        <v>1046.4000000000001</v>
      </c>
      <c r="E610" s="42">
        <v>206.52</v>
      </c>
      <c r="F610" s="41">
        <v>1.2858663024501591</v>
      </c>
      <c r="G610" s="41">
        <v>-3.8465072684836232E-2</v>
      </c>
      <c r="H610" s="41">
        <v>5.2921382685836793E-2</v>
      </c>
    </row>
    <row r="611" spans="1:8">
      <c r="A611" s="42" t="s">
        <v>438</v>
      </c>
      <c r="B611" s="43">
        <v>43375</v>
      </c>
      <c r="C611" s="42">
        <v>188259.4</v>
      </c>
      <c r="D611" s="42">
        <v>1033.3</v>
      </c>
      <c r="E611" s="42">
        <v>205.29</v>
      </c>
      <c r="F611" s="41">
        <v>1.1985523562166001</v>
      </c>
      <c r="G611" s="41">
        <v>-4.3338178518854464E-2</v>
      </c>
      <c r="H611" s="41">
        <v>4.3882843486219958E-2</v>
      </c>
    </row>
    <row r="612" spans="1:8">
      <c r="A612" s="42" t="s">
        <v>437</v>
      </c>
      <c r="B612" s="43">
        <v>43376</v>
      </c>
      <c r="C612" s="42">
        <v>185559.3</v>
      </c>
      <c r="D612" s="42">
        <v>1035.03</v>
      </c>
      <c r="E612" s="42">
        <v>205.45</v>
      </c>
      <c r="F612" s="41">
        <v>1.162216991575292</v>
      </c>
      <c r="G612" s="41">
        <v>-4.0368265388430968E-2</v>
      </c>
      <c r="H612" s="41">
        <v>4.9231397783565667E-2</v>
      </c>
    </row>
    <row r="613" spans="1:8">
      <c r="A613" s="42" t="s">
        <v>436</v>
      </c>
      <c r="B613" s="43">
        <v>43379</v>
      </c>
      <c r="C613" s="42">
        <v>184085.2</v>
      </c>
      <c r="D613" s="42">
        <v>1011.312</v>
      </c>
      <c r="E613" s="42">
        <v>202.96</v>
      </c>
      <c r="F613" s="41">
        <v>1.1526681315186011</v>
      </c>
      <c r="G613" s="41">
        <v>-6.6168037895786624E-2</v>
      </c>
      <c r="H613" s="41">
        <v>3.4876606159494283E-2</v>
      </c>
    </row>
    <row r="614" spans="1:8">
      <c r="A614" s="42" t="s">
        <v>435</v>
      </c>
      <c r="B614" s="43">
        <v>43380</v>
      </c>
      <c r="C614" s="42">
        <v>176419.4</v>
      </c>
      <c r="D614" s="42">
        <v>1003.4059999999999</v>
      </c>
      <c r="E614" s="42">
        <v>202.13</v>
      </c>
      <c r="F614" s="41">
        <v>1.06689004744889</v>
      </c>
      <c r="G614" s="41">
        <v>-8.5343153787954762E-2</v>
      </c>
      <c r="H614" s="41">
        <v>2.7292132547265702E-2</v>
      </c>
    </row>
    <row r="615" spans="1:8">
      <c r="A615" s="42" t="s">
        <v>434</v>
      </c>
      <c r="B615" s="43">
        <v>43381</v>
      </c>
      <c r="C615" s="42">
        <v>175185.5</v>
      </c>
      <c r="D615" s="42">
        <v>995.5</v>
      </c>
      <c r="E615" s="42">
        <v>202.39</v>
      </c>
      <c r="F615" s="41">
        <v>1.0506440983501015</v>
      </c>
      <c r="G615" s="41">
        <v>-9.6511290205474443E-2</v>
      </c>
      <c r="H615" s="41">
        <v>2.5174754330868243E-2</v>
      </c>
    </row>
    <row r="616" spans="1:8">
      <c r="A616" s="42" t="s">
        <v>433</v>
      </c>
      <c r="B616" s="43">
        <v>43382</v>
      </c>
      <c r="C616" s="42">
        <v>180847.6</v>
      </c>
      <c r="D616" s="42">
        <v>993.99</v>
      </c>
      <c r="E616" s="42">
        <v>202.73</v>
      </c>
      <c r="F616" s="41">
        <v>1.1258806035065447</v>
      </c>
      <c r="G616" s="41">
        <v>-9.7178700469217394E-2</v>
      </c>
      <c r="H616" s="41">
        <v>3.0773728565799185E-2</v>
      </c>
    </row>
    <row r="617" spans="1:8">
      <c r="A617" s="42" t="s">
        <v>432</v>
      </c>
      <c r="B617" s="43">
        <v>43383</v>
      </c>
      <c r="C617" s="42">
        <v>181015.7</v>
      </c>
      <c r="D617" s="42">
        <v>985.67</v>
      </c>
      <c r="E617" s="42">
        <v>201.79</v>
      </c>
      <c r="F617" s="41">
        <v>1.1405535866535645</v>
      </c>
      <c r="G617" s="41">
        <v>-0.10450296903050427</v>
      </c>
      <c r="H617" s="41">
        <v>2.7287074275823331E-2</v>
      </c>
    </row>
    <row r="618" spans="1:8">
      <c r="A618" s="42" t="s">
        <v>431</v>
      </c>
      <c r="B618" s="43">
        <v>43386</v>
      </c>
      <c r="C618" s="42">
        <v>175033</v>
      </c>
      <c r="D618" s="42">
        <v>977.27</v>
      </c>
      <c r="E618" s="42">
        <v>198.61</v>
      </c>
      <c r="F618" s="41">
        <v>1.0686643438961085</v>
      </c>
      <c r="G618" s="41">
        <v>-0.11190374496778477</v>
      </c>
      <c r="H618" s="41">
        <v>1.7260807211636919E-2</v>
      </c>
    </row>
    <row r="619" spans="1:8">
      <c r="A619" s="42" t="s">
        <v>430</v>
      </c>
      <c r="B619" s="43">
        <v>43387</v>
      </c>
      <c r="C619" s="42">
        <v>174826.4</v>
      </c>
      <c r="D619" s="42">
        <v>974.47</v>
      </c>
      <c r="E619" s="42">
        <v>197.55</v>
      </c>
      <c r="F619" s="41">
        <v>1.0632281576313751</v>
      </c>
      <c r="G619" s="41">
        <v>-0.12408765685111278</v>
      </c>
      <c r="H619" s="41">
        <v>9.4532447623916216E-3</v>
      </c>
    </row>
    <row r="620" spans="1:8">
      <c r="A620" s="42" t="s">
        <v>429</v>
      </c>
      <c r="B620" s="43">
        <v>43388</v>
      </c>
      <c r="C620" s="42">
        <v>180601.5</v>
      </c>
      <c r="D620" s="42">
        <v>971.67</v>
      </c>
      <c r="E620" s="42">
        <v>199.03</v>
      </c>
      <c r="F620" s="41">
        <v>1.1311395129572439</v>
      </c>
      <c r="G620" s="41">
        <v>-0.1303643507289699</v>
      </c>
      <c r="H620" s="41">
        <v>2.2554459515002234E-2</v>
      </c>
    </row>
    <row r="621" spans="1:8">
      <c r="A621" s="42" t="s">
        <v>428</v>
      </c>
      <c r="B621" s="43">
        <v>43389</v>
      </c>
      <c r="C621" s="42">
        <v>182834.1</v>
      </c>
      <c r="D621" s="42">
        <v>984.66</v>
      </c>
      <c r="E621" s="42">
        <v>202.07</v>
      </c>
      <c r="F621" s="41">
        <v>1.144339436758476</v>
      </c>
      <c r="G621" s="41">
        <v>-0.12554261720886939</v>
      </c>
      <c r="H621" s="41">
        <v>3.3117323005738886E-2</v>
      </c>
    </row>
    <row r="622" spans="1:8">
      <c r="A622" s="42" t="s">
        <v>427</v>
      </c>
      <c r="B622" s="43">
        <v>43390</v>
      </c>
      <c r="C622" s="42">
        <v>182929.1</v>
      </c>
      <c r="D622" s="42">
        <v>983.71</v>
      </c>
      <c r="E622" s="42">
        <v>203.43</v>
      </c>
      <c r="F622" s="41">
        <v>1.1421548593651378</v>
      </c>
      <c r="G622" s="41">
        <v>-0.12862890438843422</v>
      </c>
      <c r="H622" s="41">
        <v>3.8384972691542174E-2</v>
      </c>
    </row>
    <row r="623" spans="1:8">
      <c r="A623" s="42" t="s">
        <v>426</v>
      </c>
      <c r="B623" s="43">
        <v>43393</v>
      </c>
      <c r="C623" s="42">
        <v>188575.8</v>
      </c>
      <c r="D623" s="42">
        <v>983.2</v>
      </c>
      <c r="E623" s="42">
        <v>202.77</v>
      </c>
      <c r="F623" s="41">
        <v>1.2032276871202128</v>
      </c>
      <c r="G623" s="41">
        <v>-0.1313106324327189</v>
      </c>
      <c r="H623" s="41">
        <v>3.1645891630628364E-2</v>
      </c>
    </row>
    <row r="624" spans="1:8">
      <c r="A624" s="42" t="s">
        <v>425</v>
      </c>
      <c r="B624" s="43">
        <v>43394</v>
      </c>
      <c r="C624" s="42">
        <v>189438</v>
      </c>
      <c r="D624" s="42">
        <v>983.03</v>
      </c>
      <c r="E624" s="42">
        <v>202.55</v>
      </c>
      <c r="F624" s="41">
        <v>1.2115106233948167</v>
      </c>
      <c r="G624" s="41">
        <v>-0.12670788692855761</v>
      </c>
      <c r="H624" s="41">
        <v>3.373481678064727E-2</v>
      </c>
    </row>
    <row r="625" spans="1:8">
      <c r="A625" s="42" t="s">
        <v>8</v>
      </c>
      <c r="B625" s="43">
        <v>43395</v>
      </c>
      <c r="C625" s="42">
        <v>187778.9</v>
      </c>
      <c r="D625" s="42">
        <v>982.86</v>
      </c>
      <c r="E625" s="42">
        <v>202.2</v>
      </c>
      <c r="F625" s="41">
        <v>1.1893818207256786</v>
      </c>
      <c r="G625" s="41">
        <v>-0.12781968231431362</v>
      </c>
      <c r="H625" s="41">
        <v>3.4006647916133836E-2</v>
      </c>
    </row>
    <row r="626" spans="1:8">
      <c r="A626" s="42" t="s">
        <v>424</v>
      </c>
      <c r="B626" s="43">
        <v>43396</v>
      </c>
      <c r="C626" s="42">
        <v>185318.7</v>
      </c>
      <c r="D626" s="42">
        <v>960.54</v>
      </c>
      <c r="E626" s="42">
        <v>200.06</v>
      </c>
      <c r="F626" s="41">
        <v>1.1441354614401167</v>
      </c>
      <c r="G626" s="41">
        <v>-0.15043073711768762</v>
      </c>
      <c r="H626" s="41">
        <v>2.4123677037074964E-2</v>
      </c>
    </row>
    <row r="627" spans="1:8">
      <c r="A627" s="42" t="s">
        <v>423</v>
      </c>
      <c r="B627" s="43">
        <v>43397</v>
      </c>
      <c r="C627" s="42">
        <v>181060</v>
      </c>
      <c r="D627" s="42">
        <v>953.05</v>
      </c>
      <c r="E627" s="42">
        <v>198.36</v>
      </c>
      <c r="F627" s="41">
        <v>1.093658432797334</v>
      </c>
      <c r="G627" s="41">
        <v>-0.15797890198434428</v>
      </c>
      <c r="H627" s="41">
        <v>1.5772224498156628E-2</v>
      </c>
    </row>
    <row r="628" spans="1:8">
      <c r="A628" s="42" t="s">
        <v>422</v>
      </c>
      <c r="B628" s="43">
        <v>43400</v>
      </c>
      <c r="C628" s="42">
        <v>178841.3</v>
      </c>
      <c r="D628" s="42">
        <v>942.1</v>
      </c>
      <c r="E628" s="42">
        <v>200.21250000000001</v>
      </c>
      <c r="F628" s="41">
        <v>1.0712121668353674</v>
      </c>
      <c r="G628" s="41">
        <v>-0.15574872300385345</v>
      </c>
      <c r="H628" s="41">
        <v>3.1757279051790821E-2</v>
      </c>
    </row>
    <row r="629" spans="1:8">
      <c r="A629" s="42" t="s">
        <v>421</v>
      </c>
      <c r="B629" s="43">
        <v>43401</v>
      </c>
      <c r="C629" s="42">
        <v>180626.9</v>
      </c>
      <c r="D629" s="42">
        <v>938.45</v>
      </c>
      <c r="E629" s="42">
        <v>200.83</v>
      </c>
      <c r="F629" s="41">
        <v>1.0874675831973484</v>
      </c>
      <c r="G629" s="41">
        <v>-0.15707074336219584</v>
      </c>
      <c r="H629" s="41">
        <v>3.5900345592407401E-2</v>
      </c>
    </row>
    <row r="630" spans="1:8">
      <c r="A630" s="42" t="s">
        <v>420</v>
      </c>
      <c r="B630" s="43">
        <v>43402</v>
      </c>
      <c r="C630" s="42">
        <v>183219.5</v>
      </c>
      <c r="D630" s="42">
        <v>934.8</v>
      </c>
      <c r="E630" s="42">
        <v>201.12</v>
      </c>
      <c r="F630" s="41">
        <v>1.1147999464430818</v>
      </c>
      <c r="G630" s="41">
        <v>-0.16092954788212799</v>
      </c>
      <c r="H630" s="41">
        <v>3.1120225583183725E-2</v>
      </c>
    </row>
    <row r="631" spans="1:8">
      <c r="A631" s="42" t="s">
        <v>419</v>
      </c>
      <c r="B631" s="43">
        <v>43404</v>
      </c>
      <c r="C631" s="42">
        <v>183367.3</v>
      </c>
      <c r="D631" s="42">
        <v>955.92</v>
      </c>
      <c r="E631" s="42">
        <v>203.65</v>
      </c>
      <c r="F631" s="41">
        <v>1.1092362834932605</v>
      </c>
      <c r="G631" s="41">
        <v>-0.14263727472164767</v>
      </c>
      <c r="H631" s="41">
        <v>4.6545987126944688E-2</v>
      </c>
    </row>
    <row r="632" spans="1:8">
      <c r="A632" s="42" t="s">
        <v>418</v>
      </c>
      <c r="B632" s="43">
        <v>43407</v>
      </c>
      <c r="C632" s="42">
        <v>183448.8</v>
      </c>
      <c r="D632" s="42">
        <v>977.79600000000005</v>
      </c>
      <c r="E632" s="42">
        <v>205.02250000000001</v>
      </c>
      <c r="F632" s="41">
        <v>1.0985579397963314</v>
      </c>
      <c r="G632" s="41">
        <v>-0.1232432064072192</v>
      </c>
      <c r="H632" s="41">
        <v>5.4425529726393806E-2</v>
      </c>
    </row>
    <row r="633" spans="1:8">
      <c r="A633" s="42" t="s">
        <v>417</v>
      </c>
      <c r="B633" s="43">
        <v>43408</v>
      </c>
      <c r="C633" s="42">
        <v>182918.6</v>
      </c>
      <c r="D633" s="42">
        <v>985.08799999999997</v>
      </c>
      <c r="E633" s="42">
        <v>205.48</v>
      </c>
      <c r="F633" s="41">
        <v>1.0910431518155588</v>
      </c>
      <c r="G633" s="41">
        <v>-0.11693275841976458</v>
      </c>
      <c r="H633" s="41">
        <v>5.3527481542247735E-2</v>
      </c>
    </row>
    <row r="634" spans="1:8">
      <c r="A634" s="42" t="s">
        <v>416</v>
      </c>
      <c r="B634" s="43">
        <v>43409</v>
      </c>
      <c r="C634" s="42">
        <v>184159.8</v>
      </c>
      <c r="D634" s="42">
        <v>992.38</v>
      </c>
      <c r="E634" s="42">
        <v>205.71</v>
      </c>
      <c r="F634" s="41">
        <v>1.1010839715732703</v>
      </c>
      <c r="G634" s="41">
        <v>-0.11321800050041098</v>
      </c>
      <c r="H634" s="41">
        <v>5.3734248540108664E-2</v>
      </c>
    </row>
    <row r="635" spans="1:8">
      <c r="A635" s="42" t="s">
        <v>415</v>
      </c>
      <c r="B635" s="43">
        <v>43410</v>
      </c>
      <c r="C635" s="42">
        <v>185100.4</v>
      </c>
      <c r="D635" s="42">
        <v>992.27</v>
      </c>
      <c r="E635" s="42">
        <v>206.1</v>
      </c>
      <c r="F635" s="41">
        <v>1.1071274484916027</v>
      </c>
      <c r="G635" s="41">
        <v>-0.12106046379789892</v>
      </c>
      <c r="H635" s="41">
        <v>5.2121088365919777E-2</v>
      </c>
    </row>
    <row r="636" spans="1:8">
      <c r="A636" s="42" t="s">
        <v>414</v>
      </c>
      <c r="B636" s="43">
        <v>43414</v>
      </c>
      <c r="C636" s="42">
        <v>184231.1</v>
      </c>
      <c r="D636" s="42">
        <v>975.03</v>
      </c>
      <c r="E636" s="42">
        <v>205.62799999999999</v>
      </c>
      <c r="F636" s="41">
        <v>1.0966659307192783</v>
      </c>
      <c r="G636" s="41">
        <v>-0.13728970424546583</v>
      </c>
      <c r="H636" s="41">
        <v>5.0274535842888879E-2</v>
      </c>
    </row>
    <row r="637" spans="1:8">
      <c r="A637" s="42" t="s">
        <v>413</v>
      </c>
      <c r="B637" s="43">
        <v>43415</v>
      </c>
      <c r="C637" s="42">
        <v>180668.3</v>
      </c>
      <c r="D637" s="42">
        <v>970.72</v>
      </c>
      <c r="E637" s="42">
        <v>205.51</v>
      </c>
      <c r="F637" s="41">
        <v>1.0552652803989755</v>
      </c>
      <c r="G637" s="41">
        <v>-0.14142075265431464</v>
      </c>
      <c r="H637" s="41">
        <v>4.9859514687100814E-2</v>
      </c>
    </row>
    <row r="638" spans="1:8">
      <c r="A638" s="42" t="s">
        <v>412</v>
      </c>
      <c r="B638" s="43">
        <v>43416</v>
      </c>
      <c r="C638" s="42">
        <v>182211.7</v>
      </c>
      <c r="D638" s="42">
        <v>966.41</v>
      </c>
      <c r="E638" s="42">
        <v>203.11</v>
      </c>
      <c r="F638" s="41">
        <v>1.0742716893755615</v>
      </c>
      <c r="G638" s="41">
        <v>-0.14554874760174352</v>
      </c>
      <c r="H638" s="41">
        <v>3.7069185601225518E-2</v>
      </c>
    </row>
    <row r="639" spans="1:8">
      <c r="A639" s="42" t="s">
        <v>411</v>
      </c>
      <c r="B639" s="43">
        <v>43417</v>
      </c>
      <c r="C639" s="42">
        <v>183212.2</v>
      </c>
      <c r="D639" s="42">
        <v>966.02</v>
      </c>
      <c r="E639" s="42">
        <v>202.83</v>
      </c>
      <c r="F639" s="41">
        <v>1.0847261874012184</v>
      </c>
      <c r="G639" s="41">
        <v>-0.14854347538671719</v>
      </c>
      <c r="H639" s="41">
        <v>4.2345444267434029E-2</v>
      </c>
    </row>
    <row r="640" spans="1:8">
      <c r="A640" s="42" t="s">
        <v>410</v>
      </c>
      <c r="B640" s="43">
        <v>43418</v>
      </c>
      <c r="C640" s="42">
        <v>181994.3</v>
      </c>
      <c r="D640" s="42">
        <v>968.14</v>
      </c>
      <c r="E640" s="42">
        <v>202.88</v>
      </c>
      <c r="F640" s="41">
        <v>1.0705310964829451</v>
      </c>
      <c r="G640" s="41">
        <v>-0.14677265837064202</v>
      </c>
      <c r="H640" s="41">
        <v>4.620462046204632E-2</v>
      </c>
    </row>
    <row r="641" spans="1:8">
      <c r="A641" s="42" t="s">
        <v>409</v>
      </c>
      <c r="B641" s="43">
        <v>43421</v>
      </c>
      <c r="C641" s="42">
        <v>178819.3</v>
      </c>
      <c r="D641" s="42">
        <v>980.24199999999996</v>
      </c>
      <c r="E641" s="42">
        <v>205.05500000000001</v>
      </c>
      <c r="F641" s="41">
        <v>1.0367776370462165</v>
      </c>
      <c r="G641" s="41">
        <v>-0.13085860609951161</v>
      </c>
      <c r="H641" s="41">
        <v>5.9962265126256797E-2</v>
      </c>
    </row>
    <row r="642" spans="1:8">
      <c r="A642" s="42" t="s">
        <v>408</v>
      </c>
      <c r="B642" s="43">
        <v>43422</v>
      </c>
      <c r="C642" s="42">
        <v>173557.7</v>
      </c>
      <c r="D642" s="42">
        <v>984.27599999999995</v>
      </c>
      <c r="E642" s="42">
        <v>205.78</v>
      </c>
      <c r="F642" s="41">
        <v>0.9779849951051176</v>
      </c>
      <c r="G642" s="41">
        <v>-0.12551086407994727</v>
      </c>
      <c r="H642" s="41">
        <v>6.4562855664769714E-2</v>
      </c>
    </row>
    <row r="643" spans="1:8">
      <c r="A643" s="42" t="s">
        <v>407</v>
      </c>
      <c r="B643" s="43">
        <v>43423</v>
      </c>
      <c r="C643" s="42">
        <v>175816.5</v>
      </c>
      <c r="D643" s="42">
        <v>988.31</v>
      </c>
      <c r="E643" s="42">
        <v>206.22</v>
      </c>
      <c r="F643" s="41">
        <v>1.0017248740500384</v>
      </c>
      <c r="G643" s="41">
        <v>-0.12014137421434046</v>
      </c>
      <c r="H643" s="41">
        <v>6.6177230896494743E-2</v>
      </c>
    </row>
    <row r="644" spans="1:8">
      <c r="A644" s="42" t="s">
        <v>406</v>
      </c>
      <c r="B644" s="43">
        <v>43424</v>
      </c>
      <c r="C644" s="42">
        <v>176458.7</v>
      </c>
      <c r="D644" s="42">
        <v>972.58</v>
      </c>
      <c r="E644" s="42">
        <v>205.18</v>
      </c>
      <c r="F644" s="41">
        <v>1.0063570354907005</v>
      </c>
      <c r="G644" s="41">
        <v>-0.13032048072108149</v>
      </c>
      <c r="H644" s="41">
        <v>5.9649847647575305E-2</v>
      </c>
    </row>
    <row r="645" spans="1:8">
      <c r="A645" s="42" t="s">
        <v>9</v>
      </c>
      <c r="B645" s="43">
        <v>43425</v>
      </c>
      <c r="C645" s="42">
        <v>175713.2</v>
      </c>
      <c r="D645" s="42">
        <v>975.04</v>
      </c>
      <c r="E645" s="42">
        <v>204.19</v>
      </c>
      <c r="F645" s="41">
        <v>0.99660704566398417</v>
      </c>
      <c r="G645" s="41">
        <v>-0.12247102023183809</v>
      </c>
      <c r="H645" s="41">
        <v>6.0066452081819044E-2</v>
      </c>
    </row>
    <row r="646" spans="1:8">
      <c r="A646" s="42" t="s">
        <v>405</v>
      </c>
      <c r="B646" s="43">
        <v>43428</v>
      </c>
      <c r="C646" s="42">
        <v>171252.9</v>
      </c>
      <c r="D646" s="42">
        <v>975.95799999999997</v>
      </c>
      <c r="E646" s="42">
        <v>205.042</v>
      </c>
      <c r="F646" s="41">
        <v>0.94159222605306203</v>
      </c>
      <c r="G646" s="41">
        <v>-0.13333534616573184</v>
      </c>
      <c r="H646" s="41">
        <v>6.621669405328956E-2</v>
      </c>
    </row>
    <row r="647" spans="1:8">
      <c r="A647" s="42" t="s">
        <v>404</v>
      </c>
      <c r="B647" s="43">
        <v>43430</v>
      </c>
      <c r="C647" s="42">
        <v>166463.5</v>
      </c>
      <c r="D647" s="42">
        <v>976.57</v>
      </c>
      <c r="E647" s="42">
        <v>205.61</v>
      </c>
      <c r="F647" s="41">
        <v>0.88603259416368685</v>
      </c>
      <c r="G647" s="41">
        <v>-0.1404189772027109</v>
      </c>
      <c r="H647" s="41">
        <v>7.0327954190525954E-2</v>
      </c>
    </row>
    <row r="648" spans="1:8">
      <c r="A648" s="42" t="s">
        <v>403</v>
      </c>
      <c r="B648" s="43">
        <v>43431</v>
      </c>
      <c r="C648" s="42">
        <v>167199.79999999999</v>
      </c>
      <c r="D648" s="42">
        <v>980.16</v>
      </c>
      <c r="E648" s="42">
        <v>204.7</v>
      </c>
      <c r="F648" s="41">
        <v>0.88341935643753922</v>
      </c>
      <c r="G648" s="41">
        <v>-0.14841265704008766</v>
      </c>
      <c r="H648" s="41">
        <v>6.6312444652810276E-2</v>
      </c>
    </row>
    <row r="649" spans="1:8">
      <c r="A649" s="42" t="s">
        <v>402</v>
      </c>
      <c r="B649" s="43">
        <v>43432</v>
      </c>
      <c r="C649" s="42">
        <v>163772.1</v>
      </c>
      <c r="D649" s="42">
        <v>991.67</v>
      </c>
      <c r="E649" s="42">
        <v>203.7</v>
      </c>
      <c r="F649" s="41">
        <v>0.83315144208974568</v>
      </c>
      <c r="G649" s="41">
        <v>-0.14265088573231788</v>
      </c>
      <c r="H649" s="41">
        <v>5.6206574717411417E-2</v>
      </c>
    </row>
    <row r="650" spans="1:8">
      <c r="A650" s="42" t="s">
        <v>401</v>
      </c>
      <c r="B650" s="43">
        <v>43435</v>
      </c>
      <c r="C650" s="42">
        <v>159853.79999999999</v>
      </c>
      <c r="D650" s="42">
        <v>1006.79</v>
      </c>
      <c r="E650" s="42">
        <v>204.69749999999999</v>
      </c>
      <c r="F650" s="41">
        <v>0.76693581814865763</v>
      </c>
      <c r="G650" s="41">
        <v>-0.12573539947116374</v>
      </c>
      <c r="H650" s="41">
        <v>5.7922890071838262E-2</v>
      </c>
    </row>
    <row r="651" spans="1:8">
      <c r="A651" s="42" t="s">
        <v>400</v>
      </c>
      <c r="B651" s="43">
        <v>43436</v>
      </c>
      <c r="C651" s="42">
        <v>163138.5</v>
      </c>
      <c r="D651" s="42">
        <v>1011.83</v>
      </c>
      <c r="E651" s="42">
        <v>205.03</v>
      </c>
      <c r="F651" s="41">
        <v>0.7995433261081788</v>
      </c>
      <c r="G651" s="41">
        <v>-0.12006365826296428</v>
      </c>
      <c r="H651" s="41">
        <v>5.8492514197212353E-2</v>
      </c>
    </row>
    <row r="652" spans="1:8">
      <c r="A652" s="42" t="s">
        <v>399</v>
      </c>
      <c r="B652" s="43">
        <v>43437</v>
      </c>
      <c r="C652" s="42">
        <v>166304.4</v>
      </c>
      <c r="D652" s="42">
        <v>1016.87</v>
      </c>
      <c r="E652" s="42">
        <v>207.47</v>
      </c>
      <c r="F652" s="41">
        <v>0.82241012019041104</v>
      </c>
      <c r="G652" s="41">
        <v>-0.11306585259485391</v>
      </c>
      <c r="H652" s="41">
        <v>7.325021985412028E-2</v>
      </c>
    </row>
    <row r="653" spans="1:8">
      <c r="A653" s="42" t="s">
        <v>398</v>
      </c>
      <c r="B653" s="43">
        <v>43438</v>
      </c>
      <c r="C653" s="42">
        <v>165701.70000000001</v>
      </c>
      <c r="D653" s="42">
        <v>1014.25</v>
      </c>
      <c r="E653" s="42">
        <v>209.4</v>
      </c>
      <c r="F653" s="41">
        <v>0.81785738577895017</v>
      </c>
      <c r="G653" s="41">
        <v>-0.11138271215546103</v>
      </c>
      <c r="H653" s="41">
        <v>7.9158936301793492E-2</v>
      </c>
    </row>
    <row r="654" spans="1:8">
      <c r="A654" s="42" t="s">
        <v>397</v>
      </c>
      <c r="B654" s="43">
        <v>43439</v>
      </c>
      <c r="C654" s="42">
        <v>166860.1</v>
      </c>
      <c r="D654" s="42">
        <v>1001.91</v>
      </c>
      <c r="E654" s="42">
        <v>209.56</v>
      </c>
      <c r="F654" s="41">
        <v>0.82766846994469701</v>
      </c>
      <c r="G654" s="41">
        <v>-0.11313579801048401</v>
      </c>
      <c r="H654" s="41">
        <v>8.2326205970457478E-2</v>
      </c>
    </row>
    <row r="655" spans="1:8">
      <c r="A655" s="42" t="s">
        <v>396</v>
      </c>
      <c r="B655" s="43">
        <v>43442</v>
      </c>
      <c r="C655" s="42">
        <v>167083.20000000001</v>
      </c>
      <c r="D655" s="42">
        <v>978.43799999999999</v>
      </c>
      <c r="E655" s="42">
        <v>208.8775</v>
      </c>
      <c r="F655" s="41">
        <v>0.83705215289856838</v>
      </c>
      <c r="G655" s="41">
        <v>-0.13092315399400978</v>
      </c>
      <c r="H655" s="41">
        <v>7.9581868927020905E-2</v>
      </c>
    </row>
    <row r="656" spans="1:8">
      <c r="A656" s="42" t="s">
        <v>395</v>
      </c>
      <c r="B656" s="43">
        <v>43443</v>
      </c>
      <c r="C656" s="42">
        <v>166891.20000000001</v>
      </c>
      <c r="D656" s="42">
        <v>970.61400000000003</v>
      </c>
      <c r="E656" s="42">
        <v>208.65</v>
      </c>
      <c r="F656" s="41">
        <v>0.83524785399937973</v>
      </c>
      <c r="G656" s="41">
        <v>-0.13488658139845799</v>
      </c>
      <c r="H656" s="41">
        <v>7.1538619556285932E-2</v>
      </c>
    </row>
    <row r="657" spans="1:8">
      <c r="A657" s="42" t="s">
        <v>394</v>
      </c>
      <c r="B657" s="43">
        <v>43444</v>
      </c>
      <c r="C657" s="42">
        <v>166915.9</v>
      </c>
      <c r="D657" s="42">
        <v>962.79</v>
      </c>
      <c r="E657" s="42">
        <v>207.28</v>
      </c>
      <c r="F657" s="41">
        <v>0.8323841119217672</v>
      </c>
      <c r="G657" s="41">
        <v>-0.13858941209100917</v>
      </c>
      <c r="H657" s="41">
        <v>6.7518154194777802E-2</v>
      </c>
    </row>
    <row r="658" spans="1:8">
      <c r="A658" s="42" t="s">
        <v>393</v>
      </c>
      <c r="B658" s="43">
        <v>43445</v>
      </c>
      <c r="C658" s="42">
        <v>166235</v>
      </c>
      <c r="D658" s="42">
        <v>964.8</v>
      </c>
      <c r="E658" s="42">
        <v>205.36</v>
      </c>
      <c r="F658" s="41">
        <v>0.82354599535104644</v>
      </c>
      <c r="G658" s="41">
        <v>-0.13796338488755466</v>
      </c>
      <c r="H658" s="41">
        <v>5.5933196902541171E-2</v>
      </c>
    </row>
    <row r="659" spans="1:8">
      <c r="A659" s="42" t="s">
        <v>392</v>
      </c>
      <c r="B659" s="43">
        <v>43446</v>
      </c>
      <c r="C659" s="42">
        <v>165352.1</v>
      </c>
      <c r="D659" s="42">
        <v>978.9</v>
      </c>
      <c r="E659" s="42">
        <v>205.99</v>
      </c>
      <c r="F659" s="41">
        <v>0.8130931403777899</v>
      </c>
      <c r="G659" s="41">
        <v>-0.12566207272305041</v>
      </c>
      <c r="H659" s="41">
        <v>5.8747944078947345E-2</v>
      </c>
    </row>
    <row r="660" spans="1:8">
      <c r="A660" s="42" t="s">
        <v>391</v>
      </c>
      <c r="B660" s="43">
        <v>43449</v>
      </c>
      <c r="C660" s="42">
        <v>164485.9</v>
      </c>
      <c r="D660" s="42">
        <v>972.25199999999995</v>
      </c>
      <c r="E660" s="42">
        <v>206.60499999999999</v>
      </c>
      <c r="F660" s="41">
        <v>0.7966312188429796</v>
      </c>
      <c r="G660" s="41">
        <v>-0.13189460431975863</v>
      </c>
      <c r="H660" s="41">
        <v>6.092739036664252E-2</v>
      </c>
    </row>
    <row r="661" spans="1:8">
      <c r="A661" s="42" t="s">
        <v>390</v>
      </c>
      <c r="B661" s="43">
        <v>43450</v>
      </c>
      <c r="C661" s="42">
        <v>161708.1</v>
      </c>
      <c r="D661" s="42">
        <v>970.03599999999994</v>
      </c>
      <c r="E661" s="42">
        <v>206.81</v>
      </c>
      <c r="F661" s="41">
        <v>0.74576293143932415</v>
      </c>
      <c r="G661" s="41">
        <v>-0.12795562627542989</v>
      </c>
      <c r="H661" s="41">
        <v>5.6662579194768137E-2</v>
      </c>
    </row>
    <row r="662" spans="1:8">
      <c r="A662" s="42" t="s">
        <v>389</v>
      </c>
      <c r="B662" s="43">
        <v>43451</v>
      </c>
      <c r="C662" s="42">
        <v>159749.9</v>
      </c>
      <c r="D662" s="42">
        <v>967.82</v>
      </c>
      <c r="E662" s="42">
        <v>206.26</v>
      </c>
      <c r="F662" s="41">
        <v>0.71251676337881098</v>
      </c>
      <c r="G662" s="41">
        <v>-0.13495589063379831</v>
      </c>
      <c r="H662" s="41">
        <v>4.9615795633809912E-2</v>
      </c>
    </row>
    <row r="663" spans="1:8">
      <c r="A663" s="42" t="s">
        <v>388</v>
      </c>
      <c r="B663" s="43">
        <v>43452</v>
      </c>
      <c r="C663" s="42">
        <v>159146.4</v>
      </c>
      <c r="D663" s="42">
        <v>962.98</v>
      </c>
      <c r="E663" s="42">
        <v>205.66</v>
      </c>
      <c r="F663" s="41">
        <v>0.68219486208121238</v>
      </c>
      <c r="G663" s="41">
        <v>-0.14459413124312681</v>
      </c>
      <c r="H663" s="41">
        <v>4.3376794683171793E-2</v>
      </c>
    </row>
    <row r="664" spans="1:8">
      <c r="A664" s="42" t="s">
        <v>10</v>
      </c>
      <c r="B664" s="43">
        <v>43453</v>
      </c>
      <c r="C664" s="42">
        <v>156083.20000000001</v>
      </c>
      <c r="D664" s="42">
        <v>967.65</v>
      </c>
      <c r="E664" s="42">
        <v>206.97</v>
      </c>
      <c r="F664" s="41">
        <v>0.63265750146180966</v>
      </c>
      <c r="G664" s="41">
        <v>-0.14221052874190887</v>
      </c>
      <c r="H664" s="41">
        <v>4.895849171354727E-2</v>
      </c>
    </row>
    <row r="665" spans="1:8">
      <c r="A665" s="42" t="s">
        <v>387</v>
      </c>
      <c r="B665" s="43">
        <v>43456</v>
      </c>
      <c r="C665" s="42">
        <v>154550.5</v>
      </c>
      <c r="D665" s="42">
        <v>958.76400000000001</v>
      </c>
      <c r="E665" s="42">
        <v>205.9425</v>
      </c>
      <c r="F665" s="41">
        <v>0.61871291007086504</v>
      </c>
      <c r="G665" s="41">
        <v>-0.1518290147648157</v>
      </c>
      <c r="H665" s="41">
        <v>3.7545972089273905E-2</v>
      </c>
    </row>
    <row r="666" spans="1:8">
      <c r="A666" s="42" t="s">
        <v>386</v>
      </c>
      <c r="B666" s="43">
        <v>43457</v>
      </c>
      <c r="C666" s="42">
        <v>156693.79999999999</v>
      </c>
      <c r="D666" s="42">
        <v>955.80200000000002</v>
      </c>
      <c r="E666" s="42">
        <v>205.6</v>
      </c>
      <c r="F666" s="41">
        <v>0.63921766366148947</v>
      </c>
      <c r="G666" s="41">
        <v>-0.1558010952128599</v>
      </c>
      <c r="H666" s="41">
        <v>3.6969788672012838E-2</v>
      </c>
    </row>
    <row r="667" spans="1:8">
      <c r="A667" s="42" t="s">
        <v>385</v>
      </c>
      <c r="B667" s="43">
        <v>43458</v>
      </c>
      <c r="C667" s="42">
        <v>157484</v>
      </c>
      <c r="D667" s="42">
        <v>952.84</v>
      </c>
      <c r="E667" s="42">
        <v>206.74</v>
      </c>
      <c r="F667" s="41">
        <v>0.64889863321208763</v>
      </c>
      <c r="G667" s="41">
        <v>-0.1589001191684688</v>
      </c>
      <c r="H667" s="41">
        <v>4.49858471492115E-2</v>
      </c>
    </row>
    <row r="668" spans="1:8">
      <c r="A668" s="42" t="s">
        <v>384</v>
      </c>
      <c r="B668" s="43">
        <v>43459</v>
      </c>
      <c r="C668" s="42">
        <v>156950.29999999999</v>
      </c>
      <c r="D668" s="42">
        <v>950.27</v>
      </c>
      <c r="E668" s="42">
        <v>205.06</v>
      </c>
      <c r="F668" s="41">
        <v>0.62111944306726152</v>
      </c>
      <c r="G668" s="41">
        <v>-0.16482247413003626</v>
      </c>
      <c r="H668" s="41">
        <v>3.0711233978386598E-2</v>
      </c>
    </row>
    <row r="669" spans="1:8">
      <c r="A669" s="42" t="s">
        <v>383</v>
      </c>
      <c r="B669" s="43">
        <v>43460</v>
      </c>
      <c r="C669" s="42">
        <v>158443.70000000001</v>
      </c>
      <c r="D669" s="42">
        <v>950.15</v>
      </c>
      <c r="E669" s="42">
        <v>204.05</v>
      </c>
      <c r="F669" s="41">
        <v>0.62457538401280432</v>
      </c>
      <c r="G669" s="41">
        <v>-0.16613863784360638</v>
      </c>
      <c r="H669" s="41">
        <v>2.3730684326710882E-2</v>
      </c>
    </row>
    <row r="670" spans="1:8">
      <c r="A670" s="42" t="s">
        <v>382</v>
      </c>
      <c r="B670" s="43">
        <v>43463</v>
      </c>
      <c r="C670" s="42">
        <v>160774</v>
      </c>
      <c r="D670" s="42">
        <v>959.46199999999999</v>
      </c>
      <c r="E670" s="42">
        <v>205.4975</v>
      </c>
      <c r="F670" s="41">
        <v>0.63457315287763949</v>
      </c>
      <c r="G670" s="41">
        <v>-0.15918535461086125</v>
      </c>
      <c r="H670" s="41">
        <v>3.0786015248795984E-2</v>
      </c>
    </row>
    <row r="671" spans="1:8">
      <c r="A671" s="42" t="s">
        <v>381</v>
      </c>
      <c r="B671" s="43">
        <v>43464</v>
      </c>
      <c r="C671" s="42">
        <v>161309.79999999999</v>
      </c>
      <c r="D671" s="42">
        <v>962.56600000000003</v>
      </c>
      <c r="E671" s="42">
        <v>205.98</v>
      </c>
      <c r="F671" s="41">
        <v>0.6434575920988419</v>
      </c>
      <c r="G671" s="41">
        <v>-0.15462793005629583</v>
      </c>
      <c r="H671" s="41">
        <v>3.4815373021853668E-2</v>
      </c>
    </row>
    <row r="672" spans="1:8">
      <c r="A672" s="42" t="s">
        <v>380</v>
      </c>
      <c r="B672" s="43">
        <v>43465</v>
      </c>
      <c r="C672" s="42">
        <v>161405.29999999999</v>
      </c>
      <c r="D672" s="42">
        <v>965.67</v>
      </c>
      <c r="E672" s="42">
        <v>207.16</v>
      </c>
      <c r="F672" s="41">
        <v>0.64869033525333708</v>
      </c>
      <c r="G672" s="41">
        <v>-0.1561705362682303</v>
      </c>
      <c r="H672" s="41">
        <v>3.5903590359035897E-2</v>
      </c>
    </row>
    <row r="673" spans="1:8">
      <c r="A673" s="42" t="s">
        <v>379</v>
      </c>
      <c r="B673" s="43">
        <v>43466</v>
      </c>
      <c r="C673" s="42">
        <v>161840.79999999999</v>
      </c>
      <c r="D673" s="42">
        <v>965.93</v>
      </c>
      <c r="E673" s="42">
        <v>207.04</v>
      </c>
      <c r="F673" s="41">
        <v>0.66483354832869401</v>
      </c>
      <c r="G673" s="41">
        <v>-0.16172721008499635</v>
      </c>
      <c r="H673" s="41">
        <v>2.3784799485734087E-2</v>
      </c>
    </row>
    <row r="674" spans="1:8">
      <c r="A674" s="42" t="s">
        <v>378</v>
      </c>
      <c r="B674" s="43">
        <v>43467</v>
      </c>
      <c r="C674" s="42">
        <v>160898.9</v>
      </c>
      <c r="D674" s="42">
        <v>955.66</v>
      </c>
      <c r="E674" s="42">
        <v>205.16</v>
      </c>
      <c r="F674" s="41">
        <v>0.68372095456852389</v>
      </c>
      <c r="G674" s="41">
        <v>-0.17252999780070966</v>
      </c>
      <c r="H674" s="41">
        <v>1.073997438171248E-2</v>
      </c>
    </row>
    <row r="675" spans="1:8">
      <c r="A675" s="42" t="s">
        <v>377</v>
      </c>
      <c r="B675" s="43">
        <v>43470</v>
      </c>
      <c r="C675" s="42">
        <v>161107.4</v>
      </c>
      <c r="D675" s="42">
        <v>969.04</v>
      </c>
      <c r="E675" s="42">
        <v>208.3475</v>
      </c>
      <c r="F675" s="41">
        <v>0.67457558059161471</v>
      </c>
      <c r="G675" s="41">
        <v>-0.16285257656256746</v>
      </c>
      <c r="H675" s="41">
        <v>2.6797594992854057E-2</v>
      </c>
    </row>
    <row r="676" spans="1:8">
      <c r="A676" s="42" t="s">
        <v>376</v>
      </c>
      <c r="B676" s="43">
        <v>43471</v>
      </c>
      <c r="C676" s="42">
        <v>161275.79999999999</v>
      </c>
      <c r="D676" s="42">
        <v>973.5</v>
      </c>
      <c r="E676" s="42">
        <v>209.41</v>
      </c>
      <c r="F676" s="41">
        <v>0.67574593832994601</v>
      </c>
      <c r="G676" s="41">
        <v>-0.17358529007283652</v>
      </c>
      <c r="H676" s="41">
        <v>2.7678264710212508E-2</v>
      </c>
    </row>
    <row r="677" spans="1:8">
      <c r="A677" s="42" t="s">
        <v>375</v>
      </c>
      <c r="B677" s="43">
        <v>43472</v>
      </c>
      <c r="C677" s="42">
        <v>162323.6</v>
      </c>
      <c r="D677" s="42">
        <v>977.96</v>
      </c>
      <c r="E677" s="42">
        <v>211.5</v>
      </c>
      <c r="F677" s="41">
        <v>0.69211524308501904</v>
      </c>
      <c r="G677" s="41">
        <v>-0.17416674407410848</v>
      </c>
      <c r="H677" s="41">
        <v>3.7629397046558433E-2</v>
      </c>
    </row>
    <row r="678" spans="1:8">
      <c r="A678" s="42" t="s">
        <v>374</v>
      </c>
      <c r="B678" s="43">
        <v>43473</v>
      </c>
      <c r="C678" s="42">
        <v>163967.20000000001</v>
      </c>
      <c r="D678" s="42">
        <v>975.51</v>
      </c>
      <c r="E678" s="42">
        <v>210.3</v>
      </c>
      <c r="F678" s="41">
        <v>0.70319610513315123</v>
      </c>
      <c r="G678" s="41">
        <v>-0.18558190015027554</v>
      </c>
      <c r="H678" s="41">
        <v>1.6887685407927622E-2</v>
      </c>
    </row>
    <row r="679" spans="1:8">
      <c r="A679" s="42" t="s">
        <v>373</v>
      </c>
      <c r="B679" s="43">
        <v>43474</v>
      </c>
      <c r="C679" s="42">
        <v>164829.4</v>
      </c>
      <c r="D679" s="42">
        <v>994.41</v>
      </c>
      <c r="E679" s="42">
        <v>210.61</v>
      </c>
      <c r="F679" s="41">
        <v>0.71278907252596513</v>
      </c>
      <c r="G679" s="41">
        <v>-0.17293089251702942</v>
      </c>
      <c r="H679" s="41">
        <v>1.3522617901828626E-2</v>
      </c>
    </row>
    <row r="680" spans="1:8">
      <c r="A680" s="42" t="s">
        <v>372</v>
      </c>
      <c r="B680" s="43">
        <v>43477</v>
      </c>
      <c r="C680" s="42">
        <v>164929.9</v>
      </c>
      <c r="D680" s="42">
        <v>993.39</v>
      </c>
      <c r="E680" s="42">
        <v>214.1875</v>
      </c>
      <c r="F680" s="41">
        <v>0.71208989697142711</v>
      </c>
      <c r="G680" s="41">
        <v>-0.17688049980942278</v>
      </c>
      <c r="H680" s="41">
        <v>2.8215160097931014E-2</v>
      </c>
    </row>
    <row r="681" spans="1:8">
      <c r="A681" s="42" t="s">
        <v>371</v>
      </c>
      <c r="B681" s="43">
        <v>43478</v>
      </c>
      <c r="C681" s="42">
        <v>164493.79999999999</v>
      </c>
      <c r="D681" s="42">
        <v>993.05</v>
      </c>
      <c r="E681" s="42">
        <v>215.38</v>
      </c>
      <c r="F681" s="41">
        <v>0.71081818673478292</v>
      </c>
      <c r="G681" s="41">
        <v>-0.17598785203378875</v>
      </c>
      <c r="H681" s="41">
        <v>3.7625861155272888E-2</v>
      </c>
    </row>
    <row r="682" spans="1:8">
      <c r="A682" s="42" t="s">
        <v>370</v>
      </c>
      <c r="B682" s="43">
        <v>43479</v>
      </c>
      <c r="C682" s="42">
        <v>164696.4</v>
      </c>
      <c r="D682" s="42">
        <v>992.71</v>
      </c>
      <c r="E682" s="42">
        <v>214.04</v>
      </c>
      <c r="F682" s="41">
        <v>0.71227175708705759</v>
      </c>
      <c r="G682" s="41">
        <v>-0.17103538115955341</v>
      </c>
      <c r="H682" s="41">
        <v>3.0624036979969071E-2</v>
      </c>
    </row>
    <row r="683" spans="1:8">
      <c r="A683" s="42" t="s">
        <v>369</v>
      </c>
      <c r="B683" s="43">
        <v>43480</v>
      </c>
      <c r="C683" s="42">
        <v>165445.5</v>
      </c>
      <c r="D683" s="42">
        <v>1005.11</v>
      </c>
      <c r="E683" s="42">
        <v>215.9</v>
      </c>
      <c r="F683" s="41">
        <v>0.71219890817831355</v>
      </c>
      <c r="G683" s="41">
        <v>-0.16615784356344299</v>
      </c>
      <c r="H683" s="41">
        <v>3.46108229205353E-2</v>
      </c>
    </row>
    <row r="684" spans="1:8">
      <c r="A684" s="42" t="s">
        <v>368</v>
      </c>
      <c r="B684" s="43">
        <v>43481</v>
      </c>
      <c r="C684" s="42">
        <v>165595</v>
      </c>
      <c r="D684" s="42">
        <v>1009.39</v>
      </c>
      <c r="E684" s="42">
        <v>215.61</v>
      </c>
      <c r="F684" s="41">
        <v>0.70315113042870081</v>
      </c>
      <c r="G684" s="41">
        <v>-0.16442470228092632</v>
      </c>
      <c r="H684" s="41">
        <v>3.1577436486292632E-2</v>
      </c>
    </row>
    <row r="685" spans="1:8">
      <c r="A685" s="42" t="s">
        <v>367</v>
      </c>
      <c r="B685" s="43">
        <v>43484</v>
      </c>
      <c r="C685" s="42">
        <v>166131.1</v>
      </c>
      <c r="D685" s="42">
        <v>1022.23</v>
      </c>
      <c r="E685" s="42">
        <v>216.72</v>
      </c>
      <c r="F685" s="41">
        <v>0.69618455443927152</v>
      </c>
      <c r="G685" s="41">
        <v>-0.15562842793894149</v>
      </c>
      <c r="H685" s="41">
        <v>3.6243664530936304E-2</v>
      </c>
    </row>
    <row r="686" spans="1:8">
      <c r="A686" s="42" t="s">
        <v>11</v>
      </c>
      <c r="B686" s="43">
        <v>43485</v>
      </c>
      <c r="C686" s="42">
        <v>165575.1</v>
      </c>
      <c r="D686" s="42">
        <v>1026.51</v>
      </c>
      <c r="E686" s="42">
        <v>217.09</v>
      </c>
      <c r="F686" s="41">
        <v>0.67931344697449925</v>
      </c>
      <c r="G686" s="41">
        <v>-0.15712678693128157</v>
      </c>
      <c r="H686" s="41">
        <v>2.9887565823805806E-2</v>
      </c>
    </row>
    <row r="687" spans="1:8">
      <c r="A687" s="42" t="s">
        <v>1051</v>
      </c>
      <c r="B687" s="43">
        <v>43486</v>
      </c>
      <c r="C687" s="42">
        <v>161922.20000000001</v>
      </c>
      <c r="D687" s="42">
        <v>1018.45</v>
      </c>
      <c r="E687" s="42">
        <v>216.88</v>
      </c>
      <c r="F687" s="41">
        <v>0.63684261070423109</v>
      </c>
      <c r="G687" s="41">
        <v>-0.16699383291619629</v>
      </c>
      <c r="H687" s="41">
        <v>2.3984891406987563E-2</v>
      </c>
    </row>
    <row r="688" spans="1:8">
      <c r="A688" s="42" t="s">
        <v>1052</v>
      </c>
      <c r="B688" s="43">
        <v>43487</v>
      </c>
      <c r="C688" s="42">
        <v>162805.70000000001</v>
      </c>
      <c r="D688" s="42">
        <v>1010.63</v>
      </c>
      <c r="E688" s="42">
        <v>216.84</v>
      </c>
      <c r="F688" s="41">
        <v>0.64754415223260753</v>
      </c>
      <c r="G688" s="41">
        <v>-0.18291332152934414</v>
      </c>
      <c r="H688" s="41">
        <v>9.356235162686799E-3</v>
      </c>
    </row>
    <row r="689" spans="1:8">
      <c r="A689" s="42" t="s">
        <v>1053</v>
      </c>
      <c r="B689" s="43">
        <v>43488</v>
      </c>
      <c r="C689" s="42">
        <v>162940.9</v>
      </c>
      <c r="D689" s="42">
        <v>1011.56</v>
      </c>
      <c r="E689" s="42">
        <v>216.34</v>
      </c>
      <c r="F689" s="41">
        <v>0.65892120829557821</v>
      </c>
      <c r="G689" s="41">
        <v>-0.18113790390213425</v>
      </c>
      <c r="H689" s="41">
        <v>2.2497400510445242E-2</v>
      </c>
    </row>
    <row r="690" spans="1:8">
      <c r="A690" s="42" t="s">
        <v>1054</v>
      </c>
      <c r="B690" s="43">
        <v>43491</v>
      </c>
      <c r="C690" s="42">
        <v>162477.5</v>
      </c>
      <c r="D690" s="42">
        <v>1021.46</v>
      </c>
      <c r="E690" s="42">
        <v>216.77500000000001</v>
      </c>
      <c r="F690" s="41">
        <v>0.64737033146639322</v>
      </c>
      <c r="G690" s="41">
        <v>-0.17524424707307229</v>
      </c>
      <c r="H690" s="41">
        <v>2.5474241922512908E-2</v>
      </c>
    </row>
    <row r="691" spans="1:8">
      <c r="A691" s="42" t="s">
        <v>1055</v>
      </c>
      <c r="B691" s="43">
        <v>43492</v>
      </c>
      <c r="C691" s="42">
        <v>160798</v>
      </c>
      <c r="D691" s="42">
        <v>1024.76</v>
      </c>
      <c r="E691" s="42">
        <v>216.92</v>
      </c>
      <c r="F691" s="41">
        <v>0.62054407823858382</v>
      </c>
      <c r="G691" s="41">
        <v>-0.18175648160716718</v>
      </c>
      <c r="H691" s="41">
        <v>1.9408806804831036E-2</v>
      </c>
    </row>
    <row r="692" spans="1:8">
      <c r="A692" s="42" t="s">
        <v>1056</v>
      </c>
      <c r="B692" s="43">
        <v>43493</v>
      </c>
      <c r="C692" s="42">
        <v>159818.20000000001</v>
      </c>
      <c r="D692" s="42">
        <v>1028.06</v>
      </c>
      <c r="E692" s="42">
        <v>217.54</v>
      </c>
      <c r="F692" s="41">
        <v>0.60585638767670691</v>
      </c>
      <c r="G692" s="41">
        <v>-0.18326911618669317</v>
      </c>
      <c r="H692" s="41">
        <v>2.1074865055151326E-2</v>
      </c>
    </row>
    <row r="693" spans="1:8">
      <c r="A693" s="42" t="s">
        <v>1057</v>
      </c>
      <c r="B693" s="43">
        <v>43494</v>
      </c>
      <c r="C693" s="42">
        <v>160153</v>
      </c>
      <c r="D693" s="42">
        <v>1029.75</v>
      </c>
      <c r="E693" s="42">
        <v>216.71</v>
      </c>
      <c r="F693" s="41">
        <v>0.6119188167741092</v>
      </c>
      <c r="G693" s="41">
        <v>-0.1855099471006606</v>
      </c>
      <c r="H693" s="41">
        <v>1.1269511654494968E-2</v>
      </c>
    </row>
    <row r="694" spans="1:8">
      <c r="A694" s="42" t="s">
        <v>1058</v>
      </c>
      <c r="B694" s="43">
        <v>43495</v>
      </c>
      <c r="C694" s="42">
        <v>160294.9</v>
      </c>
      <c r="D694" s="42">
        <v>1036.6300000000001</v>
      </c>
      <c r="E694" s="42">
        <v>215.89</v>
      </c>
      <c r="F694" s="41">
        <v>0.61238954076115659</v>
      </c>
      <c r="G694" s="41">
        <v>-0.18126359453264818</v>
      </c>
      <c r="H694" s="41">
        <v>5.4957850123420471E-3</v>
      </c>
    </row>
    <row r="695" spans="1:8">
      <c r="A695" s="42" t="s">
        <v>1059</v>
      </c>
      <c r="B695" s="43">
        <v>43498</v>
      </c>
      <c r="C695" s="42">
        <v>159855.4</v>
      </c>
      <c r="D695" s="42">
        <v>1043.482</v>
      </c>
      <c r="E695" s="42">
        <v>216.3775</v>
      </c>
      <c r="F695" s="41">
        <v>0.61394946393648997</v>
      </c>
      <c r="G695" s="41">
        <v>-0.17705168851243713</v>
      </c>
      <c r="H695" s="41">
        <v>1.0543153371940894E-2</v>
      </c>
    </row>
    <row r="696" spans="1:8">
      <c r="A696" s="42" t="s">
        <v>1061</v>
      </c>
      <c r="B696" s="43">
        <v>43499</v>
      </c>
      <c r="C696" s="42">
        <v>157355.20000000001</v>
      </c>
      <c r="D696" s="42">
        <v>1045.7660000000001</v>
      </c>
      <c r="E696" s="42">
        <v>216.54</v>
      </c>
      <c r="F696" s="41">
        <v>0.59657784569054928</v>
      </c>
      <c r="G696" s="41">
        <v>-0.16179796894912757</v>
      </c>
      <c r="H696" s="41">
        <v>1.9107680722891596E-2</v>
      </c>
    </row>
    <row r="697" spans="1:8">
      <c r="A697" s="42" t="s">
        <v>1060</v>
      </c>
      <c r="B697" s="43">
        <v>43500</v>
      </c>
      <c r="C697" s="42">
        <v>158043.9</v>
      </c>
      <c r="D697" s="42">
        <v>1048.05</v>
      </c>
      <c r="E697" s="42">
        <v>216.42</v>
      </c>
      <c r="F697" s="41">
        <v>0.61049896314714136</v>
      </c>
      <c r="G697" s="41">
        <v>-0.16462748786456127</v>
      </c>
      <c r="H697" s="41">
        <v>1.8734701562794109E-2</v>
      </c>
    </row>
    <row r="698" spans="1:8">
      <c r="A698" s="42" t="s">
        <v>1062</v>
      </c>
      <c r="B698" s="43">
        <v>43501</v>
      </c>
      <c r="C698" s="42">
        <v>158394.20000000001</v>
      </c>
      <c r="D698" s="42">
        <v>1051.9000000000001</v>
      </c>
      <c r="E698" s="42">
        <v>216.99</v>
      </c>
      <c r="F698" s="41">
        <v>0.62091839031997953</v>
      </c>
      <c r="G698" s="41">
        <v>-0.14301310043668114</v>
      </c>
      <c r="H698" s="41">
        <v>2.5945319795274369E-2</v>
      </c>
    </row>
    <row r="699" spans="1:8">
      <c r="A699" s="42" t="s">
        <v>1063</v>
      </c>
      <c r="B699" s="43">
        <v>43502</v>
      </c>
      <c r="C699" s="42">
        <v>158535.5</v>
      </c>
      <c r="D699" s="42">
        <v>1048.46</v>
      </c>
      <c r="E699" s="42">
        <v>218</v>
      </c>
      <c r="F699" s="41">
        <v>0.6208831374906576</v>
      </c>
      <c r="G699" s="41">
        <v>-0.13947094116005554</v>
      </c>
      <c r="H699" s="41">
        <v>3.2245844973720406E-2</v>
      </c>
    </row>
    <row r="700" spans="1:8">
      <c r="A700" s="42" t="s">
        <v>1064</v>
      </c>
      <c r="B700" s="43">
        <v>43506</v>
      </c>
      <c r="C700" s="42">
        <v>158468.20000000001</v>
      </c>
      <c r="D700" s="42">
        <v>1044.24</v>
      </c>
      <c r="E700" s="42">
        <v>215.83</v>
      </c>
      <c r="F700" s="41">
        <v>0.61646988019401538</v>
      </c>
      <c r="G700" s="41">
        <v>-0.13652074685365567</v>
      </c>
      <c r="H700" s="41">
        <v>3.016562455252747E-2</v>
      </c>
    </row>
    <row r="701" spans="1:8">
      <c r="A701" s="42" t="s">
        <v>1065</v>
      </c>
      <c r="B701" s="43">
        <v>43508</v>
      </c>
      <c r="C701" s="42">
        <v>157973.29999999999</v>
      </c>
      <c r="D701" s="42">
        <v>1042.1300000000001</v>
      </c>
      <c r="E701" s="42">
        <v>214.13</v>
      </c>
      <c r="F701" s="41">
        <v>0.6131658625003189</v>
      </c>
      <c r="G701" s="41">
        <v>-0.11397065075073542</v>
      </c>
      <c r="H701" s="41">
        <v>4.0982012639766641E-2</v>
      </c>
    </row>
    <row r="702" spans="1:8">
      <c r="A702" s="42" t="s">
        <v>1066</v>
      </c>
      <c r="B702" s="43">
        <v>43509</v>
      </c>
      <c r="C702" s="42">
        <v>157310.79999999999</v>
      </c>
      <c r="D702" s="42">
        <v>1041.8399999999999</v>
      </c>
      <c r="E702" s="42">
        <v>214.07</v>
      </c>
      <c r="F702" s="41">
        <v>0.6003182105337046</v>
      </c>
      <c r="G702" s="41">
        <v>-0.11210349588368662</v>
      </c>
      <c r="H702" s="41">
        <v>3.3555426805716326E-2</v>
      </c>
    </row>
    <row r="703" spans="1:8">
      <c r="A703" s="42" t="s">
        <v>1067</v>
      </c>
      <c r="B703" s="43">
        <v>43512</v>
      </c>
      <c r="C703" s="42">
        <v>157113.60000000001</v>
      </c>
      <c r="D703" s="42">
        <v>1038.7739999999999</v>
      </c>
      <c r="E703" s="42">
        <v>213.1925</v>
      </c>
      <c r="F703" s="41">
        <v>0.60676275046608463</v>
      </c>
      <c r="G703" s="41">
        <v>-0.10556461570519071</v>
      </c>
      <c r="H703" s="41">
        <v>3.0781913299101626E-2</v>
      </c>
    </row>
    <row r="704" spans="1:8">
      <c r="A704" s="42" t="s">
        <v>1068</v>
      </c>
      <c r="B704" s="43">
        <v>43513</v>
      </c>
      <c r="C704" s="42">
        <v>156155</v>
      </c>
      <c r="D704" s="42">
        <v>1037.752</v>
      </c>
      <c r="E704" s="42">
        <v>212.9</v>
      </c>
      <c r="F704" s="41">
        <v>0.59464363944949539</v>
      </c>
      <c r="G704" s="41">
        <v>-0.10024363387291146</v>
      </c>
      <c r="H704" s="41">
        <v>3.034409330687704E-2</v>
      </c>
    </row>
    <row r="705" spans="1:8">
      <c r="A705" s="42" t="s">
        <v>1069</v>
      </c>
      <c r="B705" s="43">
        <v>43514</v>
      </c>
      <c r="C705" s="42">
        <v>156705.1</v>
      </c>
      <c r="D705" s="42">
        <v>1036.73</v>
      </c>
      <c r="E705" s="42">
        <v>214.35</v>
      </c>
      <c r="F705" s="41">
        <v>0.59734789757327222</v>
      </c>
      <c r="G705" s="41">
        <v>-0.10971326503447865</v>
      </c>
      <c r="H705" s="41">
        <v>3.4707472485035806E-2</v>
      </c>
    </row>
    <row r="706" spans="1:8">
      <c r="A706" s="42" t="s">
        <v>12</v>
      </c>
      <c r="B706" s="43">
        <v>43515</v>
      </c>
      <c r="C706" s="42">
        <v>157387.5</v>
      </c>
      <c r="D706" s="42">
        <v>1036.97</v>
      </c>
      <c r="E706" s="42">
        <v>214.49</v>
      </c>
      <c r="F706" s="41">
        <v>0.60031378402589186</v>
      </c>
      <c r="G706" s="41">
        <v>-0.12516345659014783</v>
      </c>
      <c r="H706" s="41">
        <v>3.2790832049306662E-2</v>
      </c>
    </row>
    <row r="707" spans="1:8">
      <c r="A707" s="42" t="s">
        <v>1070</v>
      </c>
      <c r="B707" s="43">
        <v>43516</v>
      </c>
      <c r="C707" s="42">
        <v>159489.5</v>
      </c>
      <c r="D707" s="42">
        <v>1049.32</v>
      </c>
      <c r="E707" s="42">
        <v>217.05</v>
      </c>
      <c r="F707" s="41">
        <v>0.62034083243252014</v>
      </c>
      <c r="G707" s="41">
        <v>-0.12172862073929747</v>
      </c>
      <c r="H707" s="41">
        <v>3.8106967345425957E-2</v>
      </c>
    </row>
    <row r="708" spans="1:8">
      <c r="A708" s="42" t="s">
        <v>1071</v>
      </c>
      <c r="B708" s="43">
        <v>43519</v>
      </c>
      <c r="C708" s="42">
        <v>164267.79999999999</v>
      </c>
      <c r="D708" s="42">
        <v>1060.3119999999999</v>
      </c>
      <c r="E708" s="42">
        <v>216.5925</v>
      </c>
      <c r="F708" s="41">
        <v>0.67088929485432014</v>
      </c>
      <c r="G708" s="41">
        <v>-0.11485618975906131</v>
      </c>
      <c r="H708" s="41">
        <v>3.3607730851825224E-2</v>
      </c>
    </row>
    <row r="709" spans="1:8">
      <c r="A709" s="42" t="s">
        <v>1072</v>
      </c>
      <c r="B709" s="43">
        <v>43520</v>
      </c>
      <c r="C709" s="42">
        <v>166030.29999999999</v>
      </c>
      <c r="D709" s="42">
        <v>1063.9760000000001</v>
      </c>
      <c r="E709" s="42">
        <v>216.44</v>
      </c>
      <c r="F709" s="41">
        <v>0.69162340738778472</v>
      </c>
      <c r="G709" s="41">
        <v>-0.11412109505095569</v>
      </c>
      <c r="H709" s="41">
        <v>2.7047546740058825E-2</v>
      </c>
    </row>
    <row r="710" spans="1:8">
      <c r="A710" s="42" t="s">
        <v>1073</v>
      </c>
      <c r="B710" s="43">
        <v>43521</v>
      </c>
      <c r="C710" s="42">
        <v>166793.60000000001</v>
      </c>
      <c r="D710" s="42">
        <v>1067.6400000000001</v>
      </c>
      <c r="E710" s="42">
        <v>216.71</v>
      </c>
      <c r="F710" s="41">
        <v>0.69924804370128357</v>
      </c>
      <c r="G710" s="41">
        <v>-0.11741218679474563</v>
      </c>
      <c r="H710" s="41">
        <v>3.2542405183914713E-2</v>
      </c>
    </row>
    <row r="711" spans="1:8">
      <c r="A711" s="42" t="s">
        <v>1074</v>
      </c>
      <c r="B711" s="43">
        <v>43522</v>
      </c>
      <c r="C711" s="42">
        <v>164712.20000000001</v>
      </c>
      <c r="D711" s="42">
        <v>1064.94</v>
      </c>
      <c r="E711" s="42">
        <v>217.45</v>
      </c>
      <c r="F711" s="41">
        <v>0.67770830001762139</v>
      </c>
      <c r="G711" s="41">
        <v>-0.12459844342367876</v>
      </c>
      <c r="H711" s="41">
        <v>3.9187574671445624E-2</v>
      </c>
    </row>
    <row r="712" spans="1:8">
      <c r="A712" s="42" t="s">
        <v>1075</v>
      </c>
      <c r="B712" s="43">
        <v>43523</v>
      </c>
      <c r="C712" s="42">
        <v>165295.1</v>
      </c>
      <c r="D712" s="42">
        <v>1061.26</v>
      </c>
      <c r="E712" s="42">
        <v>216.84</v>
      </c>
      <c r="F712" s="41">
        <v>0.68530549489091586</v>
      </c>
      <c r="G712" s="41">
        <v>-0.12925685798631115</v>
      </c>
      <c r="H712" s="41">
        <v>3.7313432835820892E-2</v>
      </c>
    </row>
    <row r="713" spans="1:8">
      <c r="A713" s="42" t="s">
        <v>1076</v>
      </c>
      <c r="B713" s="43">
        <v>43526</v>
      </c>
      <c r="C713" s="42">
        <v>164370.29999999999</v>
      </c>
      <c r="D713" s="42">
        <v>1056.6759999999999</v>
      </c>
      <c r="E713" s="42">
        <v>215.7525</v>
      </c>
      <c r="F713" s="41">
        <v>0.67556384654199597</v>
      </c>
      <c r="G713" s="41">
        <v>-0.13463818914403647</v>
      </c>
      <c r="H713" s="41">
        <v>3.2160455437018509E-2</v>
      </c>
    </row>
    <row r="714" spans="1:8">
      <c r="A714" s="42" t="s">
        <v>1077</v>
      </c>
      <c r="B714" s="43">
        <v>43527</v>
      </c>
      <c r="C714" s="42">
        <v>164442.70000000001</v>
      </c>
      <c r="D714" s="42">
        <v>1055.1479999999999</v>
      </c>
      <c r="E714" s="42">
        <v>215.39</v>
      </c>
      <c r="F714" s="41">
        <v>0.67626257889843933</v>
      </c>
      <c r="G714" s="41">
        <v>-0.12965281730221967</v>
      </c>
      <c r="H714" s="41">
        <v>2.9490488481024757E-2</v>
      </c>
    </row>
    <row r="715" spans="1:8">
      <c r="A715" s="42" t="s">
        <v>1078</v>
      </c>
      <c r="B715" s="43">
        <v>43528</v>
      </c>
      <c r="C715" s="42">
        <v>164238.6</v>
      </c>
      <c r="D715" s="42">
        <v>1053.6199999999999</v>
      </c>
      <c r="E715" s="42">
        <v>215.21</v>
      </c>
      <c r="F715" s="41">
        <v>0.67655930838276612</v>
      </c>
      <c r="G715" s="41">
        <v>-0.11844978622645785</v>
      </c>
      <c r="H715" s="41">
        <v>3.755664834635053E-2</v>
      </c>
    </row>
    <row r="716" spans="1:8">
      <c r="A716" s="42" t="s">
        <v>1079</v>
      </c>
      <c r="B716" s="43">
        <v>43529</v>
      </c>
      <c r="C716" s="42">
        <v>162593.60000000001</v>
      </c>
      <c r="D716" s="42">
        <v>1055.1199999999999</v>
      </c>
      <c r="E716" s="42">
        <v>214.32</v>
      </c>
      <c r="F716" s="41">
        <v>0.66953250223075167</v>
      </c>
      <c r="G716" s="41">
        <v>-0.1086616408222022</v>
      </c>
      <c r="H716" s="41">
        <v>3.3826561991244786E-2</v>
      </c>
    </row>
    <row r="717" spans="1:8">
      <c r="A717" s="42" t="s">
        <v>1080</v>
      </c>
      <c r="B717" s="43">
        <v>43530</v>
      </c>
      <c r="C717" s="42">
        <v>162827.29999999999</v>
      </c>
      <c r="D717" s="42">
        <v>1055.68</v>
      </c>
      <c r="E717" s="42">
        <v>214.02</v>
      </c>
      <c r="F717" s="41">
        <v>0.67252293940791508</v>
      </c>
      <c r="G717" s="41">
        <v>-0.10530588999045698</v>
      </c>
      <c r="H717" s="41">
        <v>3.2566217976552236E-2</v>
      </c>
    </row>
    <row r="718" spans="1:8">
      <c r="A718" s="42" t="s">
        <v>1081</v>
      </c>
      <c r="B718" s="43">
        <v>43533</v>
      </c>
      <c r="C718" s="42">
        <v>163007.29999999999</v>
      </c>
      <c r="D718" s="42">
        <v>1046.962</v>
      </c>
      <c r="E718" s="42">
        <v>212.3475</v>
      </c>
      <c r="F718" s="41">
        <v>0.67733009818630063</v>
      </c>
      <c r="G718" s="41">
        <v>-0.10981702547359107</v>
      </c>
      <c r="H718" s="41">
        <v>2.7173124365113877E-2</v>
      </c>
    </row>
    <row r="719" spans="1:8">
      <c r="A719" s="42" t="s">
        <v>1082</v>
      </c>
      <c r="B719" s="43">
        <v>43534</v>
      </c>
      <c r="C719" s="42">
        <v>164470.39999999999</v>
      </c>
      <c r="D719" s="42">
        <v>1044.056</v>
      </c>
      <c r="E719" s="42">
        <v>211.79</v>
      </c>
      <c r="F719" s="41">
        <v>0.69572846965182333</v>
      </c>
      <c r="G719" s="41">
        <v>-0.12552997244394559</v>
      </c>
      <c r="H719" s="41">
        <v>2.3387291616332462E-2</v>
      </c>
    </row>
    <row r="720" spans="1:8">
      <c r="A720" s="42" t="s">
        <v>1083</v>
      </c>
      <c r="B720" s="43">
        <v>43535</v>
      </c>
      <c r="C720" s="42">
        <v>167371.5</v>
      </c>
      <c r="D720" s="42">
        <v>1041.1500000000001</v>
      </c>
      <c r="E720" s="42">
        <v>211.41</v>
      </c>
      <c r="F720" s="41">
        <v>0.72796801166215674</v>
      </c>
      <c r="G720" s="41">
        <v>-0.12449545913218962</v>
      </c>
      <c r="H720" s="41">
        <v>2.8859256375316278E-2</v>
      </c>
    </row>
    <row r="721" spans="1:8">
      <c r="A721" s="42" t="s">
        <v>1084</v>
      </c>
      <c r="B721" s="43">
        <v>43536</v>
      </c>
      <c r="C721" s="42">
        <v>167909.7</v>
      </c>
      <c r="D721" s="42">
        <v>1051.52</v>
      </c>
      <c r="E721" s="42">
        <v>211.68</v>
      </c>
      <c r="F721" s="41">
        <v>0.73829462339988305</v>
      </c>
      <c r="G721" s="41">
        <v>-0.13025641025641033</v>
      </c>
      <c r="H721" s="41">
        <v>2.1190375685943508E-2</v>
      </c>
    </row>
    <row r="722" spans="1:8">
      <c r="A722" s="42" t="s">
        <v>1085</v>
      </c>
      <c r="B722" s="43">
        <v>43537</v>
      </c>
      <c r="C722" s="42">
        <v>169115.5</v>
      </c>
      <c r="D722" s="42">
        <v>1050.46</v>
      </c>
      <c r="E722" s="42">
        <v>212.55</v>
      </c>
      <c r="F722" s="41">
        <v>0.76109879993835161</v>
      </c>
      <c r="G722" s="41">
        <v>-0.13585060875287913</v>
      </c>
      <c r="H722" s="41">
        <v>2.2415700610900036E-2</v>
      </c>
    </row>
    <row r="723" spans="1:8">
      <c r="A723" s="42" t="s">
        <v>1086</v>
      </c>
      <c r="B723" s="43">
        <v>43540</v>
      </c>
      <c r="C723" s="42">
        <v>171124.9</v>
      </c>
      <c r="D723" s="42">
        <v>1061.74</v>
      </c>
      <c r="E723" s="42">
        <v>213.86250000000001</v>
      </c>
      <c r="F723" s="41">
        <v>0.77894867060868411</v>
      </c>
      <c r="G723" s="41">
        <v>-0.13128784159711993</v>
      </c>
      <c r="H723" s="41">
        <v>1.7036808065436615E-2</v>
      </c>
    </row>
    <row r="724" spans="1:8">
      <c r="A724" s="42" t="s">
        <v>1087</v>
      </c>
      <c r="B724" s="43">
        <v>43541</v>
      </c>
      <c r="C724" s="42">
        <v>172522.5</v>
      </c>
      <c r="D724" s="42">
        <v>1065.5</v>
      </c>
      <c r="E724" s="42">
        <v>214.3</v>
      </c>
      <c r="F724" s="41">
        <v>0.79124863337766738</v>
      </c>
      <c r="G724" s="41">
        <v>-0.12937254357222816</v>
      </c>
      <c r="H724" s="41">
        <v>2.1302959538674227E-2</v>
      </c>
    </row>
    <row r="725" spans="1:8">
      <c r="A725" s="42" t="s">
        <v>1088</v>
      </c>
      <c r="B725" s="43">
        <v>43542</v>
      </c>
      <c r="C725" s="42">
        <v>175898.8</v>
      </c>
      <c r="D725" s="42">
        <v>1069.26</v>
      </c>
      <c r="E725" s="42">
        <v>216.67</v>
      </c>
      <c r="F725" s="41">
        <v>0.84137286327582372</v>
      </c>
      <c r="G725" s="41">
        <v>-0.12262246656273079</v>
      </c>
      <c r="H725" s="41">
        <v>3.9184652278177357E-2</v>
      </c>
    </row>
    <row r="726" spans="1:8">
      <c r="A726" s="42" t="s">
        <v>328</v>
      </c>
      <c r="B726" s="43">
        <v>43543</v>
      </c>
      <c r="C726" s="42">
        <v>178659.1</v>
      </c>
      <c r="D726" s="42">
        <v>1070.95</v>
      </c>
      <c r="E726" s="42">
        <v>216.34</v>
      </c>
      <c r="F726" s="41">
        <v>0.86926288982844246</v>
      </c>
      <c r="G726" s="41">
        <v>-0.11464955515469966</v>
      </c>
      <c r="H726" s="41">
        <v>4.417496229260931E-2</v>
      </c>
    </row>
    <row r="727" spans="1:8">
      <c r="A727" s="42" t="s">
        <v>1036</v>
      </c>
      <c r="B727" s="43">
        <v>43549</v>
      </c>
      <c r="C727" s="42">
        <v>179194.3</v>
      </c>
      <c r="D727" s="42">
        <v>1047.71</v>
      </c>
      <c r="E727" s="42">
        <v>216.73</v>
      </c>
      <c r="F727" s="41">
        <v>0.87012156176815569</v>
      </c>
      <c r="G727" s="41">
        <v>-0.13169270652040588</v>
      </c>
      <c r="H727" s="41">
        <v>4.8270858524788407E-2</v>
      </c>
    </row>
    <row r="728" spans="1:8">
      <c r="A728" s="42" t="s">
        <v>1037</v>
      </c>
      <c r="B728" s="43">
        <v>43550</v>
      </c>
      <c r="C728" s="42">
        <v>179766.39999999999</v>
      </c>
      <c r="D728" s="42">
        <v>1050.45</v>
      </c>
      <c r="E728" s="42">
        <v>217.36</v>
      </c>
      <c r="F728" s="41">
        <v>0.86692893024086648</v>
      </c>
      <c r="G728" s="41">
        <v>-0.12723601891009384</v>
      </c>
      <c r="H728" s="41">
        <v>5.2998740432128821E-2</v>
      </c>
    </row>
    <row r="729" spans="1:8">
      <c r="A729" s="42" t="s">
        <v>1038</v>
      </c>
      <c r="B729" s="43">
        <v>43551</v>
      </c>
      <c r="C729" s="42">
        <v>181542.39999999999</v>
      </c>
      <c r="D729" s="42">
        <v>1044.0999999999999</v>
      </c>
      <c r="E729" s="42">
        <v>217.28</v>
      </c>
      <c r="F729" s="41">
        <v>0.88271408407907015</v>
      </c>
      <c r="G729" s="41">
        <v>-0.11914400760732469</v>
      </c>
      <c r="H729" s="41">
        <v>5.1490514905149221E-2</v>
      </c>
    </row>
    <row r="730" spans="1:8">
      <c r="A730" s="42" t="s">
        <v>1039</v>
      </c>
      <c r="B730" s="43">
        <v>43554</v>
      </c>
      <c r="C730" s="42">
        <v>185358</v>
      </c>
      <c r="D730" s="42">
        <v>1055.2</v>
      </c>
      <c r="E730" s="42">
        <v>217.14500000000001</v>
      </c>
      <c r="F730" s="41">
        <v>0.92101333095656845</v>
      </c>
      <c r="G730" s="41">
        <v>-0.10748722806780109</v>
      </c>
      <c r="H730" s="41">
        <v>4.8148863252401419E-2</v>
      </c>
    </row>
    <row r="731" spans="1:8">
      <c r="A731" s="42" t="s">
        <v>1040</v>
      </c>
      <c r="B731" s="43">
        <v>43555</v>
      </c>
      <c r="C731" s="42">
        <v>185281.1</v>
      </c>
      <c r="D731" s="42">
        <v>1058.9000000000001</v>
      </c>
      <c r="E731" s="42">
        <v>217.1</v>
      </c>
      <c r="F731" s="41">
        <v>0.91809131998434723</v>
      </c>
      <c r="G731" s="41">
        <v>-0.10654921615282065</v>
      </c>
      <c r="H731" s="41">
        <v>4.3499158856044051E-2</v>
      </c>
    </row>
    <row r="732" spans="1:8">
      <c r="A732" s="42" t="s">
        <v>1041</v>
      </c>
      <c r="B732" s="43">
        <v>43561</v>
      </c>
      <c r="C732" s="42">
        <v>186535.5</v>
      </c>
      <c r="D732" s="42">
        <v>1081.0999999999999</v>
      </c>
      <c r="E732" s="42">
        <v>220.245714285714</v>
      </c>
      <c r="F732" s="41">
        <v>0.92426046123946226</v>
      </c>
      <c r="G732" s="41">
        <v>-7.0157482346667743E-2</v>
      </c>
      <c r="H732" s="41">
        <v>6.3886166967993319E-2</v>
      </c>
    </row>
    <row r="733" spans="1:8">
      <c r="A733" s="42" t="s">
        <v>1042</v>
      </c>
      <c r="B733" s="43">
        <v>43562</v>
      </c>
      <c r="C733" s="42">
        <v>188073.8</v>
      </c>
      <c r="D733" s="42">
        <v>1084.8</v>
      </c>
      <c r="E733" s="42">
        <v>220.77</v>
      </c>
      <c r="F733" s="41">
        <v>0.93718565273504639</v>
      </c>
      <c r="G733" s="41">
        <v>-7.2939366747852952E-2</v>
      </c>
      <c r="H733" s="41">
        <v>6.1496297720934789E-2</v>
      </c>
    </row>
    <row r="734" spans="1:8">
      <c r="A734" s="42" t="s">
        <v>1043</v>
      </c>
      <c r="B734" s="43">
        <v>43563</v>
      </c>
      <c r="C734" s="42">
        <v>188592.8</v>
      </c>
      <c r="D734" s="42">
        <v>1088.5</v>
      </c>
      <c r="E734" s="42">
        <v>220.42</v>
      </c>
      <c r="F734" s="41">
        <v>0.9412437403821905</v>
      </c>
      <c r="G734" s="41">
        <v>-5.8097677477415233E-2</v>
      </c>
      <c r="H734" s="41">
        <v>6.3597761049990265E-2</v>
      </c>
    </row>
    <row r="735" spans="1:8">
      <c r="A735" s="42" t="s">
        <v>1044</v>
      </c>
      <c r="B735" s="43">
        <v>43564</v>
      </c>
      <c r="C735" s="42">
        <v>190425.1</v>
      </c>
      <c r="D735" s="42">
        <v>1093.44</v>
      </c>
      <c r="E735" s="42">
        <v>220.58</v>
      </c>
      <c r="F735" s="41">
        <v>0.96761204300897496</v>
      </c>
      <c r="G735" s="41">
        <v>-5.7458938813789828E-2</v>
      </c>
      <c r="H735" s="41">
        <v>5.6949136299384362E-2</v>
      </c>
    </row>
    <row r="736" spans="1:8">
      <c r="A736" s="42" t="s">
        <v>1045</v>
      </c>
      <c r="B736" s="43">
        <v>43565</v>
      </c>
      <c r="C736" s="42">
        <v>193978.3</v>
      </c>
      <c r="D736" s="42">
        <v>1096.05</v>
      </c>
      <c r="E736" s="42">
        <v>220.63</v>
      </c>
      <c r="F736" s="41">
        <v>1.0134511507018802</v>
      </c>
      <c r="G736" s="41">
        <v>-5.6417788123803492E-2</v>
      </c>
      <c r="H736" s="41">
        <v>5.4737546610574617E-2</v>
      </c>
    </row>
    <row r="737" spans="1:8">
      <c r="A737" s="42" t="s">
        <v>1046</v>
      </c>
      <c r="B737" s="43">
        <v>43568</v>
      </c>
      <c r="C737" s="42">
        <v>195202.7</v>
      </c>
      <c r="D737" s="42">
        <v>1090.152</v>
      </c>
      <c r="E737" s="42">
        <v>218.935</v>
      </c>
      <c r="F737" s="41">
        <v>1.0098979929098535</v>
      </c>
      <c r="G737" s="41">
        <v>-6.2694420800123773E-2</v>
      </c>
      <c r="H737" s="41">
        <v>3.6476826208398538E-2</v>
      </c>
    </row>
    <row r="738" spans="1:8">
      <c r="A738" s="42" t="s">
        <v>1047</v>
      </c>
      <c r="B738" s="43">
        <v>43569</v>
      </c>
      <c r="C738" s="42">
        <v>196084.1</v>
      </c>
      <c r="D738" s="42">
        <v>1088.1859999999999</v>
      </c>
      <c r="E738" s="42">
        <v>218.37</v>
      </c>
      <c r="F738" s="41">
        <v>1.0267509405879194</v>
      </c>
      <c r="G738" s="41">
        <v>-7.4136405404485628E-2</v>
      </c>
      <c r="H738" s="41">
        <v>2.9804291440697961E-2</v>
      </c>
    </row>
    <row r="739" spans="1:8">
      <c r="A739" s="42" t="s">
        <v>1048</v>
      </c>
      <c r="B739" s="43">
        <v>43570</v>
      </c>
      <c r="C739" s="42">
        <v>201805.8</v>
      </c>
      <c r="D739" s="42">
        <v>1086.22</v>
      </c>
      <c r="E739" s="42">
        <v>218.72</v>
      </c>
      <c r="F739" s="41">
        <v>1.0958779482173084</v>
      </c>
      <c r="G739" s="41">
        <v>-7.5974241406004062E-2</v>
      </c>
      <c r="H739" s="41">
        <v>3.4332734323276215E-2</v>
      </c>
    </row>
    <row r="740" spans="1:8">
      <c r="A740" s="42" t="s">
        <v>1049</v>
      </c>
      <c r="B740" s="43">
        <v>43571</v>
      </c>
      <c r="C740" s="42">
        <v>201890.8</v>
      </c>
      <c r="D740" s="42">
        <v>1093.55</v>
      </c>
      <c r="E740" s="42">
        <v>219.84</v>
      </c>
      <c r="F740" s="41">
        <v>1.1033030342492509</v>
      </c>
      <c r="G740" s="41">
        <v>-6.1898969379929336E-2</v>
      </c>
      <c r="H740" s="41">
        <v>4.342873415919124E-2</v>
      </c>
    </row>
    <row r="741" spans="1:8">
      <c r="A741" s="42" t="s">
        <v>1050</v>
      </c>
      <c r="B741" s="43">
        <v>43572</v>
      </c>
      <c r="C741" s="42">
        <v>199911.3</v>
      </c>
      <c r="D741" s="42">
        <v>1096.3900000000001</v>
      </c>
      <c r="E741" s="42">
        <v>220.72</v>
      </c>
      <c r="F741" s="41">
        <v>1.09317614982064</v>
      </c>
      <c r="G741" s="41">
        <v>-5.7476896625832663E-2</v>
      </c>
      <c r="H741" s="41">
        <v>4.1672565954032903E-2</v>
      </c>
    </row>
    <row r="742" spans="1:8">
      <c r="A742" s="42" t="s">
        <v>199</v>
      </c>
      <c r="B742" s="43">
        <v>43575</v>
      </c>
      <c r="C742" s="42">
        <v>204375.3</v>
      </c>
      <c r="D742" s="42">
        <v>1104.9100000000001</v>
      </c>
      <c r="E742" s="42">
        <v>223.36</v>
      </c>
      <c r="F742" s="41">
        <v>1.1395469349170404</v>
      </c>
      <c r="G742" s="41">
        <v>-5.1058091999037991E-2</v>
      </c>
      <c r="H742" s="41">
        <v>5.1501741832219228E-2</v>
      </c>
    </row>
    <row r="743" spans="1:8">
      <c r="A743" s="42" t="s">
        <v>1368</v>
      </c>
      <c r="B743" s="43">
        <v>43577</v>
      </c>
      <c r="C743" s="42">
        <v>204322</v>
      </c>
      <c r="D743" s="42">
        <v>1089.03</v>
      </c>
      <c r="E743" s="42">
        <v>220.26</v>
      </c>
      <c r="F743" s="41">
        <v>1.1389643209336313</v>
      </c>
      <c r="G743" s="41">
        <v>-7.4064312071692284E-2</v>
      </c>
      <c r="H743" s="41">
        <v>3.2630098452883116E-2</v>
      </c>
    </row>
    <row r="744" spans="1:8">
      <c r="A744" s="42" t="s">
        <v>1369</v>
      </c>
      <c r="B744" s="43">
        <v>43578</v>
      </c>
      <c r="C744" s="42">
        <v>202857.5</v>
      </c>
      <c r="D744" s="42">
        <v>1089.76</v>
      </c>
      <c r="E744" s="42">
        <v>220.96</v>
      </c>
      <c r="F744" s="41">
        <v>1.1293843121036091</v>
      </c>
      <c r="G744" s="41">
        <v>-6.4914382209896648E-2</v>
      </c>
      <c r="H744" s="41">
        <v>3.6021146159346484E-2</v>
      </c>
    </row>
    <row r="745" spans="1:8">
      <c r="A745" s="42" t="s">
        <v>1370</v>
      </c>
      <c r="B745" s="43">
        <v>43579</v>
      </c>
      <c r="C745" s="42">
        <v>203776.9</v>
      </c>
      <c r="D745" s="42">
        <v>1084.52</v>
      </c>
      <c r="E745" s="42">
        <v>220.84</v>
      </c>
      <c r="F745" s="41">
        <v>1.1565016688854977</v>
      </c>
      <c r="G745" s="41">
        <v>-6.6546397254001466E-2</v>
      </c>
      <c r="H745" s="41">
        <v>3.5494912552163971E-2</v>
      </c>
    </row>
    <row r="746" spans="1:8">
      <c r="A746" s="42" t="s">
        <v>1371</v>
      </c>
      <c r="B746" s="43">
        <v>43582</v>
      </c>
      <c r="C746" s="42">
        <v>205287.4</v>
      </c>
      <c r="D746" s="42">
        <v>1083.5540000000001</v>
      </c>
      <c r="E746" s="42">
        <v>219.51249999999999</v>
      </c>
      <c r="F746" s="41">
        <v>1.1769723063218787</v>
      </c>
      <c r="G746" s="41">
        <v>-6.4498471845699457E-2</v>
      </c>
      <c r="H746" s="41">
        <v>3.0043170193796431E-2</v>
      </c>
    </row>
    <row r="747" spans="1:8">
      <c r="A747" s="42" t="s">
        <v>1372</v>
      </c>
      <c r="B747" s="43">
        <v>43583</v>
      </c>
      <c r="C747" s="42">
        <v>209243.9</v>
      </c>
      <c r="D747" s="42">
        <v>1083.232</v>
      </c>
      <c r="E747" s="42">
        <v>219.07</v>
      </c>
      <c r="F747" s="41">
        <v>1.2124348277528303</v>
      </c>
      <c r="G747" s="41">
        <v>-6.1494875282660955E-2</v>
      </c>
      <c r="H747" s="41">
        <v>3.3251580039618922E-2</v>
      </c>
    </row>
    <row r="748" spans="1:8">
      <c r="A748" s="42" t="s">
        <v>1373</v>
      </c>
      <c r="B748" s="43">
        <v>43584</v>
      </c>
      <c r="C748" s="42">
        <v>214867.6</v>
      </c>
      <c r="D748" s="42">
        <v>1082.9100000000001</v>
      </c>
      <c r="E748" s="42">
        <v>217.94</v>
      </c>
      <c r="F748" s="41">
        <v>1.2666291123790958</v>
      </c>
      <c r="G748" s="41">
        <v>-5.0303875397932019E-2</v>
      </c>
      <c r="H748" s="41">
        <v>3.6674118822242363E-2</v>
      </c>
    </row>
    <row r="749" spans="1:8">
      <c r="A749" s="42" t="s">
        <v>1374</v>
      </c>
      <c r="B749" s="43">
        <v>43585</v>
      </c>
      <c r="C749" s="42">
        <v>216642</v>
      </c>
      <c r="D749" s="42">
        <v>1079.24</v>
      </c>
      <c r="E749" s="42">
        <v>218.31</v>
      </c>
      <c r="F749" s="41">
        <v>1.2977502110635482</v>
      </c>
      <c r="G749" s="41">
        <v>-6.5403726815649321E-2</v>
      </c>
      <c r="H749" s="41">
        <v>3.7989729935336669E-2</v>
      </c>
    </row>
    <row r="750" spans="1:8">
      <c r="A750" s="42" t="s">
        <v>1375</v>
      </c>
      <c r="B750" s="43">
        <v>43586</v>
      </c>
      <c r="C750" s="42">
        <v>220109</v>
      </c>
      <c r="D750" s="42">
        <v>1080.48</v>
      </c>
      <c r="E750" s="42">
        <v>218.77</v>
      </c>
      <c r="F750" s="41">
        <v>1.3464402407108325</v>
      </c>
      <c r="G750" s="41">
        <v>-6.8228817228039307E-2</v>
      </c>
      <c r="H750" s="41">
        <v>4.0028523888756995E-2</v>
      </c>
    </row>
    <row r="751" spans="1:8">
      <c r="A751" s="42" t="s">
        <v>1376</v>
      </c>
      <c r="B751" s="43">
        <v>43589</v>
      </c>
      <c r="C751" s="42">
        <v>224589.6</v>
      </c>
      <c r="D751" s="42">
        <v>1069.7760000000001</v>
      </c>
      <c r="E751" s="42">
        <v>217.10499999999999</v>
      </c>
      <c r="F751" s="41">
        <v>1.3997974075431499</v>
      </c>
      <c r="G751" s="41">
        <v>-8.1287840402600398E-2</v>
      </c>
      <c r="H751" s="41">
        <v>3.4375148887512585E-2</v>
      </c>
    </row>
    <row r="752" spans="1:8">
      <c r="A752" s="42" t="s">
        <v>1377</v>
      </c>
      <c r="B752" s="43">
        <v>43590</v>
      </c>
      <c r="C752" s="42">
        <v>224057.3</v>
      </c>
      <c r="D752" s="42">
        <v>1066.2080000000001</v>
      </c>
      <c r="E752" s="42">
        <v>216.55</v>
      </c>
      <c r="F752" s="41">
        <v>1.3934651610208508</v>
      </c>
      <c r="G752" s="41">
        <v>-8.1219516398669422E-2</v>
      </c>
      <c r="H752" s="41">
        <v>3.4985422740524852E-2</v>
      </c>
    </row>
    <row r="753" spans="1:8">
      <c r="A753" s="42" t="s">
        <v>1378</v>
      </c>
      <c r="B753" s="43">
        <v>43591</v>
      </c>
      <c r="C753" s="42">
        <v>215820.6</v>
      </c>
      <c r="D753" s="42">
        <v>1062.6400000000001</v>
      </c>
      <c r="E753" s="42">
        <v>214.71</v>
      </c>
      <c r="F753" s="41">
        <v>1.3181440291469655</v>
      </c>
      <c r="G753" s="41">
        <v>-7.3160520531695861E-2</v>
      </c>
      <c r="H753" s="41">
        <v>3.585522824419396E-2</v>
      </c>
    </row>
    <row r="754" spans="1:8">
      <c r="A754" s="42" t="s">
        <v>1379</v>
      </c>
      <c r="B754" s="43">
        <v>43592</v>
      </c>
      <c r="C754" s="42">
        <v>208197.1</v>
      </c>
      <c r="D754" s="42">
        <v>1057.05</v>
      </c>
      <c r="E754" s="42">
        <v>215.74</v>
      </c>
      <c r="F754" s="41">
        <v>1.2422975145907538</v>
      </c>
      <c r="G754" s="41">
        <v>-7.5225168083217109E-2</v>
      </c>
      <c r="H754" s="41">
        <v>4.328062285410339E-2</v>
      </c>
    </row>
    <row r="755" spans="1:8">
      <c r="A755" s="42" t="s">
        <v>1380</v>
      </c>
      <c r="B755" s="43">
        <v>43593</v>
      </c>
      <c r="C755" s="42">
        <v>211344.1</v>
      </c>
      <c r="D755" s="42">
        <v>1050.94</v>
      </c>
      <c r="E755" s="42">
        <v>214.25</v>
      </c>
      <c r="F755" s="41">
        <v>1.2684705455536847</v>
      </c>
      <c r="G755" s="41">
        <v>-7.7758764424553428E-2</v>
      </c>
      <c r="H755" s="41">
        <v>3.4324611373950153E-2</v>
      </c>
    </row>
    <row r="756" spans="1:8">
      <c r="A756" s="42" t="s">
        <v>1381</v>
      </c>
      <c r="B756" s="43">
        <v>43596</v>
      </c>
      <c r="C756" s="42">
        <v>209154.9</v>
      </c>
      <c r="D756" s="42">
        <v>1030.27</v>
      </c>
      <c r="E756" s="42">
        <v>210.845</v>
      </c>
      <c r="F756" s="41">
        <v>1.2344224396351509</v>
      </c>
      <c r="G756" s="41">
        <v>-9.8358216792396758E-2</v>
      </c>
      <c r="H756" s="41">
        <v>2.5909887115609154E-2</v>
      </c>
    </row>
    <row r="757" spans="1:8">
      <c r="A757" s="42" t="s">
        <v>1382</v>
      </c>
      <c r="B757" s="43">
        <v>43597</v>
      </c>
      <c r="C757" s="42">
        <v>204069.3</v>
      </c>
      <c r="D757" s="42">
        <v>1023.38</v>
      </c>
      <c r="E757" s="42">
        <v>209.71</v>
      </c>
      <c r="F757" s="41">
        <v>1.1781076324218627</v>
      </c>
      <c r="G757" s="41">
        <v>-0.10524935301112126</v>
      </c>
      <c r="H757" s="41">
        <v>2.0387310237446554E-2</v>
      </c>
    </row>
    <row r="758" spans="1:8">
      <c r="A758" s="42" t="s">
        <v>1361</v>
      </c>
      <c r="B758" s="43">
        <v>43598</v>
      </c>
      <c r="C758" s="42">
        <v>207751.7</v>
      </c>
      <c r="D758" s="42">
        <v>1016.49</v>
      </c>
      <c r="E758" s="42">
        <v>204.32</v>
      </c>
      <c r="F758" s="41">
        <v>1.2126878905455363</v>
      </c>
      <c r="G758" s="41">
        <v>-0.12284138330957406</v>
      </c>
      <c r="H758" s="41">
        <v>-1.2219146956090832E-2</v>
      </c>
    </row>
    <row r="759" spans="1:8">
      <c r="A759" s="42" t="s">
        <v>1383</v>
      </c>
      <c r="B759" s="43">
        <v>43599</v>
      </c>
      <c r="C759" s="42">
        <v>211746.4</v>
      </c>
      <c r="D759" s="42">
        <v>1014.48</v>
      </c>
      <c r="E759" s="42">
        <v>204.63</v>
      </c>
      <c r="F759" s="41">
        <v>1.2486550318693199</v>
      </c>
      <c r="G759" s="41">
        <v>-0.12835775755409529</v>
      </c>
      <c r="H759" s="41">
        <v>-1.2832263978001857E-2</v>
      </c>
    </row>
    <row r="760" spans="1:8">
      <c r="A760" s="42" t="s">
        <v>1384</v>
      </c>
      <c r="B760" s="43">
        <v>43600</v>
      </c>
      <c r="C760" s="42">
        <v>211017.8</v>
      </c>
      <c r="D760" s="42">
        <v>1015.97</v>
      </c>
      <c r="E760" s="42">
        <v>204.12</v>
      </c>
      <c r="F760" s="41">
        <v>1.2281966645336917</v>
      </c>
      <c r="G760" s="41">
        <v>-0.13083240653605954</v>
      </c>
      <c r="H760" s="41">
        <v>-1.8417888915604586E-2</v>
      </c>
    </row>
    <row r="761" spans="1:8">
      <c r="A761" s="42" t="s">
        <v>1385</v>
      </c>
      <c r="B761" s="43">
        <v>43603</v>
      </c>
      <c r="C761" s="42">
        <v>212747.7</v>
      </c>
      <c r="D761" s="42">
        <v>1002.836</v>
      </c>
      <c r="E761" s="42">
        <v>202.69499999999999</v>
      </c>
      <c r="F761" s="41">
        <v>1.2416699067181285</v>
      </c>
      <c r="G761" s="41">
        <v>-0.12817338537908485</v>
      </c>
      <c r="H761" s="41">
        <v>-1.4464919531287923E-2</v>
      </c>
    </row>
    <row r="762" spans="1:8">
      <c r="A762" s="42" t="s">
        <v>1386</v>
      </c>
      <c r="B762" s="43">
        <v>43604</v>
      </c>
      <c r="C762" s="42">
        <v>212851.5</v>
      </c>
      <c r="D762" s="42">
        <v>998.45799999999997</v>
      </c>
      <c r="E762" s="42">
        <v>202.22</v>
      </c>
      <c r="F762" s="41">
        <v>1.2419533559019258</v>
      </c>
      <c r="G762" s="41">
        <v>-0.13560155485719727</v>
      </c>
      <c r="H762" s="41">
        <v>-1.2645866901030201E-2</v>
      </c>
    </row>
    <row r="763" spans="1:8">
      <c r="A763" s="42" t="s">
        <v>1387</v>
      </c>
      <c r="B763" s="43">
        <v>43605</v>
      </c>
      <c r="C763" s="42">
        <v>211871.7</v>
      </c>
      <c r="D763" s="42">
        <v>994.08</v>
      </c>
      <c r="E763" s="42">
        <v>202.39</v>
      </c>
      <c r="F763" s="41">
        <v>1.2278106602203294</v>
      </c>
      <c r="G763" s="41">
        <v>-0.13099577771367132</v>
      </c>
      <c r="H763" s="41">
        <v>-8.5118369646423053E-3</v>
      </c>
    </row>
    <row r="764" spans="1:8">
      <c r="A764" s="42" t="s">
        <v>1360</v>
      </c>
      <c r="B764" s="43">
        <v>43606</v>
      </c>
      <c r="C764" s="42">
        <v>215091.6</v>
      </c>
      <c r="D764" s="42">
        <v>998.97</v>
      </c>
      <c r="E764" s="42">
        <v>202.9</v>
      </c>
      <c r="F764" s="41">
        <v>1.2608759633536692</v>
      </c>
      <c r="G764" s="41">
        <v>-0.12387191833083377</v>
      </c>
      <c r="H764" s="41">
        <v>-4.9043648847474364E-3</v>
      </c>
    </row>
    <row r="765" spans="1:8">
      <c r="A765" s="42" t="s">
        <v>1391</v>
      </c>
      <c r="B765" s="43">
        <v>43607</v>
      </c>
      <c r="C765" s="42">
        <v>215168.6</v>
      </c>
      <c r="D765" s="42">
        <v>998</v>
      </c>
      <c r="E765" s="42">
        <v>202.84</v>
      </c>
      <c r="F765" s="41">
        <v>1.2595240445502034</v>
      </c>
      <c r="G765" s="41">
        <v>-0.12185764942938349</v>
      </c>
      <c r="H765" s="41">
        <v>-2.311740691554709E-3</v>
      </c>
    </row>
    <row r="766" spans="1:8">
      <c r="A766" s="42" t="s">
        <v>1392</v>
      </c>
      <c r="B766" s="43">
        <v>43610</v>
      </c>
      <c r="C766" s="42">
        <v>214314.2</v>
      </c>
      <c r="D766" s="42">
        <v>993.08</v>
      </c>
      <c r="E766" s="42">
        <v>202.74250000000001</v>
      </c>
      <c r="F766" s="41">
        <v>1.2504927549015594</v>
      </c>
      <c r="G766" s="41">
        <v>-0.13044087386716863</v>
      </c>
      <c r="H766" s="41">
        <v>-6.1154958576400409E-3</v>
      </c>
    </row>
    <row r="767" spans="1:8">
      <c r="A767" s="42" t="s">
        <v>1393</v>
      </c>
      <c r="B767" s="43">
        <v>43611</v>
      </c>
      <c r="C767" s="42">
        <v>217573.9</v>
      </c>
      <c r="D767" s="42">
        <v>991.44</v>
      </c>
      <c r="E767" s="42">
        <v>202.71</v>
      </c>
      <c r="F767" s="41">
        <v>1.2795735764052596</v>
      </c>
      <c r="G767" s="41">
        <v>-0.12501985702938834</v>
      </c>
      <c r="H767" s="41">
        <v>7.8055086009745089E-3</v>
      </c>
    </row>
    <row r="768" spans="1:8">
      <c r="A768" s="42" t="s">
        <v>1394</v>
      </c>
      <c r="B768" s="43">
        <v>43613</v>
      </c>
      <c r="C768" s="42">
        <v>223253.8</v>
      </c>
      <c r="D768" s="42">
        <v>988.16</v>
      </c>
      <c r="E768" s="42">
        <v>205.11</v>
      </c>
      <c r="F768" s="41">
        <v>1.3305614130321315</v>
      </c>
      <c r="G768" s="41">
        <v>-0.12971182977524143</v>
      </c>
      <c r="H768" s="41">
        <v>1.0618117316646636E-2</v>
      </c>
    </row>
    <row r="769" spans="1:8">
      <c r="A769" s="42" t="s">
        <v>1395</v>
      </c>
      <c r="B769" s="43">
        <v>43614</v>
      </c>
      <c r="C769" s="42">
        <v>224476.79999999999</v>
      </c>
      <c r="D769" s="42">
        <v>985.44</v>
      </c>
      <c r="E769" s="42">
        <v>205.93</v>
      </c>
      <c r="F769" s="41">
        <v>1.3474452554744523</v>
      </c>
      <c r="G769" s="41">
        <v>-0.13270317368115325</v>
      </c>
      <c r="H769" s="41">
        <v>1.1642758891727167E-2</v>
      </c>
    </row>
    <row r="770" spans="1:8">
      <c r="A770" s="42" t="s">
        <v>1396</v>
      </c>
      <c r="B770" s="43">
        <v>43617</v>
      </c>
      <c r="C770" s="42">
        <v>222387.8</v>
      </c>
      <c r="D770" s="42">
        <v>999.18</v>
      </c>
      <c r="E770" s="42">
        <v>209.53749999999999</v>
      </c>
      <c r="F770" s="41">
        <v>1.3279465212876427</v>
      </c>
      <c r="G770" s="41">
        <v>-0.1212137203166227</v>
      </c>
      <c r="H770" s="41">
        <v>2.4082400664679149E-2</v>
      </c>
    </row>
    <row r="771" spans="1:8">
      <c r="A771" s="42" t="s">
        <v>1397</v>
      </c>
      <c r="B771" s="43">
        <v>43618</v>
      </c>
      <c r="C771" s="42">
        <v>224544.4</v>
      </c>
      <c r="D771" s="42">
        <v>1003.76</v>
      </c>
      <c r="E771" s="42">
        <v>210.74</v>
      </c>
      <c r="F771" s="41">
        <v>1.3534780567154665</v>
      </c>
      <c r="G771" s="41">
        <v>-0.10875915649278578</v>
      </c>
      <c r="H771" s="41">
        <v>2.7849582987855559E-2</v>
      </c>
    </row>
    <row r="772" spans="1:8">
      <c r="A772" s="42" t="s">
        <v>1398</v>
      </c>
      <c r="B772" s="43">
        <v>43619</v>
      </c>
      <c r="C772" s="42">
        <v>226983.4</v>
      </c>
      <c r="D772" s="42">
        <v>1008.34</v>
      </c>
      <c r="E772" s="42">
        <v>211.53</v>
      </c>
      <c r="F772" s="41">
        <v>1.3748597997857237</v>
      </c>
      <c r="G772" s="41">
        <v>-9.3830599865198816E-2</v>
      </c>
      <c r="H772" s="41">
        <v>4.619417379692381E-2</v>
      </c>
    </row>
    <row r="773" spans="1:8">
      <c r="A773" s="42" t="s">
        <v>1399</v>
      </c>
      <c r="B773" s="43">
        <v>43624</v>
      </c>
      <c r="C773" s="42">
        <v>226888.2</v>
      </c>
      <c r="D773" s="42">
        <v>1018.11857142857</v>
      </c>
      <c r="E773" s="42">
        <v>212.63833333333301</v>
      </c>
      <c r="F773" s="41">
        <v>1.3646035148861047</v>
      </c>
      <c r="G773" s="41">
        <v>-9.0500660892670615E-2</v>
      </c>
      <c r="H773" s="41">
        <v>4.2971065141239384E-2</v>
      </c>
    </row>
    <row r="774" spans="1:8">
      <c r="A774" s="42" t="s">
        <v>1400</v>
      </c>
      <c r="B774" s="43">
        <v>43625</v>
      </c>
      <c r="C774" s="42">
        <v>229808.8</v>
      </c>
      <c r="D774" s="42">
        <v>1020.07428571429</v>
      </c>
      <c r="E774" s="42">
        <v>212.86</v>
      </c>
      <c r="F774" s="41">
        <v>1.3938715900615422</v>
      </c>
      <c r="G774" s="41">
        <v>-9.0561891629356905E-2</v>
      </c>
      <c r="H774" s="41">
        <v>4.1185677949520771E-2</v>
      </c>
    </row>
    <row r="775" spans="1:8">
      <c r="A775" s="42" t="s">
        <v>1401</v>
      </c>
      <c r="B775" s="43">
        <v>43626</v>
      </c>
      <c r="C775" s="42">
        <v>230267.7</v>
      </c>
      <c r="D775" s="42">
        <v>1022.03</v>
      </c>
      <c r="E775" s="42">
        <v>216.23</v>
      </c>
      <c r="F775" s="41">
        <v>1.3966970276996289</v>
      </c>
      <c r="G775" s="41">
        <v>-9.9539650957038872E-2</v>
      </c>
      <c r="H775" s="41">
        <v>5.2462869221781228E-2</v>
      </c>
    </row>
    <row r="776" spans="1:8">
      <c r="A776" s="42" t="s">
        <v>1402</v>
      </c>
      <c r="B776" s="43">
        <v>43627</v>
      </c>
      <c r="C776" s="42">
        <v>230617.5</v>
      </c>
      <c r="D776" s="42">
        <v>1031.8499999999999</v>
      </c>
      <c r="E776" s="42">
        <v>216.78</v>
      </c>
      <c r="F776" s="41">
        <v>1.4043719550147578</v>
      </c>
      <c r="G776" s="41">
        <v>-9.2667077507493478E-2</v>
      </c>
      <c r="H776" s="41">
        <v>5.4274875984826387E-2</v>
      </c>
    </row>
    <row r="777" spans="1:8">
      <c r="A777" s="42" t="s">
        <v>1271</v>
      </c>
      <c r="B777" s="43">
        <v>43628</v>
      </c>
      <c r="C777" s="42">
        <v>233352.8</v>
      </c>
      <c r="D777" s="42">
        <v>1026.24</v>
      </c>
      <c r="E777" s="42">
        <v>217.91</v>
      </c>
      <c r="F777" s="41">
        <v>1.4346283780259035</v>
      </c>
      <c r="G777" s="41">
        <v>-9.9362856089726725E-2</v>
      </c>
      <c r="H777" s="41">
        <v>5.8072347657198486E-2</v>
      </c>
    </row>
    <row r="778" spans="1:8">
      <c r="A778" s="42" t="s">
        <v>1403</v>
      </c>
      <c r="B778" s="43">
        <v>43631</v>
      </c>
      <c r="C778" s="42">
        <v>234167.7</v>
      </c>
      <c r="D778" s="42">
        <v>1017.078</v>
      </c>
      <c r="E778" s="42">
        <v>215.375</v>
      </c>
      <c r="F778" s="41">
        <v>1.4296623631570049</v>
      </c>
      <c r="G778" s="41">
        <v>-0.10832690419413671</v>
      </c>
      <c r="H778" s="41">
        <v>4.9023427986946588E-2</v>
      </c>
    </row>
    <row r="779" spans="1:8">
      <c r="A779" s="42" t="s">
        <v>1404</v>
      </c>
      <c r="B779" s="43">
        <v>43632</v>
      </c>
      <c r="C779" s="42">
        <v>238220.2</v>
      </c>
      <c r="D779" s="42">
        <v>1014.024</v>
      </c>
      <c r="E779" s="42">
        <v>214.53</v>
      </c>
      <c r="F779" s="41">
        <v>1.4027163925596748</v>
      </c>
      <c r="G779" s="41">
        <v>-0.10712172442941681</v>
      </c>
      <c r="H779" s="41">
        <v>5.0124822556170123E-2</v>
      </c>
    </row>
    <row r="780" spans="1:8">
      <c r="A780" s="42" t="s">
        <v>1312</v>
      </c>
      <c r="B780" s="43">
        <v>43633</v>
      </c>
      <c r="C780" s="42">
        <v>238160.7</v>
      </c>
      <c r="D780" s="42">
        <v>1010.97</v>
      </c>
      <c r="E780" s="42">
        <v>214.05</v>
      </c>
      <c r="F780" s="41">
        <v>1.3245985452756601</v>
      </c>
      <c r="G780" s="41">
        <v>-9.078890567666742E-2</v>
      </c>
      <c r="H780" s="41">
        <v>5.1935797760981339E-2</v>
      </c>
    </row>
    <row r="781" spans="1:8">
      <c r="A781" s="42" t="s">
        <v>1405</v>
      </c>
      <c r="B781" s="43">
        <v>43634</v>
      </c>
      <c r="C781" s="42">
        <v>237148.2</v>
      </c>
      <c r="D781" s="42">
        <v>1023.91</v>
      </c>
      <c r="E781" s="42">
        <v>215.53</v>
      </c>
      <c r="F781" s="41">
        <v>1.2686335002654654</v>
      </c>
      <c r="G781" s="41">
        <v>-7.420568183873133E-2</v>
      </c>
      <c r="H781" s="41">
        <v>6.0261707988980673E-2</v>
      </c>
    </row>
    <row r="782" spans="1:8">
      <c r="A782" s="42" t="s">
        <v>1406</v>
      </c>
      <c r="B782" s="43">
        <v>43635</v>
      </c>
      <c r="C782" s="42">
        <v>234879.4</v>
      </c>
      <c r="D782" s="42">
        <v>1038.27</v>
      </c>
      <c r="E782" s="42">
        <v>217.61</v>
      </c>
      <c r="F782" s="41">
        <v>1.2053554745779738</v>
      </c>
      <c r="G782" s="41">
        <v>-4.3095582610619076E-2</v>
      </c>
      <c r="H782" s="41">
        <v>7.4670354091560087E-2</v>
      </c>
    </row>
    <row r="783" spans="1:8">
      <c r="A783" s="42" t="s">
        <v>1475</v>
      </c>
      <c r="B783" s="43">
        <v>43638</v>
      </c>
      <c r="C783" s="42">
        <v>233886.05900000001</v>
      </c>
      <c r="D783" s="42">
        <v>1047.144</v>
      </c>
      <c r="E783" s="42">
        <v>217.92500000000001</v>
      </c>
      <c r="F783" s="41">
        <v>1.1482486367130851</v>
      </c>
      <c r="G783" s="41">
        <v>-4.2182097579715694E-2</v>
      </c>
      <c r="H783" s="41">
        <v>8.172838280551975E-2</v>
      </c>
    </row>
    <row r="784" spans="1:8">
      <c r="A784" s="42" t="s">
        <v>1474</v>
      </c>
      <c r="B784" s="43">
        <v>43639</v>
      </c>
      <c r="C784" s="42">
        <v>237459.89300000001</v>
      </c>
      <c r="D784" s="42">
        <v>1050.1020000000001</v>
      </c>
      <c r="E784" s="42">
        <v>218.03</v>
      </c>
      <c r="F784" s="41">
        <v>1.1705376952440485</v>
      </c>
      <c r="G784" s="41">
        <v>-2.7629312739596568E-2</v>
      </c>
      <c r="H784" s="41">
        <v>8.1082421192250065E-2</v>
      </c>
    </row>
    <row r="785" spans="1:8">
      <c r="A785" s="42" t="s">
        <v>1473</v>
      </c>
      <c r="B785" s="43">
        <v>43640</v>
      </c>
      <c r="C785" s="42">
        <v>242568.11900000001</v>
      </c>
      <c r="D785" s="42">
        <v>1053.06</v>
      </c>
      <c r="E785" s="42">
        <v>216.64</v>
      </c>
      <c r="F785" s="41">
        <v>1.1646017153269761</v>
      </c>
      <c r="G785" s="41">
        <v>-2.0864714086471503E-2</v>
      </c>
      <c r="H785" s="41">
        <v>7.380421313506802E-2</v>
      </c>
    </row>
    <row r="786" spans="1:8">
      <c r="A786" s="42" t="s">
        <v>1472</v>
      </c>
      <c r="B786" s="43">
        <v>43641</v>
      </c>
      <c r="C786" s="42">
        <v>245098.69500000001</v>
      </c>
      <c r="D786" s="42">
        <v>1045.3</v>
      </c>
      <c r="E786" s="42">
        <v>216.89</v>
      </c>
      <c r="F786" s="41">
        <v>1.1280631552771996</v>
      </c>
      <c r="G786" s="41">
        <v>-2.4050940190092018E-2</v>
      </c>
      <c r="H786" s="41">
        <v>8.1152484920990808E-2</v>
      </c>
    </row>
    <row r="787" spans="1:8">
      <c r="A787" s="42" t="s">
        <v>1471</v>
      </c>
      <c r="B787" s="43">
        <v>43642</v>
      </c>
      <c r="C787" s="42">
        <v>248577.761</v>
      </c>
      <c r="D787" s="42">
        <v>1047.9100000000001</v>
      </c>
      <c r="E787" s="42">
        <v>216.12</v>
      </c>
      <c r="F787" s="41">
        <v>1.1895787725322946</v>
      </c>
      <c r="G787" s="41">
        <v>-1.8581128541325098E-2</v>
      </c>
      <c r="H787" s="41">
        <v>7.898152770843736E-2</v>
      </c>
    </row>
    <row r="788" spans="1:8">
      <c r="A788" s="42" t="s">
        <v>1470</v>
      </c>
      <c r="B788" s="43">
        <v>43646</v>
      </c>
      <c r="C788" s="42">
        <v>248533.04</v>
      </c>
      <c r="D788" s="42">
        <v>1060.854</v>
      </c>
      <c r="E788" s="42">
        <v>218.61</v>
      </c>
      <c r="F788" s="41">
        <v>1.2325033875419393</v>
      </c>
      <c r="G788" s="41">
        <v>8.3013344485420859E-3</v>
      </c>
      <c r="H788" s="41">
        <v>9.3432701445505861E-2</v>
      </c>
    </row>
    <row r="789" spans="1:8">
      <c r="A789" s="42" t="s">
        <v>1469</v>
      </c>
      <c r="B789" s="43">
        <v>43647</v>
      </c>
      <c r="C789" s="42">
        <v>247122.45800000001</v>
      </c>
      <c r="D789" s="42">
        <v>1064.0899999999999</v>
      </c>
      <c r="E789" s="42">
        <v>220.52</v>
      </c>
      <c r="F789" s="41">
        <v>1.2157847485157744</v>
      </c>
      <c r="G789" s="41">
        <v>7.2413009730791789E-3</v>
      </c>
      <c r="H789" s="41">
        <v>9.8207171314740993E-2</v>
      </c>
    </row>
    <row r="790" spans="1:8">
      <c r="A790" s="42" t="s">
        <v>1323</v>
      </c>
      <c r="B790" s="43">
        <v>43648</v>
      </c>
      <c r="C790" s="42">
        <v>248275.87299999999</v>
      </c>
      <c r="D790" s="42">
        <v>1063.6400000000001</v>
      </c>
      <c r="E790" s="42">
        <v>221.43</v>
      </c>
      <c r="F790" s="41">
        <v>1.2841711539090683</v>
      </c>
      <c r="G790" s="41">
        <v>5.4448519680871943E-3</v>
      </c>
      <c r="H790" s="41">
        <v>0.10114873937043112</v>
      </c>
    </row>
    <row r="791" spans="1:8">
      <c r="A791" s="42" t="s">
        <v>1468</v>
      </c>
      <c r="B791" s="43">
        <v>43649</v>
      </c>
      <c r="C791" s="42">
        <v>248943.99</v>
      </c>
      <c r="D791" s="42">
        <v>1059.6300000000001</v>
      </c>
      <c r="E791" s="42">
        <v>221.68</v>
      </c>
      <c r="F791" s="41">
        <v>1.2644226374233911</v>
      </c>
      <c r="G791" s="41">
        <v>2.9264056186995013E-4</v>
      </c>
      <c r="H791" s="41">
        <v>0.1053051455923415</v>
      </c>
    </row>
    <row r="792" spans="1:8">
      <c r="A792" s="42" t="s">
        <v>1467</v>
      </c>
      <c r="B792" s="43">
        <v>43652</v>
      </c>
      <c r="C792" s="42">
        <v>245445.63099999999</v>
      </c>
      <c r="D792" s="42">
        <v>1051.6020000000001</v>
      </c>
      <c r="E792" s="42">
        <v>222.3775</v>
      </c>
      <c r="F792" s="41">
        <v>1.184720473947428</v>
      </c>
      <c r="G792" s="41">
        <v>-5.7653398884370821E-3</v>
      </c>
      <c r="H792" s="41">
        <v>0.11568081477021885</v>
      </c>
    </row>
    <row r="793" spans="1:8">
      <c r="A793" s="42" t="s">
        <v>1466</v>
      </c>
      <c r="B793" s="43">
        <v>43653</v>
      </c>
      <c r="C793" s="42">
        <v>246447.45499999999</v>
      </c>
      <c r="D793" s="42">
        <v>1048.9259999999999</v>
      </c>
      <c r="E793" s="42">
        <v>222.61</v>
      </c>
      <c r="F793" s="41">
        <v>1.1908388246215451</v>
      </c>
      <c r="G793" s="41">
        <v>-6.7647030973325695E-3</v>
      </c>
      <c r="H793" s="41">
        <v>0.10569711419063221</v>
      </c>
    </row>
    <row r="794" spans="1:8">
      <c r="A794" s="42" t="s">
        <v>1465</v>
      </c>
      <c r="B794" s="43">
        <v>43654</v>
      </c>
      <c r="C794" s="42">
        <v>249252.58799999999</v>
      </c>
      <c r="D794" s="42">
        <v>1046.25</v>
      </c>
      <c r="E794" s="42">
        <v>221.56</v>
      </c>
      <c r="F794" s="41">
        <v>1.244475352197524</v>
      </c>
      <c r="G794" s="41">
        <v>-1.8646881712361618E-2</v>
      </c>
      <c r="H794" s="41">
        <v>9.5178072711994188E-2</v>
      </c>
    </row>
    <row r="795" spans="1:8">
      <c r="A795" s="42" t="s">
        <v>1464</v>
      </c>
      <c r="B795" s="43">
        <v>43655</v>
      </c>
      <c r="C795" s="42">
        <v>248716.13800000001</v>
      </c>
      <c r="D795" s="42">
        <v>1042.47</v>
      </c>
      <c r="E795" s="42">
        <v>222.83</v>
      </c>
      <c r="F795" s="41">
        <v>1.2436891361567972</v>
      </c>
      <c r="G795" s="41">
        <v>-2.5258302295497859E-2</v>
      </c>
      <c r="H795" s="41">
        <v>9.9689088486403898E-2</v>
      </c>
    </row>
    <row r="796" spans="1:8">
      <c r="A796" s="42" t="s">
        <v>1463</v>
      </c>
      <c r="B796" s="43">
        <v>43656</v>
      </c>
      <c r="C796" s="42">
        <v>249622.05600000001</v>
      </c>
      <c r="D796" s="42">
        <v>1048.95</v>
      </c>
      <c r="E796" s="42">
        <v>223.79</v>
      </c>
      <c r="F796" s="41">
        <v>1.2519115131460454</v>
      </c>
      <c r="G796" s="41">
        <v>-2.5311515624564462E-2</v>
      </c>
      <c r="H796" s="41">
        <v>9.048825650521386E-2</v>
      </c>
    </row>
    <row r="797" spans="1:8">
      <c r="A797" s="42" t="s">
        <v>1314</v>
      </c>
      <c r="B797" s="43">
        <v>43659</v>
      </c>
      <c r="C797" s="42">
        <v>250605.01699999999</v>
      </c>
      <c r="D797" s="42">
        <v>1054.23</v>
      </c>
      <c r="E797" s="42">
        <v>223.64750000000001</v>
      </c>
      <c r="F797" s="41">
        <v>1.2885230973975657</v>
      </c>
      <c r="G797" s="41">
        <v>-9.8523555488767567E-3</v>
      </c>
      <c r="H797" s="41">
        <v>9.6633813866823681E-2</v>
      </c>
    </row>
    <row r="798" spans="1:8">
      <c r="A798" s="42" t="s">
        <v>1462</v>
      </c>
      <c r="B798" s="43">
        <v>43660</v>
      </c>
      <c r="C798" s="42">
        <v>253577.774</v>
      </c>
      <c r="D798" s="42">
        <v>1055.99</v>
      </c>
      <c r="E798" s="42">
        <v>223.6</v>
      </c>
      <c r="F798" s="41">
        <v>1.3281829980754356</v>
      </c>
      <c r="G798" s="41">
        <v>-1.1274943072866694E-2</v>
      </c>
      <c r="H798" s="41">
        <v>9.5876983397659821E-2</v>
      </c>
    </row>
    <row r="799" spans="1:8">
      <c r="A799" s="42" t="s">
        <v>1461</v>
      </c>
      <c r="B799" s="43">
        <v>43661</v>
      </c>
      <c r="C799" s="42">
        <v>253303.32199999999</v>
      </c>
      <c r="D799" s="42">
        <v>1057.75</v>
      </c>
      <c r="E799" s="42">
        <v>224.3</v>
      </c>
      <c r="F799" s="41">
        <v>1.343832996843954</v>
      </c>
      <c r="G799" s="41">
        <v>-1.0649720896125481E-2</v>
      </c>
      <c r="H799" s="41">
        <v>9.9132650561082114E-2</v>
      </c>
    </row>
    <row r="800" spans="1:8">
      <c r="A800" s="42" t="s">
        <v>1460</v>
      </c>
      <c r="B800" s="43">
        <v>43662</v>
      </c>
      <c r="C800" s="42">
        <v>246268.05300000001</v>
      </c>
      <c r="D800" s="42">
        <v>1060.3800000000001</v>
      </c>
      <c r="E800" s="42">
        <v>224.38</v>
      </c>
      <c r="F800" s="41">
        <v>1.2779398370122874</v>
      </c>
      <c r="G800" s="41">
        <v>-9.2128868291223576E-3</v>
      </c>
      <c r="H800" s="41">
        <v>9.267104942780624E-2</v>
      </c>
    </row>
    <row r="801" spans="1:8">
      <c r="A801" s="42" t="s">
        <v>1459</v>
      </c>
      <c r="B801" s="43">
        <v>43663</v>
      </c>
      <c r="C801" s="42">
        <v>246790.39300000001</v>
      </c>
      <c r="D801" s="42">
        <v>1054.9000000000001</v>
      </c>
      <c r="E801" s="42">
        <v>224.1</v>
      </c>
      <c r="F801" s="41">
        <v>1.2897476630466556</v>
      </c>
      <c r="G801" s="41">
        <v>-1.4949902419437611E-2</v>
      </c>
      <c r="H801" s="41">
        <v>9.2957471712836526E-2</v>
      </c>
    </row>
    <row r="802" spans="1:8">
      <c r="A802" s="42" t="s">
        <v>1458</v>
      </c>
      <c r="B802" s="43">
        <v>43666</v>
      </c>
      <c r="C802" s="42">
        <v>246437.37599999999</v>
      </c>
      <c r="D802" s="42">
        <v>1054.2460000000001</v>
      </c>
      <c r="E802" s="42">
        <v>224.1</v>
      </c>
      <c r="F802" s="41">
        <v>1.2865583601152872</v>
      </c>
      <c r="G802" s="41">
        <v>-1.3570994152046656E-2</v>
      </c>
      <c r="H802" s="41">
        <v>8.8233865876754081E-2</v>
      </c>
    </row>
    <row r="803" spans="1:8">
      <c r="A803" s="42" t="s">
        <v>1326</v>
      </c>
      <c r="B803" s="43">
        <v>43667</v>
      </c>
      <c r="C803" s="42">
        <v>249661.557</v>
      </c>
      <c r="D803" s="42">
        <v>1054.028</v>
      </c>
      <c r="E803" s="42">
        <v>224.1</v>
      </c>
      <c r="F803" s="41">
        <v>1.3053729425810587</v>
      </c>
      <c r="G803" s="41">
        <v>-7.7588560347180424E-3</v>
      </c>
      <c r="H803" s="41">
        <v>8.8828695324741469E-2</v>
      </c>
    </row>
    <row r="804" spans="1:8">
      <c r="A804" s="42" t="s">
        <v>1439</v>
      </c>
      <c r="B804" s="43">
        <v>43668</v>
      </c>
      <c r="C804" s="42">
        <v>253056.791</v>
      </c>
      <c r="D804" s="42">
        <v>1053.81</v>
      </c>
      <c r="E804" s="42">
        <v>223.61</v>
      </c>
      <c r="F804" s="41">
        <v>1.3252318689225198</v>
      </c>
      <c r="G804" s="41">
        <v>-5.9427795228796931E-3</v>
      </c>
      <c r="H804" s="41">
        <v>8.6645932549324511E-2</v>
      </c>
    </row>
    <row r="805" spans="1:8">
      <c r="A805" s="42" t="s">
        <v>1506</v>
      </c>
      <c r="B805" s="43">
        <v>43669</v>
      </c>
      <c r="C805" s="42">
        <v>251278.291</v>
      </c>
      <c r="D805" s="42">
        <v>1055.49</v>
      </c>
      <c r="E805" s="42">
        <v>223.45</v>
      </c>
      <c r="F805" s="41">
        <v>1.3125421939666242</v>
      </c>
      <c r="G805" s="41">
        <v>-1.311803425835889E-2</v>
      </c>
      <c r="H805" s="41">
        <v>7.9260046367851666E-2</v>
      </c>
    </row>
    <row r="806" spans="1:8">
      <c r="A806" s="42" t="s">
        <v>1507</v>
      </c>
      <c r="B806" s="43">
        <v>43670</v>
      </c>
      <c r="C806" s="42">
        <v>252864.57199999999</v>
      </c>
      <c r="D806" s="42">
        <v>1055.3399999999999</v>
      </c>
      <c r="E806" s="42">
        <v>223.48</v>
      </c>
      <c r="F806" s="41">
        <v>1.3327872364176137</v>
      </c>
      <c r="G806" s="41">
        <v>-2.3177030304152413E-2</v>
      </c>
      <c r="H806" s="41">
        <v>7.6026770667822152E-2</v>
      </c>
    </row>
    <row r="807" spans="1:8">
      <c r="A807" s="42" t="s">
        <v>1508</v>
      </c>
      <c r="B807" s="43">
        <v>43673</v>
      </c>
      <c r="C807" s="42">
        <v>252275.39</v>
      </c>
      <c r="D807" s="42">
        <v>1049.5740000000001</v>
      </c>
      <c r="E807" s="42">
        <v>223.87</v>
      </c>
      <c r="F807" s="41">
        <v>1.3187054975133297</v>
      </c>
      <c r="G807" s="41">
        <v>-3.6044525265884086E-2</v>
      </c>
      <c r="H807" s="41">
        <v>7.614286400999859E-2</v>
      </c>
    </row>
    <row r="808" spans="1:8">
      <c r="A808" s="42" t="s">
        <v>1509</v>
      </c>
      <c r="B808" s="43">
        <v>43674</v>
      </c>
      <c r="C808" s="42">
        <v>252324.65599999999</v>
      </c>
      <c r="D808" s="42">
        <v>1047.652</v>
      </c>
      <c r="E808" s="42">
        <v>224</v>
      </c>
      <c r="F808" s="41">
        <v>1.2553574566558723</v>
      </c>
      <c r="G808" s="41">
        <v>-3.8509120677819308E-2</v>
      </c>
      <c r="H808" s="41">
        <v>7.4985002999400141E-2</v>
      </c>
    </row>
    <row r="809" spans="1:8">
      <c r="A809" s="42" t="s">
        <v>1510</v>
      </c>
      <c r="B809" s="43">
        <v>43675</v>
      </c>
      <c r="C809" s="42">
        <v>252488.28</v>
      </c>
      <c r="D809" s="42">
        <v>1045.73</v>
      </c>
      <c r="E809" s="42">
        <v>223.16</v>
      </c>
      <c r="F809" s="41">
        <v>1.2176827345604786</v>
      </c>
      <c r="G809" s="41">
        <v>-4.05055253992197E-2</v>
      </c>
      <c r="H809" s="41">
        <v>7.0363086958607157E-2</v>
      </c>
    </row>
    <row r="810" spans="1:8">
      <c r="A810" s="42" t="s">
        <v>1511</v>
      </c>
      <c r="B810" s="43">
        <v>43676</v>
      </c>
      <c r="C810" s="42">
        <v>252898.04800000001</v>
      </c>
      <c r="D810" s="42">
        <v>1043.1400000000001</v>
      </c>
      <c r="E810" s="42">
        <v>223.53</v>
      </c>
      <c r="F810" s="41">
        <v>1.1659740577854478</v>
      </c>
      <c r="G810" s="41">
        <v>-4.3113728511934291E-2</v>
      </c>
      <c r="H810" s="41">
        <v>6.8550121898752314E-2</v>
      </c>
    </row>
    <row r="811" spans="1:8">
      <c r="A811" s="42" t="s">
        <v>1512</v>
      </c>
      <c r="B811" s="43">
        <v>43677</v>
      </c>
      <c r="C811" s="42">
        <v>254445.72</v>
      </c>
      <c r="D811" s="42">
        <v>1037.01</v>
      </c>
      <c r="E811" s="42">
        <v>223</v>
      </c>
      <c r="F811" s="41">
        <v>1.0998462535125255</v>
      </c>
      <c r="G811" s="41">
        <v>-4.6392510988909952E-2</v>
      </c>
      <c r="H811" s="41">
        <v>7.3663938372652948E-2</v>
      </c>
    </row>
    <row r="812" spans="1:8">
      <c r="A812" s="42" t="s">
        <v>1513</v>
      </c>
      <c r="B812" s="43">
        <v>43680</v>
      </c>
      <c r="C812" s="42">
        <v>254453.87100000001</v>
      </c>
      <c r="D812" s="42">
        <v>998.60400000000004</v>
      </c>
      <c r="E812" s="42">
        <v>220.21</v>
      </c>
      <c r="F812" s="41">
        <v>1.0528535884657928</v>
      </c>
      <c r="G812" s="41">
        <v>-8.1211184410278969E-2</v>
      </c>
      <c r="H812" s="41">
        <v>5.2679382379654971E-2</v>
      </c>
    </row>
    <row r="813" spans="1:8">
      <c r="A813" s="42" t="s">
        <v>1514</v>
      </c>
      <c r="B813" s="43">
        <v>43681</v>
      </c>
      <c r="C813" s="42">
        <v>255530.16</v>
      </c>
      <c r="D813" s="42">
        <v>985.80200000000002</v>
      </c>
      <c r="E813" s="42">
        <v>219.28</v>
      </c>
      <c r="F813" s="41">
        <v>1.0548657579147225</v>
      </c>
      <c r="G813" s="41">
        <v>-8.4973471895803288E-2</v>
      </c>
      <c r="H813" s="41">
        <v>5.333189225540691E-2</v>
      </c>
    </row>
    <row r="814" spans="1:8">
      <c r="A814" s="42" t="s">
        <v>1515</v>
      </c>
      <c r="B814" s="43">
        <v>43682</v>
      </c>
      <c r="C814" s="42">
        <v>256698.23699999999</v>
      </c>
      <c r="D814" s="42">
        <v>973</v>
      </c>
      <c r="E814" s="42">
        <v>214.21</v>
      </c>
      <c r="F814" s="41">
        <v>0.99846036528400584</v>
      </c>
      <c r="G814" s="41">
        <v>-9.4187720052803292E-2</v>
      </c>
      <c r="H814" s="41">
        <v>3.0648575827559643E-2</v>
      </c>
    </row>
    <row r="815" spans="1:8">
      <c r="A815" s="42" t="s">
        <v>1503</v>
      </c>
      <c r="B815" s="43">
        <v>43683</v>
      </c>
      <c r="C815" s="42">
        <v>255511.986</v>
      </c>
      <c r="D815" s="42">
        <v>972.67</v>
      </c>
      <c r="E815" s="42">
        <v>213.53</v>
      </c>
      <c r="F815" s="41">
        <v>0.91641223956204376</v>
      </c>
      <c r="G815" s="41">
        <v>-9.1811391223155958E-2</v>
      </c>
      <c r="H815" s="41">
        <v>2.284920482851116E-2</v>
      </c>
    </row>
    <row r="816" spans="1:8">
      <c r="A816" s="42" t="s">
        <v>1516</v>
      </c>
      <c r="B816" s="43">
        <v>43684</v>
      </c>
      <c r="C816" s="42">
        <v>255163.27499999999</v>
      </c>
      <c r="D816" s="42">
        <v>972.65</v>
      </c>
      <c r="E816" s="42">
        <v>215.71</v>
      </c>
      <c r="F816" s="41">
        <v>0.91012779186791271</v>
      </c>
      <c r="G816" s="41">
        <v>-9.9222997064243978E-2</v>
      </c>
      <c r="H816" s="41">
        <v>3.1315739147064425E-2</v>
      </c>
    </row>
    <row r="817" spans="1:8">
      <c r="A817" s="42" t="s">
        <v>1517</v>
      </c>
      <c r="B817" s="43">
        <v>43687</v>
      </c>
      <c r="C817" s="42">
        <v>255306.38399999999</v>
      </c>
      <c r="D817" s="42">
        <v>970.76</v>
      </c>
      <c r="E817" s="42">
        <v>215.41499999999999</v>
      </c>
      <c r="F817" s="41">
        <v>0.9411745599201955</v>
      </c>
      <c r="G817" s="41">
        <v>-0.10092337899289638</v>
      </c>
      <c r="H817" s="41">
        <v>3.0644466771924783E-2</v>
      </c>
    </row>
    <row r="818" spans="1:8">
      <c r="A818" s="42" t="s">
        <v>1518</v>
      </c>
      <c r="B818" s="43">
        <v>43688</v>
      </c>
      <c r="C818" s="42">
        <v>255876.204</v>
      </c>
      <c r="D818" s="42">
        <v>970.13</v>
      </c>
      <c r="E818" s="42">
        <v>215.316666666667</v>
      </c>
      <c r="F818" s="41">
        <v>0.98332429554047707</v>
      </c>
      <c r="G818" s="41">
        <v>-8.294198163861044E-2</v>
      </c>
      <c r="H818" s="41">
        <v>4.3276723922121452E-2</v>
      </c>
    </row>
    <row r="819" spans="1:8">
      <c r="A819" s="42" t="s">
        <v>1519</v>
      </c>
      <c r="B819" s="43">
        <v>43690</v>
      </c>
      <c r="C819" s="42">
        <v>257097.17800000001</v>
      </c>
      <c r="D819" s="42">
        <v>968.87</v>
      </c>
      <c r="E819" s="42">
        <v>215.12</v>
      </c>
      <c r="F819" s="41">
        <v>0.97916410768433737</v>
      </c>
      <c r="G819" s="41">
        <v>-7.7781352502317769E-2</v>
      </c>
      <c r="H819" s="41">
        <v>4.676171475840607E-2</v>
      </c>
    </row>
    <row r="820" spans="1:8">
      <c r="A820" s="42" t="s">
        <v>1520</v>
      </c>
      <c r="B820" s="43">
        <v>43691</v>
      </c>
      <c r="C820" s="42">
        <v>261391.49799999999</v>
      </c>
      <c r="D820" s="42">
        <v>964.43</v>
      </c>
      <c r="E820" s="42">
        <v>215.44</v>
      </c>
      <c r="F820" s="41">
        <v>1.0338158006328841</v>
      </c>
      <c r="G820" s="41">
        <v>-7.5596664430173544E-2</v>
      </c>
      <c r="H820" s="41">
        <v>7.5157201317496813E-2</v>
      </c>
    </row>
    <row r="821" spans="1:8">
      <c r="A821" s="42" t="s">
        <v>1521</v>
      </c>
      <c r="B821" s="43">
        <v>43694</v>
      </c>
      <c r="C821" s="42">
        <v>261405.837</v>
      </c>
      <c r="D821" s="42">
        <v>972.41</v>
      </c>
      <c r="E821" s="42">
        <v>215.33500000000001</v>
      </c>
      <c r="F821" s="41">
        <v>0.99656632630069875</v>
      </c>
      <c r="G821" s="41">
        <v>-6.7286295273173757E-2</v>
      </c>
      <c r="H821" s="41">
        <v>7.5760603487036171E-2</v>
      </c>
    </row>
    <row r="822" spans="1:8">
      <c r="A822" s="42" t="s">
        <v>1522</v>
      </c>
      <c r="B822" s="43">
        <v>43695</v>
      </c>
      <c r="C822" s="42">
        <v>260991.94899999999</v>
      </c>
      <c r="D822" s="42">
        <v>975.07</v>
      </c>
      <c r="E822" s="42">
        <v>215.3</v>
      </c>
      <c r="F822" s="41">
        <v>1.000292381256759</v>
      </c>
      <c r="G822" s="41">
        <v>-4.7252865364509455E-2</v>
      </c>
      <c r="H822" s="41">
        <v>7.2317959956170963E-2</v>
      </c>
    </row>
    <row r="823" spans="1:8">
      <c r="A823" s="42" t="s">
        <v>1523</v>
      </c>
      <c r="B823" s="43">
        <v>43696</v>
      </c>
      <c r="C823" s="42">
        <v>262940.99800000002</v>
      </c>
      <c r="D823" s="42">
        <v>977.73</v>
      </c>
      <c r="E823" s="42">
        <v>215.92</v>
      </c>
      <c r="F823" s="41">
        <v>0.9990070992079727</v>
      </c>
      <c r="G823" s="41">
        <v>-5.0343738405263516E-2</v>
      </c>
      <c r="H823" s="41">
        <v>7.6491630417170331E-2</v>
      </c>
    </row>
    <row r="824" spans="1:8">
      <c r="A824" s="42" t="s">
        <v>1524</v>
      </c>
      <c r="B824" s="43">
        <v>43698</v>
      </c>
      <c r="C824" s="42">
        <v>266127.20699999999</v>
      </c>
      <c r="D824" s="42">
        <v>983.14</v>
      </c>
      <c r="E824" s="42">
        <v>215.22</v>
      </c>
      <c r="F824" s="41">
        <v>0.98077930226534527</v>
      </c>
      <c r="G824" s="41">
        <v>-4.6981114883007713E-2</v>
      </c>
      <c r="H824" s="41">
        <v>7.3362924542416774E-2</v>
      </c>
    </row>
    <row r="825" spans="1:8">
      <c r="A825" s="42" t="s">
        <v>1528</v>
      </c>
      <c r="B825" s="43">
        <v>43701</v>
      </c>
      <c r="C825" s="42">
        <v>269986.10800000001</v>
      </c>
      <c r="D825" s="42">
        <v>969.74199999999996</v>
      </c>
      <c r="E825" s="42">
        <v>213.45</v>
      </c>
      <c r="F825" s="41">
        <v>0.96965343258952008</v>
      </c>
      <c r="G825" s="41">
        <v>-6.1827504474435413E-2</v>
      </c>
      <c r="H825" s="41">
        <v>5.5846853977047806E-2</v>
      </c>
    </row>
    <row r="826" spans="1:8">
      <c r="A826" s="42" t="s">
        <v>1529</v>
      </c>
      <c r="B826" s="43">
        <v>43702</v>
      </c>
      <c r="C826" s="42">
        <v>269225.28399999999</v>
      </c>
      <c r="D826" s="42">
        <v>965.27599999999995</v>
      </c>
      <c r="E826" s="42">
        <v>212.86</v>
      </c>
      <c r="F826" s="41">
        <v>0.9664312624442517</v>
      </c>
      <c r="G826" s="41">
        <v>-7.5680592927387491E-2</v>
      </c>
      <c r="H826" s="41">
        <v>4.8158361236950942E-2</v>
      </c>
    </row>
    <row r="827" spans="1:8">
      <c r="A827" s="42" t="s">
        <v>1530</v>
      </c>
      <c r="B827" s="43">
        <v>43703</v>
      </c>
      <c r="C827" s="42">
        <v>274871.75799999997</v>
      </c>
      <c r="D827" s="42">
        <v>960.81</v>
      </c>
      <c r="E827" s="42">
        <v>211.99</v>
      </c>
      <c r="F827" s="41">
        <v>1.0160258323083413</v>
      </c>
      <c r="G827" s="41">
        <v>-9.4313122331180388E-2</v>
      </c>
      <c r="H827" s="41">
        <v>4.051321317783807E-2</v>
      </c>
    </row>
    <row r="828" spans="1:8">
      <c r="A828" s="42" t="s">
        <v>1531</v>
      </c>
      <c r="B828" s="43">
        <v>43704</v>
      </c>
      <c r="C828" s="42">
        <v>278469.93900000001</v>
      </c>
      <c r="D828" s="42">
        <v>964.59</v>
      </c>
      <c r="E828" s="42">
        <v>213.96</v>
      </c>
      <c r="F828" s="41">
        <v>1.00941511524998</v>
      </c>
      <c r="G828" s="41">
        <v>-9.4283107538175592E-2</v>
      </c>
      <c r="H828" s="41">
        <v>4.9337910740559154E-2</v>
      </c>
    </row>
    <row r="829" spans="1:8">
      <c r="A829" s="42" t="s">
        <v>1532</v>
      </c>
      <c r="B829" s="43">
        <v>43705</v>
      </c>
      <c r="C829" s="42">
        <v>278674.92700000003</v>
      </c>
      <c r="D829" s="42">
        <v>965.35</v>
      </c>
      <c r="E829" s="42">
        <v>213.88</v>
      </c>
      <c r="F829" s="41">
        <v>0.98614857093659714</v>
      </c>
      <c r="G829" s="41">
        <v>-9.7078025328768969E-2</v>
      </c>
      <c r="H829" s="41">
        <v>4.1944755687630897E-2</v>
      </c>
    </row>
    <row r="830" spans="1:8">
      <c r="A830" s="42" t="s">
        <v>1533</v>
      </c>
      <c r="B830" s="43">
        <v>43708</v>
      </c>
      <c r="C830" s="42">
        <v>284139.201</v>
      </c>
      <c r="D830" s="42">
        <v>976.39599999999996</v>
      </c>
      <c r="E830" s="42">
        <v>214.96</v>
      </c>
      <c r="F830" s="41">
        <v>1.0775583582841137</v>
      </c>
      <c r="G830" s="41">
        <v>-8.8008817320804678E-2</v>
      </c>
      <c r="H830" s="41">
        <v>4.0918115345503825E-2</v>
      </c>
    </row>
    <row r="831" spans="1:8">
      <c r="A831" s="42" t="s">
        <v>1534</v>
      </c>
      <c r="B831" s="43">
        <v>43709</v>
      </c>
      <c r="C831" s="42">
        <v>286114.81300000002</v>
      </c>
      <c r="D831" s="42">
        <v>980.07799999999997</v>
      </c>
      <c r="E831" s="42">
        <v>215.32</v>
      </c>
      <c r="F831" s="41">
        <v>1.0812534339631164</v>
      </c>
      <c r="G831" s="41">
        <v>-8.4492727901133047E-2</v>
      </c>
      <c r="H831" s="41">
        <v>4.336870669186399E-2</v>
      </c>
    </row>
    <row r="832" spans="1:8">
      <c r="A832" s="42" t="s">
        <v>1535</v>
      </c>
      <c r="B832" s="43">
        <v>43710</v>
      </c>
      <c r="C832" s="42">
        <v>283062.674</v>
      </c>
      <c r="D832" s="42">
        <v>983.76</v>
      </c>
      <c r="E832" s="42">
        <v>215.7</v>
      </c>
      <c r="F832" s="41">
        <v>1.0796652377460449</v>
      </c>
      <c r="G832" s="41">
        <v>-6.8841162718056959E-2</v>
      </c>
      <c r="H832" s="41">
        <v>4.9328663164039721E-2</v>
      </c>
    </row>
    <row r="833" spans="1:8">
      <c r="A833" s="42" t="s">
        <v>1536</v>
      </c>
      <c r="B833" s="43">
        <v>43711</v>
      </c>
      <c r="C833" s="42">
        <v>285573.56</v>
      </c>
      <c r="D833" s="42">
        <v>973.27</v>
      </c>
      <c r="E833" s="42">
        <v>213.67</v>
      </c>
      <c r="F833" s="41">
        <v>1.1363092702293329</v>
      </c>
      <c r="G833" s="41">
        <v>-7.4671280934769602E-2</v>
      </c>
      <c r="H833" s="41">
        <v>4.0820302986019685E-2</v>
      </c>
    </row>
    <row r="834" spans="1:8">
      <c r="A834" s="42" t="s">
        <v>1301</v>
      </c>
      <c r="B834" s="43">
        <v>43712</v>
      </c>
      <c r="C834" s="42">
        <v>290178.45</v>
      </c>
      <c r="D834" s="42">
        <v>990.61</v>
      </c>
      <c r="E834" s="42">
        <v>214.81</v>
      </c>
      <c r="F834" s="41">
        <v>1.1453737980781851</v>
      </c>
      <c r="G834" s="41">
        <v>-5.397610611862913E-2</v>
      </c>
      <c r="H834" s="41">
        <v>5.2164968652037569E-2</v>
      </c>
    </row>
    <row r="835" spans="1:8">
      <c r="A835" s="42" t="s">
        <v>1537</v>
      </c>
      <c r="B835" s="43">
        <v>43715</v>
      </c>
      <c r="C835" s="42">
        <v>294601.57900000003</v>
      </c>
      <c r="D835" s="42">
        <v>1001.93714285714</v>
      </c>
      <c r="E835" s="42">
        <v>215.11</v>
      </c>
      <c r="F835" s="41">
        <v>1.1350441603180847</v>
      </c>
      <c r="G835" s="41">
        <v>-3.6756354387129098E-2</v>
      </c>
      <c r="H835" s="41">
        <v>5.7363350373574651E-2</v>
      </c>
    </row>
    <row r="836" spans="1:8">
      <c r="A836" s="42" t="s">
        <v>1538</v>
      </c>
      <c r="B836" s="43">
        <v>43716</v>
      </c>
      <c r="C836" s="42">
        <v>296731.80900000001</v>
      </c>
      <c r="D836" s="42">
        <v>1005.71285714286</v>
      </c>
      <c r="E836" s="42">
        <v>215.21</v>
      </c>
      <c r="F836" s="41">
        <v>1.1546936355916886</v>
      </c>
      <c r="G836" s="41">
        <v>-1.5666858686469887E-2</v>
      </c>
      <c r="H836" s="41">
        <v>7.4760287654814128E-2</v>
      </c>
    </row>
    <row r="837" spans="1:8">
      <c r="A837" s="42" t="s">
        <v>1539</v>
      </c>
      <c r="B837" s="43">
        <v>43719</v>
      </c>
      <c r="C837" s="42">
        <v>299930.74300000002</v>
      </c>
      <c r="D837" s="42">
        <v>1017.04</v>
      </c>
      <c r="E837" s="42">
        <v>214.03</v>
      </c>
      <c r="F837" s="41">
        <v>1.1480595181106508</v>
      </c>
      <c r="G837" s="41">
        <v>1.5776443268815665E-3</v>
      </c>
      <c r="H837" s="41">
        <v>6.0998884620151239E-2</v>
      </c>
    </row>
    <row r="838" spans="1:8">
      <c r="A838" s="42" t="s">
        <v>1540</v>
      </c>
      <c r="B838" s="43">
        <v>43722</v>
      </c>
      <c r="C838" s="42">
        <v>304460.11099999998</v>
      </c>
      <c r="D838" s="42">
        <v>1023.064</v>
      </c>
      <c r="E838" s="42">
        <v>213.05500000000001</v>
      </c>
      <c r="F838" s="41">
        <v>1.1405513439836139</v>
      </c>
      <c r="G838" s="41">
        <v>9.5920042946915363E-3</v>
      </c>
      <c r="H838" s="41">
        <v>5.3580259123726659E-2</v>
      </c>
    </row>
    <row r="839" spans="1:8">
      <c r="A839" s="42" t="s">
        <v>1541</v>
      </c>
      <c r="B839" s="43">
        <v>43723</v>
      </c>
      <c r="C839" s="42">
        <v>302395.70299999998</v>
      </c>
      <c r="D839" s="42">
        <v>1025.0719999999999</v>
      </c>
      <c r="E839" s="42">
        <v>212.73</v>
      </c>
      <c r="F839" s="41">
        <v>1.0571323219645046</v>
      </c>
      <c r="G839" s="41">
        <v>1.3668232385661172E-2</v>
      </c>
      <c r="H839" s="41">
        <v>5.3118811881188055E-2</v>
      </c>
    </row>
    <row r="840" spans="1:8">
      <c r="A840" s="42" t="s">
        <v>1542</v>
      </c>
      <c r="B840" s="43">
        <v>43724</v>
      </c>
      <c r="C840" s="42">
        <v>305917.15500000003</v>
      </c>
      <c r="D840" s="42">
        <v>1027.08</v>
      </c>
      <c r="E840" s="42">
        <v>213.91</v>
      </c>
      <c r="F840" s="41">
        <v>1.058972399935767</v>
      </c>
      <c r="G840" s="41">
        <v>2.3671174987292209E-2</v>
      </c>
      <c r="H840" s="41">
        <v>5.812227938266723E-2</v>
      </c>
    </row>
    <row r="841" spans="1:8">
      <c r="A841" s="42" t="s">
        <v>1543</v>
      </c>
      <c r="B841" s="43">
        <v>43725</v>
      </c>
      <c r="C841" s="42">
        <v>302082.13500000001</v>
      </c>
      <c r="D841" s="42">
        <v>1018.93</v>
      </c>
      <c r="E841" s="42">
        <v>213.05</v>
      </c>
      <c r="F841" s="41">
        <v>0.94814959245376484</v>
      </c>
      <c r="G841" s="41">
        <v>1.4304770247670628E-2</v>
      </c>
      <c r="H841" s="41">
        <v>5.721516474791577E-2</v>
      </c>
    </row>
    <row r="842" spans="1:8">
      <c r="A842" s="42" t="s">
        <v>1342</v>
      </c>
      <c r="B842" s="43">
        <v>43726</v>
      </c>
      <c r="C842" s="42">
        <v>294166.64399999997</v>
      </c>
      <c r="D842" s="42">
        <v>1021.36</v>
      </c>
      <c r="E842" s="42">
        <v>212.71</v>
      </c>
      <c r="F842" s="41">
        <v>0.86041045219696444</v>
      </c>
      <c r="G842" s="41">
        <v>9.56624710136178E-3</v>
      </c>
      <c r="H842" s="41">
        <v>5.2121332030815148E-2</v>
      </c>
    </row>
    <row r="843" spans="1:8">
      <c r="A843" s="42" t="s">
        <v>1544</v>
      </c>
      <c r="B843" s="43">
        <v>43729</v>
      </c>
      <c r="C843" s="42">
        <v>297712.58500000002</v>
      </c>
      <c r="D843" s="42">
        <v>1028.6500000000001</v>
      </c>
      <c r="E843" s="42">
        <v>213.565</v>
      </c>
      <c r="F843" s="41">
        <v>0.91196538406164396</v>
      </c>
      <c r="G843" s="41">
        <v>1.4391710122517942E-2</v>
      </c>
      <c r="H843" s="41">
        <v>5.5215178615544369E-2</v>
      </c>
    </row>
    <row r="844" spans="1:8">
      <c r="A844" s="42" t="s">
        <v>1525</v>
      </c>
      <c r="B844" s="43">
        <v>43730</v>
      </c>
      <c r="C844" s="42">
        <v>302103.54800000001</v>
      </c>
      <c r="D844" s="42">
        <v>1031.08</v>
      </c>
      <c r="E844" s="42">
        <v>213.85</v>
      </c>
      <c r="F844" s="41">
        <v>0.91117795635655918</v>
      </c>
      <c r="G844" s="41">
        <v>1.4413191267475423E-2</v>
      </c>
      <c r="H844" s="41">
        <v>6.4512917517049129E-2</v>
      </c>
    </row>
    <row r="845" spans="1:8">
      <c r="A845" s="42" t="s">
        <v>1577</v>
      </c>
      <c r="B845" s="43">
        <v>43731</v>
      </c>
      <c r="C845" s="42">
        <v>311471.38</v>
      </c>
      <c r="D845" s="42">
        <v>1015.23</v>
      </c>
      <c r="E845" s="42">
        <v>213.28</v>
      </c>
      <c r="F845" s="41">
        <v>0.97974986794045726</v>
      </c>
      <c r="G845" s="41">
        <v>-4.422695981328606E-3</v>
      </c>
      <c r="H845" s="41">
        <v>6.3051388127398633E-2</v>
      </c>
    </row>
    <row r="846" spans="1:8">
      <c r="A846" s="42" t="s">
        <v>1578</v>
      </c>
      <c r="B846" s="43">
        <v>43732</v>
      </c>
      <c r="C846" s="42">
        <v>312206.47499999998</v>
      </c>
      <c r="D846" s="42">
        <v>1011.35</v>
      </c>
      <c r="E846" s="42">
        <v>213.09</v>
      </c>
      <c r="F846" s="41">
        <v>0.94474845648914885</v>
      </c>
      <c r="G846" s="41">
        <v>-2.0939417994540022E-2</v>
      </c>
      <c r="H846" s="41">
        <v>6.7638659251465505E-2</v>
      </c>
    </row>
    <row r="847" spans="1:8">
      <c r="A847" s="42" t="s">
        <v>1579</v>
      </c>
      <c r="B847" s="43">
        <v>43733</v>
      </c>
      <c r="C847" s="42">
        <v>314409.18800000002</v>
      </c>
      <c r="D847" s="42">
        <v>1005.56</v>
      </c>
      <c r="E847" s="42">
        <v>212.96</v>
      </c>
      <c r="F847" s="41">
        <v>0.90467794375912103</v>
      </c>
      <c r="G847" s="41">
        <v>-3.1794963965282586E-2</v>
      </c>
      <c r="H847" s="41">
        <v>4.520245398773004E-2</v>
      </c>
    </row>
    <row r="848" spans="1:8">
      <c r="A848" s="42" t="s">
        <v>1580</v>
      </c>
      <c r="B848" s="43">
        <v>43736</v>
      </c>
      <c r="C848" s="42">
        <v>320023.90500000003</v>
      </c>
      <c r="D848" s="42">
        <v>1002.824</v>
      </c>
      <c r="E848" s="42">
        <v>212.63749999999999</v>
      </c>
      <c r="F848" s="41">
        <v>0.89784714220395956</v>
      </c>
      <c r="G848" s="41">
        <v>-3.7920084424617362E-2</v>
      </c>
      <c r="H848" s="41">
        <v>4.7630191653939002E-2</v>
      </c>
    </row>
    <row r="849" spans="1:8">
      <c r="A849" s="42" t="s">
        <v>1581</v>
      </c>
      <c r="B849" s="43">
        <v>43737</v>
      </c>
      <c r="C849" s="42">
        <v>318250.56699999998</v>
      </c>
      <c r="D849" s="42">
        <v>1001.912</v>
      </c>
      <c r="E849" s="42">
        <v>212.53</v>
      </c>
      <c r="F849" s="41">
        <v>0.82255095402426526</v>
      </c>
      <c r="G849" s="41">
        <v>-3.8269116320144292E-2</v>
      </c>
      <c r="H849" s="41">
        <v>4.4886922320550582E-2</v>
      </c>
    </row>
    <row r="850" spans="1:8">
      <c r="A850" s="42" t="s">
        <v>1582</v>
      </c>
      <c r="B850" s="43">
        <v>43738</v>
      </c>
      <c r="C850" s="42">
        <v>324705.88299999997</v>
      </c>
      <c r="D850" s="42">
        <v>1001</v>
      </c>
      <c r="E850" s="42">
        <v>212.6</v>
      </c>
      <c r="F850" s="41">
        <v>0.79757413820974365</v>
      </c>
      <c r="G850" s="41">
        <v>-4.3039330031930501E-2</v>
      </c>
      <c r="H850" s="41">
        <v>4.2667974497302641E-2</v>
      </c>
    </row>
    <row r="851" spans="1:8">
      <c r="A851" s="42" t="s">
        <v>1583</v>
      </c>
      <c r="B851" s="43">
        <v>43739</v>
      </c>
      <c r="C851" s="42">
        <v>326098.07199999999</v>
      </c>
      <c r="D851" s="42">
        <v>998.48</v>
      </c>
      <c r="E851" s="42">
        <v>212.08</v>
      </c>
      <c r="F851" s="41">
        <v>0.74006113995222123</v>
      </c>
      <c r="G851" s="41">
        <v>-4.5656479152170415E-2</v>
      </c>
      <c r="H851" s="41">
        <v>2.8728035603846624E-2</v>
      </c>
    </row>
    <row r="852" spans="1:8">
      <c r="A852" s="42" t="s">
        <v>1584</v>
      </c>
      <c r="B852" s="43">
        <v>43740</v>
      </c>
      <c r="C852" s="42">
        <v>326117.22399999999</v>
      </c>
      <c r="D852" s="42">
        <v>989.2</v>
      </c>
      <c r="E852" s="42">
        <v>209.62</v>
      </c>
      <c r="F852" s="41">
        <v>0.67150455141873056</v>
      </c>
      <c r="G852" s="41">
        <v>-5.4594943822372399E-2</v>
      </c>
      <c r="H852" s="41">
        <v>1.3097481997003557E-2</v>
      </c>
    </row>
    <row r="853" spans="1:8">
      <c r="A853" s="42" t="s">
        <v>1324</v>
      </c>
      <c r="B853" s="43">
        <v>43743</v>
      </c>
      <c r="C853" s="42">
        <v>327305.77</v>
      </c>
      <c r="D853" s="42">
        <v>992.17600000000004</v>
      </c>
      <c r="E853" s="42">
        <v>209.77</v>
      </c>
      <c r="F853" s="41">
        <v>0.67436788994486396</v>
      </c>
      <c r="G853" s="41">
        <v>-5.1819571865443503E-2</v>
      </c>
      <c r="H853" s="41">
        <v>1.5736974627154732E-2</v>
      </c>
    </row>
    <row r="854" spans="1:8">
      <c r="A854" s="42" t="s">
        <v>1585</v>
      </c>
      <c r="B854" s="43">
        <v>43744</v>
      </c>
      <c r="C854" s="42">
        <v>320208.44199999998</v>
      </c>
      <c r="D854" s="42">
        <v>993.16800000000001</v>
      </c>
      <c r="E854" s="42">
        <v>209.82</v>
      </c>
      <c r="F854" s="41">
        <v>0.70088952795982551</v>
      </c>
      <c r="G854" s="41">
        <v>-3.8838672215232739E-2</v>
      </c>
      <c r="H854" s="41">
        <v>2.206634517024697E-2</v>
      </c>
    </row>
    <row r="855" spans="1:8">
      <c r="A855" s="42" t="s">
        <v>1302</v>
      </c>
      <c r="B855" s="43">
        <v>43745</v>
      </c>
      <c r="C855" s="42">
        <v>320909.72100000002</v>
      </c>
      <c r="D855" s="42">
        <v>994.16</v>
      </c>
      <c r="E855" s="42">
        <v>208.69</v>
      </c>
      <c r="F855" s="41">
        <v>0.72941868717978586</v>
      </c>
      <c r="G855" s="41">
        <v>-3.9486778161019531E-2</v>
      </c>
      <c r="H855" s="41">
        <v>1.5770260403991321E-2</v>
      </c>
    </row>
    <row r="856" spans="1:8">
      <c r="A856" s="42" t="s">
        <v>1586</v>
      </c>
      <c r="B856" s="43">
        <v>43746</v>
      </c>
      <c r="C856" s="42">
        <v>314469.76799999998</v>
      </c>
      <c r="D856" s="42">
        <v>993.95</v>
      </c>
      <c r="E856" s="42">
        <v>208.51</v>
      </c>
      <c r="F856" s="41">
        <v>0.70828381640675064</v>
      </c>
      <c r="G856" s="41">
        <v>-1.7167797870488943E-2</v>
      </c>
      <c r="H856" s="41">
        <v>2.734528971225858E-2</v>
      </c>
    </row>
    <row r="857" spans="1:8">
      <c r="A857" s="42" t="s">
        <v>1587</v>
      </c>
      <c r="B857" s="43">
        <v>43747</v>
      </c>
      <c r="C857" s="42">
        <v>313049.05</v>
      </c>
      <c r="D857" s="42">
        <v>993.01</v>
      </c>
      <c r="E857" s="42">
        <v>206.76</v>
      </c>
      <c r="F857" s="41">
        <v>0.77445932816912433</v>
      </c>
      <c r="G857" s="41">
        <v>-1.036071141691397E-2</v>
      </c>
      <c r="H857" s="41">
        <v>2.2906050561519731E-2</v>
      </c>
    </row>
    <row r="858" spans="1:8">
      <c r="A858" s="42" t="s">
        <v>1588</v>
      </c>
      <c r="B858" s="43">
        <v>43750</v>
      </c>
      <c r="C858" s="42">
        <v>322059.82699999999</v>
      </c>
      <c r="D858" s="42">
        <v>1007.674</v>
      </c>
      <c r="E858" s="42">
        <v>207.33</v>
      </c>
      <c r="F858" s="41">
        <v>0.83839317180931072</v>
      </c>
      <c r="G858" s="41">
        <v>1.2229030637870286E-2</v>
      </c>
      <c r="H858" s="41">
        <v>2.4408320569198283E-2</v>
      </c>
    </row>
    <row r="859" spans="1:8">
      <c r="A859" s="42" t="s">
        <v>1589</v>
      </c>
      <c r="B859" s="43">
        <v>43751</v>
      </c>
      <c r="C859" s="42">
        <v>326190.80499999999</v>
      </c>
      <c r="D859" s="42">
        <v>1012.562</v>
      </c>
      <c r="E859" s="42">
        <v>207.52</v>
      </c>
      <c r="F859" s="41">
        <v>0.80367782044107838</v>
      </c>
      <c r="G859" s="41">
        <v>1.8684292598517116E-2</v>
      </c>
      <c r="H859" s="41">
        <v>2.36274848320428E-2</v>
      </c>
    </row>
    <row r="860" spans="1:8">
      <c r="A860" s="42" t="s">
        <v>1320</v>
      </c>
      <c r="B860" s="43">
        <v>43752</v>
      </c>
      <c r="C860" s="42">
        <v>319871.62300000002</v>
      </c>
      <c r="D860" s="42">
        <v>1017.45</v>
      </c>
      <c r="E860" s="42">
        <v>208.54</v>
      </c>
      <c r="F860" s="41">
        <v>0.76709325765665626</v>
      </c>
      <c r="G860" s="41">
        <v>3.2242028265038192E-2</v>
      </c>
      <c r="H860" s="41">
        <v>3.345061697804641E-2</v>
      </c>
    </row>
    <row r="861" spans="1:8">
      <c r="A861" s="42" t="s">
        <v>1327</v>
      </c>
      <c r="B861" s="43">
        <v>43753</v>
      </c>
      <c r="C861" s="42">
        <v>308978.93800000002</v>
      </c>
      <c r="D861" s="42">
        <v>1019.25</v>
      </c>
      <c r="E861" s="42">
        <v>208.43</v>
      </c>
      <c r="F861" s="41">
        <v>0.76526105362988717</v>
      </c>
      <c r="G861" s="41">
        <v>4.2956398948090113E-2</v>
      </c>
      <c r="H861" s="41">
        <v>4.944363325109502E-2</v>
      </c>
    </row>
    <row r="862" spans="1:8">
      <c r="A862" s="42" t="s">
        <v>1590</v>
      </c>
      <c r="B862" s="43">
        <v>43754</v>
      </c>
      <c r="C862" s="42">
        <v>309640.31800000003</v>
      </c>
      <c r="D862" s="42">
        <v>1024.08</v>
      </c>
      <c r="E862" s="42">
        <v>208.99</v>
      </c>
      <c r="F862" s="41">
        <v>0.7711302068795105</v>
      </c>
      <c r="G862" s="41">
        <v>5.090972528656601E-2</v>
      </c>
      <c r="H862" s="41">
        <v>5.7909390027841123E-2</v>
      </c>
    </row>
    <row r="863" spans="1:8">
      <c r="A863" s="42" t="s">
        <v>1591</v>
      </c>
      <c r="B863" s="43">
        <v>43758</v>
      </c>
      <c r="C863" s="42">
        <v>301391.08299999998</v>
      </c>
      <c r="D863" s="42">
        <v>1027.624</v>
      </c>
      <c r="E863" s="42">
        <v>210.94</v>
      </c>
      <c r="F863" s="41">
        <v>0.66881827116607551</v>
      </c>
      <c r="G863" s="41">
        <v>5.7585394218201635E-2</v>
      </c>
      <c r="H863" s="41">
        <v>5.9840225091694732E-2</v>
      </c>
    </row>
    <row r="864" spans="1:8">
      <c r="A864" s="42" t="s">
        <v>1592</v>
      </c>
      <c r="B864" s="43">
        <v>43759</v>
      </c>
      <c r="C864" s="42">
        <v>302173.07400000002</v>
      </c>
      <c r="D864" s="42">
        <v>1028.51</v>
      </c>
      <c r="E864" s="42">
        <v>210.88</v>
      </c>
      <c r="F864" s="41">
        <v>0.65271726663680352</v>
      </c>
      <c r="G864" s="41">
        <v>4.4533138342168987E-2</v>
      </c>
      <c r="H864" s="41">
        <v>4.3598752907408445E-2</v>
      </c>
    </row>
    <row r="865" spans="1:8">
      <c r="A865" s="42" t="s">
        <v>1296</v>
      </c>
      <c r="B865" s="43">
        <v>43760</v>
      </c>
      <c r="C865" s="42">
        <v>308314.88</v>
      </c>
      <c r="D865" s="42">
        <v>1034.08</v>
      </c>
      <c r="E865" s="42">
        <v>212.38</v>
      </c>
      <c r="F865" s="41">
        <v>0.68543375548231533</v>
      </c>
      <c r="G865" s="41">
        <v>5.1204115033902209E-2</v>
      </c>
      <c r="H865" s="41">
        <v>4.3995477559848561E-2</v>
      </c>
    </row>
    <row r="866" spans="1:8">
      <c r="A866" s="42" t="s">
        <v>1635</v>
      </c>
      <c r="B866" s="43">
        <v>43761</v>
      </c>
      <c r="C866" s="42">
        <v>305807.58</v>
      </c>
      <c r="D866" s="42">
        <v>1030.95</v>
      </c>
      <c r="E866" s="42">
        <v>212.81</v>
      </c>
      <c r="F866" s="41">
        <v>0.6216692703941864</v>
      </c>
      <c r="G866" s="41">
        <v>4.8565907241659989E-2</v>
      </c>
      <c r="H866" s="41">
        <v>4.9514227942989653E-2</v>
      </c>
    </row>
    <row r="867" spans="1:8">
      <c r="A867" s="42" t="s">
        <v>1634</v>
      </c>
      <c r="B867" s="43">
        <v>43764</v>
      </c>
      <c r="C867" s="42">
        <v>303449.80200000003</v>
      </c>
      <c r="D867" s="42">
        <v>1038.162</v>
      </c>
      <c r="E867" s="42">
        <v>211.66399999999999</v>
      </c>
      <c r="F867" s="41">
        <v>0.60184230196687061</v>
      </c>
      <c r="G867" s="41">
        <v>5.6083741086233374E-2</v>
      </c>
      <c r="H867" s="41">
        <v>4.4996297210565084E-2</v>
      </c>
    </row>
    <row r="868" spans="1:8">
      <c r="A868" s="42" t="s">
        <v>1633</v>
      </c>
      <c r="B868" s="43">
        <v>43766</v>
      </c>
      <c r="C868" s="42">
        <v>305969.90000000002</v>
      </c>
      <c r="D868" s="42">
        <v>1042.97</v>
      </c>
      <c r="E868" s="42">
        <v>210.9</v>
      </c>
      <c r="F868" s="41">
        <v>0.62941576503004359</v>
      </c>
      <c r="G868" s="41">
        <v>6.1158252446940509E-2</v>
      </c>
      <c r="H868" s="41">
        <v>4.3026706231453993E-2</v>
      </c>
    </row>
    <row r="869" spans="1:8">
      <c r="A869" s="42" t="s">
        <v>1632</v>
      </c>
      <c r="B869" s="43">
        <v>43768</v>
      </c>
      <c r="C869" s="42">
        <v>309661.321</v>
      </c>
      <c r="D869" s="42">
        <v>1041.5</v>
      </c>
      <c r="E869" s="42">
        <v>211.33</v>
      </c>
      <c r="F869" s="41">
        <v>0.67096640004489561</v>
      </c>
      <c r="G869" s="41">
        <v>8.4285922501926125E-2</v>
      </c>
      <c r="H869" s="41">
        <v>5.6333100069979158E-2</v>
      </c>
    </row>
    <row r="870" spans="1:8">
      <c r="A870" s="42" t="s">
        <v>1631</v>
      </c>
      <c r="B870" s="43">
        <v>43771</v>
      </c>
      <c r="C870" s="42">
        <v>308730.16200000001</v>
      </c>
      <c r="D870" s="42">
        <v>1055.33</v>
      </c>
      <c r="E870" s="42">
        <v>210.17500000000001</v>
      </c>
      <c r="F870" s="41">
        <v>0.70512626753562357</v>
      </c>
      <c r="G870" s="41">
        <v>0.10731860867740406</v>
      </c>
      <c r="H870" s="41">
        <v>5.9563420044363768E-2</v>
      </c>
    </row>
    <row r="871" spans="1:8">
      <c r="A871" s="42" t="s">
        <v>1630</v>
      </c>
      <c r="B871" s="43">
        <v>43772</v>
      </c>
      <c r="C871" s="42">
        <v>308960.90399999998</v>
      </c>
      <c r="D871" s="42">
        <v>1059.94</v>
      </c>
      <c r="E871" s="42">
        <v>209.79</v>
      </c>
      <c r="F871" s="41">
        <v>0.72757022007780092</v>
      </c>
      <c r="G871" s="41">
        <v>0.1250822630294024</v>
      </c>
      <c r="H871" s="41">
        <v>4.78366735343696E-2</v>
      </c>
    </row>
    <row r="872" spans="1:8">
      <c r="A872" s="42" t="s">
        <v>1629</v>
      </c>
      <c r="B872" s="43">
        <v>43773</v>
      </c>
      <c r="C872" s="42">
        <v>304676.48200000002</v>
      </c>
      <c r="D872" s="42">
        <v>1064.55</v>
      </c>
      <c r="E872" s="42">
        <v>210</v>
      </c>
      <c r="F872" s="41">
        <v>0.68677246855258001</v>
      </c>
      <c r="G872" s="41">
        <v>0.1343705045553838</v>
      </c>
      <c r="H872" s="41">
        <v>4.5660508888114348E-2</v>
      </c>
    </row>
    <row r="873" spans="1:8">
      <c r="A873" s="42" t="s">
        <v>1628</v>
      </c>
      <c r="B873" s="43">
        <v>43774</v>
      </c>
      <c r="C873" s="42">
        <v>305333.22600000002</v>
      </c>
      <c r="D873" s="42">
        <v>1071.22</v>
      </c>
      <c r="E873" s="42">
        <v>212.77</v>
      </c>
      <c r="F873" s="41">
        <v>0.66648869798247468</v>
      </c>
      <c r="G873" s="41">
        <v>0.14593495934959355</v>
      </c>
      <c r="H873" s="41">
        <v>5.7925616547334968E-2</v>
      </c>
    </row>
    <row r="874" spans="1:8">
      <c r="A874" s="42" t="s">
        <v>1627</v>
      </c>
      <c r="B874" s="43">
        <v>43778</v>
      </c>
      <c r="C874" s="42">
        <v>305858.875</v>
      </c>
      <c r="D874" s="42">
        <v>1058.9933333333299</v>
      </c>
      <c r="E874" s="42">
        <v>212.88200000000001</v>
      </c>
      <c r="F874" s="41">
        <v>0.66801209921289129</v>
      </c>
      <c r="G874" s="41">
        <v>0.10782631740452131</v>
      </c>
      <c r="H874" s="41">
        <v>4.5332678615271238E-2</v>
      </c>
    </row>
    <row r="875" spans="1:8">
      <c r="A875" s="42" t="s">
        <v>1626</v>
      </c>
      <c r="B875" s="43">
        <v>43779</v>
      </c>
      <c r="C875" s="42">
        <v>302795.087</v>
      </c>
      <c r="D875" s="42">
        <v>1055.9366666666699</v>
      </c>
      <c r="E875" s="42">
        <v>212.91</v>
      </c>
      <c r="F875" s="41">
        <v>0.65057000645411689</v>
      </c>
      <c r="G875" s="41">
        <v>7.9915101582201054E-2</v>
      </c>
      <c r="H875" s="41">
        <v>3.8471387286761249E-2</v>
      </c>
    </row>
    <row r="876" spans="1:8">
      <c r="A876" s="42" t="s">
        <v>1321</v>
      </c>
      <c r="B876" s="43">
        <v>43780</v>
      </c>
      <c r="C876" s="42">
        <v>303944.08600000001</v>
      </c>
      <c r="D876" s="42">
        <v>1052.8800000000001</v>
      </c>
      <c r="E876" s="42">
        <v>212.51</v>
      </c>
      <c r="F876" s="41">
        <v>0.66163575492049476</v>
      </c>
      <c r="G876" s="41">
        <v>6.8818217255717462E-2</v>
      </c>
      <c r="H876" s="41">
        <v>3.4212575433132164E-2</v>
      </c>
    </row>
    <row r="877" spans="1:8">
      <c r="A877" s="42" t="s">
        <v>1625</v>
      </c>
      <c r="B877" s="43">
        <v>43781</v>
      </c>
      <c r="C877" s="42">
        <v>306655.33899999998</v>
      </c>
      <c r="D877" s="42">
        <v>1055.83</v>
      </c>
      <c r="E877" s="42">
        <v>213.33</v>
      </c>
      <c r="F877" s="41">
        <v>0.66515894891284644</v>
      </c>
      <c r="G877" s="41">
        <v>6.393720147524129E-2</v>
      </c>
      <c r="H877" s="41">
        <v>3.7042438384133014E-2</v>
      </c>
    </row>
    <row r="878" spans="1:8">
      <c r="A878" s="42" t="s">
        <v>1624</v>
      </c>
      <c r="B878" s="43">
        <v>43782</v>
      </c>
      <c r="C878" s="42">
        <v>307094.07799999998</v>
      </c>
      <c r="D878" s="42">
        <v>1043.83</v>
      </c>
      <c r="E878" s="42">
        <v>211.61</v>
      </c>
      <c r="F878" s="41">
        <v>0.65906760871397352</v>
      </c>
      <c r="G878" s="41">
        <v>5.1961663660092361E-2</v>
      </c>
      <c r="H878" s="41">
        <v>2.6734594856865801E-2</v>
      </c>
    </row>
    <row r="879" spans="1:8">
      <c r="A879" s="42" t="s">
        <v>1623</v>
      </c>
      <c r="B879" s="43">
        <v>43785</v>
      </c>
      <c r="C879" s="42">
        <v>306885.77899999998</v>
      </c>
      <c r="D879" s="42">
        <v>1048.8040000000001</v>
      </c>
      <c r="E879" s="42">
        <v>211.4</v>
      </c>
      <c r="F879" s="41">
        <v>0.66576532952362544</v>
      </c>
      <c r="G879" s="41">
        <v>7.5663312923704984E-2</v>
      </c>
      <c r="H879" s="41">
        <v>2.8070107183846726E-2</v>
      </c>
    </row>
    <row r="880" spans="1:8">
      <c r="A880" s="42" t="s">
        <v>1622</v>
      </c>
      <c r="B880" s="43">
        <v>43786</v>
      </c>
      <c r="C880" s="42">
        <v>302340.554</v>
      </c>
      <c r="D880" s="42">
        <v>1050.462</v>
      </c>
      <c r="E880" s="42">
        <v>211.33</v>
      </c>
      <c r="F880" s="41">
        <v>0.67345657207158105</v>
      </c>
      <c r="G880" s="41">
        <v>8.2147272127905069E-2</v>
      </c>
      <c r="H880" s="41">
        <v>2.8319789791251049E-2</v>
      </c>
    </row>
    <row r="881" spans="1:8">
      <c r="A881" s="42" t="s">
        <v>1422</v>
      </c>
      <c r="B881" s="43">
        <v>43787</v>
      </c>
      <c r="C881" s="42">
        <v>302726.27600000001</v>
      </c>
      <c r="D881" s="42">
        <v>1052.1199999999999</v>
      </c>
      <c r="E881" s="42">
        <v>211.37</v>
      </c>
      <c r="F881" s="41">
        <v>0.66139866978904216</v>
      </c>
      <c r="G881" s="41">
        <v>8.8689065717449056E-2</v>
      </c>
      <c r="H881" s="41">
        <v>4.0667618531829985E-2</v>
      </c>
    </row>
    <row r="882" spans="1:8">
      <c r="A882" s="42" t="s">
        <v>1621</v>
      </c>
      <c r="B882" s="43">
        <v>43788</v>
      </c>
      <c r="C882" s="42">
        <v>304688.52500000002</v>
      </c>
      <c r="D882" s="42">
        <v>1057.1600000000001</v>
      </c>
      <c r="E882" s="42">
        <v>212.81</v>
      </c>
      <c r="F882" s="41">
        <v>0.66303622247863414</v>
      </c>
      <c r="G882" s="41">
        <v>9.4345872756257831E-2</v>
      </c>
      <c r="H882" s="41">
        <v>4.9203766701178209E-2</v>
      </c>
    </row>
    <row r="883" spans="1:8">
      <c r="A883" s="42" t="s">
        <v>1620</v>
      </c>
      <c r="B883" s="43">
        <v>43789</v>
      </c>
      <c r="C883" s="42">
        <v>304997.00400000002</v>
      </c>
      <c r="D883" s="42">
        <v>1052</v>
      </c>
      <c r="E883" s="42">
        <v>213.09</v>
      </c>
      <c r="F883" s="41">
        <v>0.67586020001725355</v>
      </c>
      <c r="G883" s="41">
        <v>8.6619703761852573E-2</v>
      </c>
      <c r="H883" s="41">
        <v>5.0325315457413256E-2</v>
      </c>
    </row>
    <row r="884" spans="1:8">
      <c r="A884" s="42" t="s">
        <v>1725</v>
      </c>
      <c r="B884" s="43">
        <v>43792</v>
      </c>
      <c r="C884" s="42">
        <v>305622.47499999998</v>
      </c>
      <c r="D884" s="42">
        <v>1052.8820000000001</v>
      </c>
      <c r="E884" s="42">
        <v>211.815</v>
      </c>
      <c r="F884" s="41">
        <v>0.70911347376933032</v>
      </c>
      <c r="G884" s="41">
        <v>7.4104149791582197E-2</v>
      </c>
      <c r="H884" s="41">
        <v>3.2966765014264432E-2</v>
      </c>
    </row>
    <row r="885" spans="1:8">
      <c r="A885" s="42" t="s">
        <v>1726</v>
      </c>
      <c r="B885" s="43">
        <v>43793</v>
      </c>
      <c r="C885" s="42">
        <v>305774.01400000002</v>
      </c>
      <c r="D885" s="42">
        <v>1053.1759999999999</v>
      </c>
      <c r="E885" s="42">
        <v>211.39</v>
      </c>
      <c r="F885" s="41">
        <v>0.76180033498945887</v>
      </c>
      <c r="G885" s="41">
        <v>7.0000690863131876E-2</v>
      </c>
      <c r="H885" s="41">
        <v>2.7262124599086279E-2</v>
      </c>
    </row>
    <row r="886" spans="1:8">
      <c r="A886" s="42" t="s">
        <v>1727</v>
      </c>
      <c r="B886" s="43">
        <v>43794</v>
      </c>
      <c r="C886" s="42">
        <v>308477.14899999998</v>
      </c>
      <c r="D886" s="42">
        <v>1053.47</v>
      </c>
      <c r="E886" s="42">
        <v>211.59</v>
      </c>
      <c r="F886" s="41">
        <v>0.75454038159103365</v>
      </c>
      <c r="G886" s="41">
        <v>6.5930730236464452E-2</v>
      </c>
      <c r="H886" s="41">
        <v>2.6040151294733693E-2</v>
      </c>
    </row>
    <row r="887" spans="1:8">
      <c r="A887" s="42" t="s">
        <v>1728</v>
      </c>
      <c r="B887" s="43">
        <v>43795</v>
      </c>
      <c r="C887" s="42">
        <v>309643.342</v>
      </c>
      <c r="D887" s="42">
        <v>1047.8399999999999</v>
      </c>
      <c r="E887" s="42">
        <v>209.02</v>
      </c>
      <c r="F887" s="41">
        <v>0.75476381725582242</v>
      </c>
      <c r="G887" s="41">
        <v>7.7381809208496799E-2</v>
      </c>
      <c r="H887" s="41">
        <v>1.8715274393215742E-2</v>
      </c>
    </row>
    <row r="888" spans="1:8">
      <c r="A888" s="42" t="s">
        <v>1729</v>
      </c>
      <c r="B888" s="43">
        <v>43796</v>
      </c>
      <c r="C888" s="42">
        <v>311230.07299999997</v>
      </c>
      <c r="D888" s="42">
        <v>1052.93</v>
      </c>
      <c r="E888" s="42">
        <v>209.23</v>
      </c>
      <c r="F888" s="41">
        <v>0.77123900196456474</v>
      </c>
      <c r="G888" s="41">
        <v>7.9883902198884194E-2</v>
      </c>
      <c r="H888" s="41">
        <v>2.468289338361318E-2</v>
      </c>
    </row>
    <row r="889" spans="1:8">
      <c r="A889" s="42" t="s">
        <v>1730</v>
      </c>
      <c r="B889" s="43">
        <v>43799</v>
      </c>
      <c r="C889" s="42">
        <v>314587.853</v>
      </c>
      <c r="D889" s="42">
        <v>1045.3040000000001</v>
      </c>
      <c r="E889" s="42">
        <v>209.815</v>
      </c>
      <c r="F889" s="41">
        <v>0.83697825263105052</v>
      </c>
      <c r="G889" s="41">
        <v>7.1054287172193975E-2</v>
      </c>
      <c r="H889" s="41">
        <v>2.3278157645750586E-2</v>
      </c>
    </row>
    <row r="890" spans="1:8">
      <c r="A890" s="42" t="s">
        <v>1731</v>
      </c>
      <c r="B890" s="43">
        <v>43800</v>
      </c>
      <c r="C890" s="42">
        <v>318670.5</v>
      </c>
      <c r="D890" s="42">
        <v>1042.7619999999999</v>
      </c>
      <c r="E890" s="42">
        <v>210.01</v>
      </c>
      <c r="F890" s="41">
        <v>0.91435660069624869</v>
      </c>
      <c r="G890" s="41">
        <v>6.7780087448928272E-2</v>
      </c>
      <c r="H890" s="41">
        <v>2.1399737366859517E-2</v>
      </c>
    </row>
    <row r="891" spans="1:8">
      <c r="A891" s="42" t="s">
        <v>1331</v>
      </c>
      <c r="B891" s="43">
        <v>43801</v>
      </c>
      <c r="C891" s="42">
        <v>320194.82500000001</v>
      </c>
      <c r="D891" s="42">
        <v>1040.22</v>
      </c>
      <c r="E891" s="42">
        <v>210.78</v>
      </c>
      <c r="F891" s="41">
        <v>0.9150431100994143</v>
      </c>
      <c r="G891" s="41">
        <v>6.1275710088148916E-2</v>
      </c>
      <c r="H891" s="41">
        <v>2.9702002931118798E-2</v>
      </c>
    </row>
    <row r="892" spans="1:8">
      <c r="A892" s="42" t="s">
        <v>1286</v>
      </c>
      <c r="B892" s="43">
        <v>43802</v>
      </c>
      <c r="C892" s="42">
        <v>320814.36700000003</v>
      </c>
      <c r="D892" s="42">
        <v>1037.3800000000001</v>
      </c>
      <c r="E892" s="42">
        <v>210.97</v>
      </c>
      <c r="F892" s="41">
        <v>0.9589073291482495</v>
      </c>
      <c r="G892" s="41">
        <v>4.6093962709369274E-2</v>
      </c>
      <c r="H892" s="41">
        <v>3.5689739813451249E-2</v>
      </c>
    </row>
    <row r="893" spans="1:8">
      <c r="A893" s="42" t="s">
        <v>1732</v>
      </c>
      <c r="B893" s="43">
        <v>43803</v>
      </c>
      <c r="C893" s="42">
        <v>322527.91800000001</v>
      </c>
      <c r="D893" s="42">
        <v>1036.57</v>
      </c>
      <c r="E893" s="42">
        <v>210.82</v>
      </c>
      <c r="F893" s="41">
        <v>1.0176431088907489</v>
      </c>
      <c r="G893" s="41">
        <v>2.9579157520436272E-2</v>
      </c>
      <c r="H893" s="41">
        <v>2.9909989130302073E-2</v>
      </c>
    </row>
    <row r="894" spans="1:8">
      <c r="A894" s="42" t="s">
        <v>1733</v>
      </c>
      <c r="B894" s="43">
        <v>43806</v>
      </c>
      <c r="C894" s="42">
        <v>327624.81199999998</v>
      </c>
      <c r="D894" s="42">
        <v>1045.2940000000001</v>
      </c>
      <c r="E894" s="42">
        <v>213.25749999999999</v>
      </c>
      <c r="F894" s="41">
        <v>1.008261765309844</v>
      </c>
      <c r="G894" s="41">
        <v>3.3072749374895016E-2</v>
      </c>
      <c r="H894" s="41">
        <v>4.0128273911134826E-2</v>
      </c>
    </row>
    <row r="895" spans="1:8">
      <c r="A895" s="42" t="s">
        <v>1734</v>
      </c>
      <c r="B895" s="43">
        <v>43807</v>
      </c>
      <c r="C895" s="42">
        <v>332567.223</v>
      </c>
      <c r="D895" s="42">
        <v>1048.202</v>
      </c>
      <c r="E895" s="42">
        <v>214.07</v>
      </c>
      <c r="F895" s="41">
        <v>0.9997499945882371</v>
      </c>
      <c r="G895" s="41">
        <v>3.0812198216094489E-2</v>
      </c>
      <c r="H895" s="41">
        <v>3.1811828216127713E-2</v>
      </c>
    </row>
    <row r="896" spans="1:8">
      <c r="A896" s="42" t="s">
        <v>1735</v>
      </c>
      <c r="B896" s="43">
        <v>43808</v>
      </c>
      <c r="C896" s="42">
        <v>335792.00599999999</v>
      </c>
      <c r="D896" s="42">
        <v>1051.1099999999999</v>
      </c>
      <c r="E896" s="42">
        <v>213.69</v>
      </c>
      <c r="F896" s="41">
        <v>1.02648497872985</v>
      </c>
      <c r="G896" s="41">
        <v>3.6342124722701374E-2</v>
      </c>
      <c r="H896" s="41">
        <v>2.0487106017191836E-2</v>
      </c>
    </row>
    <row r="897" spans="1:8">
      <c r="A897" s="42" t="s">
        <v>1736</v>
      </c>
      <c r="B897" s="43">
        <v>43809</v>
      </c>
      <c r="C897" s="42">
        <v>339434.40500000003</v>
      </c>
      <c r="D897" s="42">
        <v>1049.5</v>
      </c>
      <c r="E897" s="42">
        <v>213.36</v>
      </c>
      <c r="F897" s="41">
        <v>1.0342454846904685</v>
      </c>
      <c r="G897" s="41">
        <v>4.7499276382110267E-2</v>
      </c>
      <c r="H897" s="41">
        <v>1.8133231532735383E-2</v>
      </c>
    </row>
    <row r="898" spans="1:8">
      <c r="A898" s="42" t="s">
        <v>1737</v>
      </c>
      <c r="B898" s="43">
        <v>43810</v>
      </c>
      <c r="C898" s="42">
        <v>339386.60600000003</v>
      </c>
      <c r="D898" s="42">
        <v>1058.23</v>
      </c>
      <c r="E898" s="42">
        <v>213.45</v>
      </c>
      <c r="F898" s="41">
        <v>1.0312431531117432</v>
      </c>
      <c r="G898" s="41">
        <v>8.1550389498363796E-2</v>
      </c>
      <c r="H898" s="41">
        <v>2.1890821175090558E-2</v>
      </c>
    </row>
    <row r="899" spans="1:8">
      <c r="A899" s="42" t="s">
        <v>1738</v>
      </c>
      <c r="B899" s="43">
        <v>43813</v>
      </c>
      <c r="C899" s="42">
        <v>343291.75099999999</v>
      </c>
      <c r="D899" s="42">
        <v>1076.068</v>
      </c>
      <c r="E899" s="42">
        <v>213.75</v>
      </c>
      <c r="F899" s="41">
        <v>1.0569793434285328</v>
      </c>
      <c r="G899" s="41">
        <v>0.10864669168176011</v>
      </c>
      <c r="H899" s="41">
        <v>2.4442846872753332E-2</v>
      </c>
    </row>
    <row r="900" spans="1:8">
      <c r="A900" s="42" t="s">
        <v>1276</v>
      </c>
      <c r="B900" s="43">
        <v>43814</v>
      </c>
      <c r="C900" s="42">
        <v>344115.06400000001</v>
      </c>
      <c r="D900" s="42">
        <v>1082.0139999999999</v>
      </c>
      <c r="E900" s="42">
        <v>213.85</v>
      </c>
      <c r="F900" s="41">
        <v>1.0616074562099835</v>
      </c>
      <c r="G900" s="41">
        <v>0.12383178055443023</v>
      </c>
      <c r="H900" s="41">
        <v>3.16962562717098E-2</v>
      </c>
    </row>
    <row r="901" spans="1:8">
      <c r="A901" s="42" t="s">
        <v>1739</v>
      </c>
      <c r="B901" s="43">
        <v>43815</v>
      </c>
      <c r="C901" s="42">
        <v>344487.62</v>
      </c>
      <c r="D901" s="42">
        <v>1087.96</v>
      </c>
      <c r="E901" s="42">
        <v>213.51</v>
      </c>
      <c r="F901" s="41">
        <v>1.0722929587631969</v>
      </c>
      <c r="G901" s="41">
        <v>0.12765339966832512</v>
      </c>
      <c r="H901" s="41">
        <v>3.9686404363069583E-2</v>
      </c>
    </row>
    <row r="902" spans="1:8">
      <c r="A902" s="42" t="s">
        <v>1740</v>
      </c>
      <c r="B902" s="43">
        <v>43816</v>
      </c>
      <c r="C902" s="42">
        <v>346870.73200000002</v>
      </c>
      <c r="D902" s="42">
        <v>1102.6099999999999</v>
      </c>
      <c r="E902" s="42">
        <v>215.24</v>
      </c>
      <c r="F902" s="41">
        <v>1.0977703458256656</v>
      </c>
      <c r="G902" s="41">
        <v>0.12637654510164453</v>
      </c>
      <c r="H902" s="41">
        <v>4.4905092480217457E-2</v>
      </c>
    </row>
    <row r="903" spans="1:8">
      <c r="A903" s="42" t="s">
        <v>1741</v>
      </c>
      <c r="B903" s="43">
        <v>43817</v>
      </c>
      <c r="C903" s="42">
        <v>350322.58199999999</v>
      </c>
      <c r="D903" s="42">
        <v>1109.18</v>
      </c>
      <c r="E903" s="42">
        <v>216.6</v>
      </c>
      <c r="F903" s="41">
        <v>1.1298031138231304</v>
      </c>
      <c r="G903" s="41">
        <v>0.14083591496854742</v>
      </c>
      <c r="H903" s="41">
        <v>4.8377338399361092E-2</v>
      </c>
    </row>
    <row r="904" spans="1:8">
      <c r="A904" s="42" t="s">
        <v>1722</v>
      </c>
      <c r="B904" s="43">
        <v>43820</v>
      </c>
      <c r="C904" s="42">
        <v>353996.72100000002</v>
      </c>
      <c r="D904" s="42">
        <v>1128.8900000000001</v>
      </c>
      <c r="E904" s="42">
        <v>220.68</v>
      </c>
      <c r="F904" s="41">
        <v>1.189109395262204</v>
      </c>
      <c r="G904" s="41">
        <v>0.16376093258394553</v>
      </c>
      <c r="H904" s="41">
        <v>6.7066389439582208E-2</v>
      </c>
    </row>
    <row r="905" spans="1:8">
      <c r="A905" s="42" t="s">
        <v>1782</v>
      </c>
      <c r="B905" s="43">
        <v>43821</v>
      </c>
      <c r="C905" s="42">
        <v>356721.10499999998</v>
      </c>
      <c r="D905" s="42">
        <v>1111.1479999999999</v>
      </c>
      <c r="E905" s="42">
        <v>217.7</v>
      </c>
      <c r="F905" s="41">
        <v>1.232997360248739</v>
      </c>
      <c r="G905" s="41">
        <v>0.14809365377859507</v>
      </c>
      <c r="H905" s="41">
        <v>5.546397750412102E-2</v>
      </c>
    </row>
    <row r="906" spans="1:8">
      <c r="A906" s="42" t="s">
        <v>1783</v>
      </c>
      <c r="B906" s="43">
        <v>43822</v>
      </c>
      <c r="C906" s="42">
        <v>359365.51299999998</v>
      </c>
      <c r="D906" s="42">
        <v>1111.6400000000001</v>
      </c>
      <c r="E906" s="42">
        <v>218.16</v>
      </c>
      <c r="F906" s="41">
        <v>1.2580813200926944</v>
      </c>
      <c r="G906" s="41">
        <v>0.15437496105838133</v>
      </c>
      <c r="H906" s="41">
        <v>6.0779928036565289E-2</v>
      </c>
    </row>
    <row r="907" spans="1:8">
      <c r="A907" s="42" t="s">
        <v>1784</v>
      </c>
      <c r="B907" s="43">
        <v>43823</v>
      </c>
      <c r="C907" s="42">
        <v>362259.34399999998</v>
      </c>
      <c r="D907" s="42">
        <v>1109.07</v>
      </c>
      <c r="E907" s="42">
        <v>217.81</v>
      </c>
      <c r="F907" s="41">
        <v>1.3209374487452843</v>
      </c>
      <c r="G907" s="41">
        <v>0.14614788404898471</v>
      </c>
      <c r="H907" s="41">
        <v>5.2374740300526579E-2</v>
      </c>
    </row>
    <row r="908" spans="1:8">
      <c r="A908" s="42" t="s">
        <v>1785</v>
      </c>
      <c r="B908" s="43">
        <v>43824</v>
      </c>
      <c r="C908" s="42">
        <v>361088.37099999998</v>
      </c>
      <c r="D908" s="42">
        <v>1109.1400000000001</v>
      </c>
      <c r="E908" s="42">
        <v>217.18</v>
      </c>
      <c r="F908" s="41">
        <v>1.3363778894277276</v>
      </c>
      <c r="G908" s="41">
        <v>0.15684360280527865</v>
      </c>
      <c r="H908" s="41">
        <v>5.4566201731065744E-2</v>
      </c>
    </row>
    <row r="909" spans="1:8">
      <c r="A909" s="42" t="s">
        <v>1786</v>
      </c>
      <c r="B909" s="43">
        <v>43827</v>
      </c>
      <c r="C909" s="42">
        <v>367632.11499999999</v>
      </c>
      <c r="D909" s="42">
        <v>1114.7080000000001</v>
      </c>
      <c r="E909" s="42">
        <v>218.125</v>
      </c>
      <c r="F909" s="41">
        <v>1.3461816293943984</v>
      </c>
      <c r="G909" s="41">
        <v>0.1662540986522314</v>
      </c>
      <c r="H909" s="41">
        <v>6.0919260700389222E-2</v>
      </c>
    </row>
    <row r="910" spans="1:8">
      <c r="A910" s="42" t="s">
        <v>1787</v>
      </c>
      <c r="B910" s="43">
        <v>43828</v>
      </c>
      <c r="C910" s="42">
        <v>369729.85100000002</v>
      </c>
      <c r="D910" s="42">
        <v>1116.5640000000001</v>
      </c>
      <c r="E910" s="42">
        <v>218.44</v>
      </c>
      <c r="F910" s="41">
        <v>1.347729616976963</v>
      </c>
      <c r="G910" s="41">
        <v>0.17182737920322411</v>
      </c>
      <c r="H910" s="41">
        <v>5.6592821901905621E-2</v>
      </c>
    </row>
    <row r="911" spans="1:8">
      <c r="A911" s="42" t="s">
        <v>1788</v>
      </c>
      <c r="B911" s="43">
        <v>43829</v>
      </c>
      <c r="C911" s="42">
        <v>375547.679</v>
      </c>
      <c r="D911" s="42">
        <v>1118.42</v>
      </c>
      <c r="E911" s="42">
        <v>217.35</v>
      </c>
      <c r="F911" s="41">
        <v>1.3927808930597778</v>
      </c>
      <c r="G911" s="41">
        <v>0.17694970903006513</v>
      </c>
      <c r="H911" s="41">
        <v>5.9933677947917596E-2</v>
      </c>
    </row>
    <row r="912" spans="1:8">
      <c r="A912" s="42" t="s">
        <v>1789</v>
      </c>
      <c r="B912" s="43">
        <v>43830</v>
      </c>
      <c r="C912" s="42">
        <v>377012.56300000002</v>
      </c>
      <c r="D912" s="42">
        <v>1114.6600000000001</v>
      </c>
      <c r="E912" s="42">
        <v>217.32</v>
      </c>
      <c r="F912" s="41">
        <v>1.3794733586756682</v>
      </c>
      <c r="G912" s="41">
        <v>0.1731410829868969</v>
      </c>
      <c r="H912" s="41">
        <v>6.5033080127419707E-2</v>
      </c>
    </row>
    <row r="913" spans="1:8">
      <c r="A913" s="42" t="s">
        <v>1790</v>
      </c>
      <c r="B913" s="43">
        <v>43831</v>
      </c>
      <c r="C913" s="42">
        <v>384099.60100000002</v>
      </c>
      <c r="D913" s="42">
        <v>1114.6400000000001</v>
      </c>
      <c r="E913" s="42">
        <v>217.1</v>
      </c>
      <c r="F913" s="41">
        <v>1.3890654023660542</v>
      </c>
      <c r="G913" s="41">
        <v>0.16173438864697109</v>
      </c>
      <c r="H913" s="41">
        <v>5.6460540882492527E-2</v>
      </c>
    </row>
    <row r="914" spans="1:8">
      <c r="A914" s="42" t="s">
        <v>1791</v>
      </c>
      <c r="B914" s="43">
        <v>43834</v>
      </c>
      <c r="C914" s="42">
        <v>367334.196</v>
      </c>
      <c r="D914" s="42">
        <v>1115.24</v>
      </c>
      <c r="E914" s="42">
        <v>215.9675</v>
      </c>
      <c r="F914" s="41">
        <v>1.2771970208877579</v>
      </c>
      <c r="G914" s="41">
        <v>0.15861146144783844</v>
      </c>
      <c r="H914" s="41">
        <v>4.8487717254102503E-2</v>
      </c>
    </row>
    <row r="915" spans="1:8">
      <c r="A915" s="42" t="s">
        <v>1792</v>
      </c>
      <c r="B915" s="43">
        <v>43835</v>
      </c>
      <c r="C915" s="42">
        <v>365815.489</v>
      </c>
      <c r="D915" s="42">
        <v>1115.44</v>
      </c>
      <c r="E915" s="42">
        <v>215.59</v>
      </c>
      <c r="F915" s="41">
        <v>1.2664403771127715</v>
      </c>
      <c r="G915" s="41">
        <v>0.15509439042322959</v>
      </c>
      <c r="H915" s="41">
        <v>4.0693184012357664E-2</v>
      </c>
    </row>
    <row r="916" spans="1:8">
      <c r="A916" s="42" t="s">
        <v>1308</v>
      </c>
      <c r="B916" s="43">
        <v>43837</v>
      </c>
      <c r="C916" s="42">
        <v>358843.20600000001</v>
      </c>
      <c r="D916" s="42">
        <v>1115.8399999999999</v>
      </c>
      <c r="E916" s="42">
        <v>216.88</v>
      </c>
      <c r="F916" s="41">
        <v>1.2172604559542464</v>
      </c>
      <c r="G916" s="41">
        <v>0.15519758160529218</v>
      </c>
      <c r="H916" s="41">
        <v>4.7527047913446641E-2</v>
      </c>
    </row>
    <row r="917" spans="1:8">
      <c r="A917" s="42" t="s">
        <v>1793</v>
      </c>
      <c r="B917" s="43">
        <v>43838</v>
      </c>
      <c r="C917" s="42">
        <v>353807.68</v>
      </c>
      <c r="D917" s="42">
        <v>1111.4000000000001</v>
      </c>
      <c r="E917" s="42">
        <v>215.23</v>
      </c>
      <c r="F917" s="41">
        <v>1.1989440574174219</v>
      </c>
      <c r="G917" s="41">
        <v>0.16296590837745661</v>
      </c>
      <c r="H917" s="41">
        <v>4.9083642035484543E-2</v>
      </c>
    </row>
    <row r="918" spans="1:8">
      <c r="A918" s="42" t="s">
        <v>1794</v>
      </c>
      <c r="B918" s="43">
        <v>43841</v>
      </c>
      <c r="C918" s="42">
        <v>359807.44099999999</v>
      </c>
      <c r="D918" s="42">
        <v>1130.96</v>
      </c>
      <c r="E918" s="42">
        <v>217.5925</v>
      </c>
      <c r="F918" s="41">
        <v>1.2333390086364746</v>
      </c>
      <c r="G918" s="41">
        <v>0.16709320564682573</v>
      </c>
      <c r="H918" s="41">
        <v>4.4372982637180591E-2</v>
      </c>
    </row>
    <row r="919" spans="1:8">
      <c r="A919" s="42" t="s">
        <v>1795</v>
      </c>
      <c r="B919" s="43">
        <v>43842</v>
      </c>
      <c r="C919" s="42">
        <v>375650.16899999999</v>
      </c>
      <c r="D919" s="42">
        <v>1137.48</v>
      </c>
      <c r="E919" s="42">
        <v>218.38</v>
      </c>
      <c r="F919" s="41">
        <v>1.3292407726391686</v>
      </c>
      <c r="G919" s="41">
        <v>0.16844375963020042</v>
      </c>
      <c r="H919" s="41">
        <v>4.2834630628909798E-2</v>
      </c>
    </row>
    <row r="920" spans="1:8">
      <c r="A920" s="42" t="s">
        <v>1796</v>
      </c>
      <c r="B920" s="43">
        <v>43843</v>
      </c>
      <c r="C920" s="42">
        <v>392038.38400000002</v>
      </c>
      <c r="D920" s="42">
        <v>1144</v>
      </c>
      <c r="E920" s="42">
        <v>219.27</v>
      </c>
      <c r="F920" s="41">
        <v>1.4151656567498505</v>
      </c>
      <c r="G920" s="41">
        <v>0.1697819951736268</v>
      </c>
      <c r="H920" s="41">
        <v>3.6737588652482334E-2</v>
      </c>
    </row>
    <row r="921" spans="1:8">
      <c r="A921" s="42" t="s">
        <v>1797</v>
      </c>
      <c r="B921" s="43">
        <v>43844</v>
      </c>
      <c r="C921" s="42">
        <v>395912.64399999997</v>
      </c>
      <c r="D921" s="42">
        <v>1143.8599999999999</v>
      </c>
      <c r="E921" s="42">
        <v>220.15</v>
      </c>
      <c r="F921" s="41">
        <v>1.4145844046858147</v>
      </c>
      <c r="G921" s="41">
        <v>0.17257639593648433</v>
      </c>
      <c r="H921" s="41">
        <v>4.683785068949109E-2</v>
      </c>
    </row>
    <row r="922" spans="1:8">
      <c r="A922" s="42" t="s">
        <v>1798</v>
      </c>
      <c r="B922" s="43">
        <v>43845</v>
      </c>
      <c r="C922" s="42">
        <v>399445.29399999999</v>
      </c>
      <c r="D922" s="42">
        <v>1137.98</v>
      </c>
      <c r="E922" s="42">
        <v>219.74</v>
      </c>
      <c r="F922" s="41">
        <v>1.4233862041601801</v>
      </c>
      <c r="G922" s="41">
        <v>0.14437706780905257</v>
      </c>
      <c r="H922" s="41">
        <v>4.3350268268363301E-2</v>
      </c>
    </row>
    <row r="923" spans="1:8">
      <c r="A923" s="42" t="s">
        <v>1799</v>
      </c>
      <c r="B923" s="43">
        <v>43848</v>
      </c>
      <c r="C923" s="42">
        <v>409962.45600000001</v>
      </c>
      <c r="D923" s="42">
        <v>1142.5999999999999</v>
      </c>
      <c r="E923" s="42">
        <v>220.67750000000001</v>
      </c>
      <c r="F923" s="41">
        <v>1.4856769815539814</v>
      </c>
      <c r="G923" s="41">
        <v>0.15020284077753954</v>
      </c>
      <c r="H923" s="41">
        <v>3.0300554420776171E-2</v>
      </c>
    </row>
    <row r="924" spans="1:8">
      <c r="A924" s="42" t="s">
        <v>1800</v>
      </c>
      <c r="B924" s="43">
        <v>43849</v>
      </c>
      <c r="C924" s="42">
        <v>410694.53</v>
      </c>
      <c r="D924" s="42">
        <v>1144.1400000000001</v>
      </c>
      <c r="E924" s="42">
        <v>220.99</v>
      </c>
      <c r="F924" s="41">
        <v>1.4967173838770829</v>
      </c>
      <c r="G924" s="41">
        <v>0.15214742460097685</v>
      </c>
      <c r="H924" s="41">
        <v>2.6046986721144139E-2</v>
      </c>
    </row>
    <row r="925" spans="1:8">
      <c r="A925" s="42" t="s">
        <v>1298</v>
      </c>
      <c r="B925" s="43">
        <v>43850</v>
      </c>
      <c r="C925" s="42">
        <v>409807.77100000001</v>
      </c>
      <c r="D925" s="42">
        <v>1145.68</v>
      </c>
      <c r="E925" s="42">
        <v>220.63</v>
      </c>
      <c r="F925" s="41">
        <v>1.4882618624329376</v>
      </c>
      <c r="G925" s="41">
        <v>0.15409334045189427</v>
      </c>
      <c r="H925" s="41">
        <v>3.0788637637824801E-2</v>
      </c>
    </row>
    <row r="926" spans="1:8">
      <c r="A926" s="42" t="s">
        <v>1820</v>
      </c>
      <c r="B926" s="43">
        <v>43851</v>
      </c>
      <c r="C926" s="42">
        <v>406008.92800000001</v>
      </c>
      <c r="D926" s="42">
        <v>1126.8499999999999</v>
      </c>
      <c r="E926" s="42">
        <v>220.26</v>
      </c>
      <c r="F926" s="41">
        <v>1.4540342771486685</v>
      </c>
      <c r="G926" s="41">
        <v>0.12112107132552641</v>
      </c>
      <c r="H926" s="41">
        <v>2.0194534506716044E-2</v>
      </c>
    </row>
    <row r="927" spans="1:8">
      <c r="A927" s="42" t="s">
        <v>1821</v>
      </c>
      <c r="B927" s="43">
        <v>43852</v>
      </c>
      <c r="C927" s="42">
        <v>411211.47899999999</v>
      </c>
      <c r="D927" s="42">
        <v>1133.4000000000001</v>
      </c>
      <c r="E927" s="42">
        <v>219.72</v>
      </c>
      <c r="F927" s="41">
        <v>1.4832360820073069</v>
      </c>
      <c r="G927" s="41">
        <v>0.12285637860490017</v>
      </c>
      <c r="H927" s="41">
        <v>1.9062195631000423E-2</v>
      </c>
    </row>
    <row r="928" spans="1:8">
      <c r="A928" s="42" t="s">
        <v>1822</v>
      </c>
      <c r="B928" s="43">
        <v>43855</v>
      </c>
      <c r="C928" s="42">
        <v>417001.87599999999</v>
      </c>
      <c r="D928" s="42">
        <v>1115.1479999999999</v>
      </c>
      <c r="E928" s="42">
        <v>218.6925</v>
      </c>
      <c r="F928" s="41">
        <v>1.510077137874847</v>
      </c>
      <c r="G928" s="41">
        <v>9.8856355670824181E-2</v>
      </c>
      <c r="H928" s="41">
        <v>9.1016057585824317E-3</v>
      </c>
    </row>
    <row r="929" spans="1:8">
      <c r="A929" s="42" t="s">
        <v>1823</v>
      </c>
      <c r="B929" s="43">
        <v>43856</v>
      </c>
      <c r="C929" s="42">
        <v>418312.46600000001</v>
      </c>
      <c r="D929" s="42">
        <v>1109.0640000000001</v>
      </c>
      <c r="E929" s="42">
        <v>218.35</v>
      </c>
      <c r="F929" s="41">
        <v>1.5264213399236963</v>
      </c>
      <c r="G929" s="41">
        <v>9.0913383131458803E-2</v>
      </c>
      <c r="H929" s="41">
        <v>5.8040444055460494E-3</v>
      </c>
    </row>
    <row r="930" spans="1:8">
      <c r="A930" s="42" t="s">
        <v>1824</v>
      </c>
      <c r="B930" s="43">
        <v>43857</v>
      </c>
      <c r="C930" s="42">
        <v>420668.03399999999</v>
      </c>
      <c r="D930" s="42">
        <v>1102.98</v>
      </c>
      <c r="E930" s="42">
        <v>216.44</v>
      </c>
      <c r="F930" s="41">
        <v>1.597963923415072</v>
      </c>
      <c r="G930" s="41">
        <v>8.2998674456281618E-2</v>
      </c>
      <c r="H930" s="41">
        <v>-2.0287716709701531E-3</v>
      </c>
    </row>
    <row r="931" spans="1:8">
      <c r="A931" s="42" t="s">
        <v>1825</v>
      </c>
      <c r="B931" s="43">
        <v>43858</v>
      </c>
      <c r="C931" s="42">
        <v>427139.40700000001</v>
      </c>
      <c r="D931" s="42">
        <v>1101.72</v>
      </c>
      <c r="E931" s="42">
        <v>215</v>
      </c>
      <c r="F931" s="41">
        <v>1.6236145724627575</v>
      </c>
      <c r="G931" s="41">
        <v>9.0131897925056714E-2</v>
      </c>
      <c r="H931" s="41">
        <v>-8.4855192768862331E-3</v>
      </c>
    </row>
    <row r="932" spans="1:8">
      <c r="A932" s="42" t="s">
        <v>1826</v>
      </c>
      <c r="B932" s="43">
        <v>43862</v>
      </c>
      <c r="C932" s="42">
        <v>426184.92099999997</v>
      </c>
      <c r="D932" s="42">
        <v>1074.1199999999999</v>
      </c>
      <c r="E932" s="42">
        <v>212.36799999999999</v>
      </c>
      <c r="F932" s="41">
        <v>1.6155797654241506</v>
      </c>
      <c r="G932" s="41">
        <v>6.1845070979477113E-2</v>
      </c>
      <c r="H932" s="41">
        <v>-1.8359988906351155E-2</v>
      </c>
    </row>
    <row r="933" spans="1:8">
      <c r="A933" s="42" t="s">
        <v>1827</v>
      </c>
      <c r="B933" s="43">
        <v>43863</v>
      </c>
      <c r="C933" s="42">
        <v>428216.97</v>
      </c>
      <c r="D933" s="42">
        <v>1067.22</v>
      </c>
      <c r="E933" s="42">
        <v>211.71</v>
      </c>
      <c r="F933" s="41">
        <v>1.6355462756381649</v>
      </c>
      <c r="G933" s="41">
        <v>4.4798621580874443E-2</v>
      </c>
      <c r="H933" s="41">
        <v>-2.3365240456694747E-2</v>
      </c>
    </row>
    <row r="934" spans="1:8">
      <c r="A934" s="42" t="s">
        <v>1334</v>
      </c>
      <c r="B934" s="43">
        <v>43864</v>
      </c>
      <c r="C934" s="42">
        <v>438880.234</v>
      </c>
      <c r="D934" s="42">
        <v>1060.32</v>
      </c>
      <c r="E934" s="42">
        <v>209.61</v>
      </c>
      <c r="F934" s="41">
        <v>1.7293886366745856</v>
      </c>
      <c r="G934" s="41">
        <v>3.470080799406694E-2</v>
      </c>
      <c r="H934" s="41">
        <v>-3.3699059561128397E-2</v>
      </c>
    </row>
    <row r="935" spans="1:8">
      <c r="A935" s="42" t="s">
        <v>1828</v>
      </c>
      <c r="B935" s="43">
        <v>43865</v>
      </c>
      <c r="C935" s="42">
        <v>440199.06900000002</v>
      </c>
      <c r="D935" s="42">
        <v>1085.3900000000001</v>
      </c>
      <c r="E935" s="42">
        <v>211.07</v>
      </c>
      <c r="F935" s="41">
        <v>1.7543738385240228</v>
      </c>
      <c r="G935" s="41">
        <v>5.5765227710445009E-2</v>
      </c>
      <c r="H935" s="41">
        <v>-2.9741656706812503E-2</v>
      </c>
    </row>
    <row r="936" spans="1:8">
      <c r="A936" s="42" t="s">
        <v>1829</v>
      </c>
      <c r="B936" s="43">
        <v>43866</v>
      </c>
      <c r="C936" s="42">
        <v>445894.14</v>
      </c>
      <c r="D936" s="42">
        <v>1089.4000000000001</v>
      </c>
      <c r="E936" s="42">
        <v>212.06</v>
      </c>
      <c r="F936" s="41">
        <v>1.7841760066935994</v>
      </c>
      <c r="G936" s="41">
        <v>5.7926681233309241E-2</v>
      </c>
      <c r="H936" s="41">
        <v>-2.1457247012136027E-2</v>
      </c>
    </row>
    <row r="937" spans="1:8">
      <c r="A937" s="42" t="s">
        <v>1830</v>
      </c>
      <c r="B937" s="43">
        <v>43869</v>
      </c>
      <c r="C937" s="42">
        <v>452842.33899999998</v>
      </c>
      <c r="D937" s="42">
        <v>1087.9179999999999</v>
      </c>
      <c r="E937" s="42">
        <v>210.52250000000001</v>
      </c>
      <c r="F937" s="41">
        <v>1.8250576843056141</v>
      </c>
      <c r="G937" s="41">
        <v>4.9475704928469977E-2</v>
      </c>
      <c r="H937" s="41">
        <v>-2.4862198341747965E-2</v>
      </c>
    </row>
    <row r="938" spans="1:8">
      <c r="A938" s="42" t="s">
        <v>1831</v>
      </c>
      <c r="B938" s="43">
        <v>43870</v>
      </c>
      <c r="C938" s="42">
        <v>454618.54100000003</v>
      </c>
      <c r="D938" s="42">
        <v>1087.424</v>
      </c>
      <c r="E938" s="42">
        <v>210.01</v>
      </c>
      <c r="F938" s="41">
        <v>1.8439360884899729</v>
      </c>
      <c r="G938" s="41">
        <v>4.2110932435825532E-2</v>
      </c>
      <c r="H938" s="41">
        <v>-2.9427736247992553E-2</v>
      </c>
    </row>
    <row r="939" spans="1:8">
      <c r="A939" s="42" t="s">
        <v>1832</v>
      </c>
      <c r="B939" s="43">
        <v>43871</v>
      </c>
      <c r="C939" s="42">
        <v>447151.92599999998</v>
      </c>
      <c r="D939" s="42">
        <v>1086.93</v>
      </c>
      <c r="E939" s="42">
        <v>209.23</v>
      </c>
      <c r="F939" s="41">
        <v>1.8416723819740302</v>
      </c>
      <c r="G939" s="41">
        <v>3.9362534257185722E-2</v>
      </c>
      <c r="H939" s="41">
        <v>-3.3758197099842957E-2</v>
      </c>
    </row>
    <row r="940" spans="1:8">
      <c r="A940" s="42" t="s">
        <v>1833</v>
      </c>
      <c r="B940" s="43">
        <v>43873</v>
      </c>
      <c r="C940" s="42">
        <v>459079.60600000003</v>
      </c>
      <c r="D940" s="42">
        <v>1109.7</v>
      </c>
      <c r="E940" s="42">
        <v>207.56</v>
      </c>
      <c r="F940" s="41">
        <v>1.9047600445192763</v>
      </c>
      <c r="G940" s="41">
        <v>5.8823529411764719E-2</v>
      </c>
      <c r="H940" s="41">
        <v>-4.0938915072544102E-2</v>
      </c>
    </row>
    <row r="941" spans="1:8">
      <c r="A941" s="42" t="s">
        <v>1834</v>
      </c>
      <c r="B941" s="43">
        <v>43876</v>
      </c>
      <c r="C941" s="42">
        <v>461988.41800000001</v>
      </c>
      <c r="D941" s="42">
        <v>1108.674</v>
      </c>
      <c r="E941" s="42">
        <v>206.41249999999999</v>
      </c>
      <c r="F941" s="41">
        <v>1.9167003463510657</v>
      </c>
      <c r="G941" s="41">
        <v>5.3972811103716989E-2</v>
      </c>
      <c r="H941" s="41">
        <v>-4.8746486013180435E-2</v>
      </c>
    </row>
    <row r="942" spans="1:8">
      <c r="A942" s="42" t="s">
        <v>1835</v>
      </c>
      <c r="B942" s="43">
        <v>43877</v>
      </c>
      <c r="C942" s="42">
        <v>472749.87199999997</v>
      </c>
      <c r="D942" s="42">
        <v>1108.3320000000001</v>
      </c>
      <c r="E942" s="42">
        <v>206.03</v>
      </c>
      <c r="F942" s="41">
        <v>1.9819811461786161</v>
      </c>
      <c r="G942" s="41">
        <v>5.7104705949678536E-2</v>
      </c>
      <c r="H942" s="41">
        <v>-5.4908256880733974E-2</v>
      </c>
    </row>
    <row r="943" spans="1:8">
      <c r="A943" s="42" t="s">
        <v>1836</v>
      </c>
      <c r="B943" s="43">
        <v>43878</v>
      </c>
      <c r="C943" s="42">
        <v>476812.73499999999</v>
      </c>
      <c r="D943" s="42">
        <v>1107.99</v>
      </c>
      <c r="E943" s="42">
        <v>205.96</v>
      </c>
      <c r="F943" s="41">
        <v>2.0088859152814251</v>
      </c>
      <c r="G943" s="41">
        <v>6.1049184095610221E-2</v>
      </c>
      <c r="H943" s="41">
        <v>-4.5730435991289453E-2</v>
      </c>
    </row>
    <row r="944" spans="1:8">
      <c r="A944" s="42" t="s">
        <v>1837</v>
      </c>
      <c r="B944" s="43">
        <v>43879</v>
      </c>
      <c r="C944" s="42">
        <v>472120.38199999998</v>
      </c>
      <c r="D944" s="42">
        <v>1095.6600000000001</v>
      </c>
      <c r="E944" s="42">
        <v>205.94</v>
      </c>
      <c r="F944" s="41">
        <v>1.9886087205875929</v>
      </c>
      <c r="G944" s="41">
        <v>5.1365952424361705E-2</v>
      </c>
      <c r="H944" s="41">
        <v>-3.8247793396534835E-2</v>
      </c>
    </row>
    <row r="945" spans="1:8">
      <c r="A945" s="42" t="s">
        <v>1816</v>
      </c>
      <c r="B945" s="43">
        <v>43880</v>
      </c>
      <c r="C945" s="42">
        <v>478755.66399999999</v>
      </c>
      <c r="D945" s="42">
        <v>1103.69</v>
      </c>
      <c r="E945" s="42">
        <v>206.97</v>
      </c>
      <c r="F945" s="41">
        <v>2.0433744154883202</v>
      </c>
      <c r="G945" s="41">
        <v>5.9366121477386402E-2</v>
      </c>
      <c r="H945" s="41">
        <v>-3.3166721165973745E-2</v>
      </c>
    </row>
    <row r="946" spans="1:8">
      <c r="A946" s="42" t="s">
        <v>1843</v>
      </c>
      <c r="B946" s="43">
        <v>43883</v>
      </c>
      <c r="C946" s="42">
        <v>481798.016</v>
      </c>
      <c r="D946" s="42">
        <v>1074.6679999999999</v>
      </c>
      <c r="E946" s="42">
        <v>206.34</v>
      </c>
      <c r="F946" s="41">
        <v>2.0665583119475333</v>
      </c>
      <c r="G946" s="41">
        <v>3.4554195619066252E-2</v>
      </c>
      <c r="H946" s="41">
        <v>-3.2142312698617448E-2</v>
      </c>
    </row>
    <row r="947" spans="1:8">
      <c r="A947" s="42" t="s">
        <v>1844</v>
      </c>
      <c r="B947" s="43">
        <v>43884</v>
      </c>
      <c r="C947" s="42">
        <v>498904.48700000002</v>
      </c>
      <c r="D947" s="42">
        <v>1064.9939999999999</v>
      </c>
      <c r="E947" s="42">
        <v>206.13</v>
      </c>
      <c r="F947" s="41">
        <v>2.1949312349908747</v>
      </c>
      <c r="G947" s="41">
        <v>2.6250973257579746E-2</v>
      </c>
      <c r="H947" s="41">
        <v>-3.1798966651009897E-2</v>
      </c>
    </row>
    <row r="948" spans="1:8">
      <c r="A948" s="42" t="s">
        <v>1318</v>
      </c>
      <c r="B948" s="43">
        <v>43885</v>
      </c>
      <c r="C948" s="42">
        <v>503735.815</v>
      </c>
      <c r="D948" s="42">
        <v>1055.32</v>
      </c>
      <c r="E948" s="42">
        <v>201.47</v>
      </c>
      <c r="F948" s="41">
        <v>2.2145463995747425</v>
      </c>
      <c r="G948" s="41">
        <v>1.7931380397982144E-2</v>
      </c>
      <c r="H948" s="41">
        <v>-6.0088640074644206E-2</v>
      </c>
    </row>
    <row r="949" spans="1:8">
      <c r="A949" s="42" t="s">
        <v>1845</v>
      </c>
      <c r="B949" s="43">
        <v>43886</v>
      </c>
      <c r="C949" s="42">
        <v>518512.80499999999</v>
      </c>
      <c r="D949" s="42">
        <v>1056.54</v>
      </c>
      <c r="E949" s="42">
        <v>200.58</v>
      </c>
      <c r="F949" s="41">
        <v>2.2944980065125882</v>
      </c>
      <c r="G949" s="41">
        <v>1.8872291387407536E-2</v>
      </c>
      <c r="H949" s="41">
        <v>-6.4851508228821797E-2</v>
      </c>
    </row>
    <row r="950" spans="1:8">
      <c r="A950" s="42" t="s">
        <v>1846</v>
      </c>
      <c r="B950" s="43">
        <v>43887</v>
      </c>
      <c r="C950" s="42">
        <v>523850.97</v>
      </c>
      <c r="D950" s="42">
        <v>1043.31</v>
      </c>
      <c r="E950" s="42">
        <v>198.51</v>
      </c>
      <c r="F950" s="41">
        <v>2.2845483244978508</v>
      </c>
      <c r="G950" s="41">
        <v>-5.7275187740631894E-3</v>
      </c>
      <c r="H950" s="41">
        <v>-8.5418106427090579E-2</v>
      </c>
    </row>
    <row r="951" spans="1:8">
      <c r="A951" s="42" t="s">
        <v>1847</v>
      </c>
      <c r="B951" s="43">
        <v>43890</v>
      </c>
      <c r="C951" s="42">
        <v>505801.00599999999</v>
      </c>
      <c r="D951" s="42">
        <v>1027.5419999999999</v>
      </c>
      <c r="E951" s="42">
        <v>192.54750000000001</v>
      </c>
      <c r="F951" s="41">
        <v>2.0791244906183683</v>
      </c>
      <c r="G951" s="41">
        <v>-3.0905997479987013E-2</v>
      </c>
      <c r="H951" s="41">
        <v>-0.11101492433948534</v>
      </c>
    </row>
    <row r="952" spans="1:8">
      <c r="A952" s="42" t="s">
        <v>1848</v>
      </c>
      <c r="B952" s="43">
        <v>43891</v>
      </c>
      <c r="C952" s="42">
        <v>515583.37300000002</v>
      </c>
      <c r="D952" s="42">
        <v>1022.2859999999999</v>
      </c>
      <c r="E952" s="42">
        <v>190.56</v>
      </c>
      <c r="F952" s="41">
        <v>2.1053571125270509</v>
      </c>
      <c r="G952" s="41">
        <v>-3.918321465897745E-2</v>
      </c>
      <c r="H952" s="41">
        <v>-0.11957124376270556</v>
      </c>
    </row>
    <row r="953" spans="1:8">
      <c r="A953" s="42" t="s">
        <v>1849</v>
      </c>
      <c r="B953" s="43">
        <v>43892</v>
      </c>
      <c r="C953" s="42">
        <v>529329.01899999997</v>
      </c>
      <c r="D953" s="42">
        <v>1017.03</v>
      </c>
      <c r="E953" s="42">
        <v>190.33</v>
      </c>
      <c r="F953" s="41">
        <v>2.1735571328875927</v>
      </c>
      <c r="G953" s="41">
        <v>-4.7403619197482372E-2</v>
      </c>
      <c r="H953" s="41">
        <v>-0.12172950025379536</v>
      </c>
    </row>
    <row r="954" spans="1:8">
      <c r="A954" s="42" t="s">
        <v>1850</v>
      </c>
      <c r="B954" s="43">
        <v>43893</v>
      </c>
      <c r="C954" s="42">
        <v>544237.70400000003</v>
      </c>
      <c r="D954" s="42">
        <v>1027.82</v>
      </c>
      <c r="E954" s="42">
        <v>193.87</v>
      </c>
      <c r="F954" s="41">
        <v>2.304173607055215</v>
      </c>
      <c r="G954" s="41">
        <v>-3.4856423836084782E-2</v>
      </c>
      <c r="H954" s="41">
        <v>-0.10843872154518275</v>
      </c>
    </row>
    <row r="955" spans="1:8">
      <c r="A955" s="42" t="s">
        <v>1851</v>
      </c>
      <c r="B955" s="43">
        <v>43894</v>
      </c>
      <c r="C955" s="42">
        <v>555167.64899999998</v>
      </c>
      <c r="D955" s="42">
        <v>1037.81</v>
      </c>
      <c r="E955" s="42">
        <v>195.54</v>
      </c>
      <c r="F955" s="41">
        <v>2.3586455315372321</v>
      </c>
      <c r="G955" s="41">
        <v>-2.2096376005879881E-2</v>
      </c>
      <c r="H955" s="41">
        <v>-9.8229109020475991E-2</v>
      </c>
    </row>
    <row r="956" spans="1:8">
      <c r="A956" s="42" t="s">
        <v>1852</v>
      </c>
      <c r="B956" s="43">
        <v>43897</v>
      </c>
      <c r="C956" s="42">
        <v>549185.09199999995</v>
      </c>
      <c r="D956" s="42">
        <v>983.87599999999998</v>
      </c>
      <c r="E956" s="42">
        <v>181.476</v>
      </c>
      <c r="F956" s="41">
        <v>2.3411455232484215</v>
      </c>
      <c r="G956" s="41">
        <v>-6.8895290514784047E-2</v>
      </c>
      <c r="H956" s="41">
        <v>-0.15886953801230574</v>
      </c>
    </row>
    <row r="957" spans="1:8">
      <c r="A957" s="42" t="s">
        <v>1316</v>
      </c>
      <c r="B957" s="43">
        <v>43899</v>
      </c>
      <c r="C957" s="42">
        <v>534378.41500000004</v>
      </c>
      <c r="D957" s="42">
        <v>947.92</v>
      </c>
      <c r="E957" s="42">
        <v>172.1</v>
      </c>
      <c r="F957" s="41">
        <v>2.2496329420521555</v>
      </c>
      <c r="G957" s="41">
        <v>-0.10162365848203281</v>
      </c>
      <c r="H957" s="41">
        <v>-0.20098426110775802</v>
      </c>
    </row>
    <row r="958" spans="1:8">
      <c r="A958" s="42" t="s">
        <v>1853</v>
      </c>
      <c r="B958" s="43">
        <v>43900</v>
      </c>
      <c r="C958" s="42">
        <v>519847.32900000003</v>
      </c>
      <c r="D958" s="42">
        <v>964.55</v>
      </c>
      <c r="E958" s="42">
        <v>177.32</v>
      </c>
      <c r="F958" s="41">
        <v>2.1651958126774096</v>
      </c>
      <c r="G958" s="41">
        <v>-8.4537119644653602E-2</v>
      </c>
      <c r="H958" s="41">
        <v>-0.17606059197992663</v>
      </c>
    </row>
    <row r="959" spans="1:8">
      <c r="A959" s="42" t="s">
        <v>1317</v>
      </c>
      <c r="B959" s="43">
        <v>43901</v>
      </c>
      <c r="C959" s="42">
        <v>520211.76699999999</v>
      </c>
      <c r="D959" s="42">
        <v>946.62</v>
      </c>
      <c r="E959" s="42">
        <v>178.08</v>
      </c>
      <c r="F959" s="41">
        <v>2.1994602924100333</v>
      </c>
      <c r="G959" s="41">
        <v>-0.10283190537569176</v>
      </c>
      <c r="H959" s="41">
        <v>-0.16909294512877926</v>
      </c>
    </row>
    <row r="960" spans="1:8">
      <c r="A960" s="42" t="s">
        <v>1854</v>
      </c>
      <c r="B960" s="43">
        <v>43904</v>
      </c>
      <c r="C960" s="42">
        <v>502739.15100000001</v>
      </c>
      <c r="D960" s="42">
        <v>878.55600000000004</v>
      </c>
      <c r="E960" s="42">
        <v>171.09</v>
      </c>
      <c r="F960" s="41">
        <v>2.0875605687744012</v>
      </c>
      <c r="G960" s="41">
        <v>-0.16778190360715373</v>
      </c>
      <c r="H960" s="41">
        <v>-0.20058873002523125</v>
      </c>
    </row>
    <row r="961" spans="1:8">
      <c r="A961" s="42" t="s">
        <v>1280</v>
      </c>
      <c r="B961" s="43">
        <v>43905</v>
      </c>
      <c r="C961" s="42">
        <v>494405.69199999998</v>
      </c>
      <c r="D961" s="42">
        <v>855.86800000000005</v>
      </c>
      <c r="E961" s="42">
        <v>168.76</v>
      </c>
      <c r="F961" s="41">
        <v>2.0330279196085086</v>
      </c>
      <c r="G961" s="41">
        <v>-0.18252238381144681</v>
      </c>
      <c r="H961" s="41">
        <v>-0.20526495484995122</v>
      </c>
    </row>
    <row r="962" spans="1:8">
      <c r="A962" s="42" t="s">
        <v>1279</v>
      </c>
      <c r="B962" s="43">
        <v>43906</v>
      </c>
      <c r="C962" s="42">
        <v>506079.81199999998</v>
      </c>
      <c r="D962" s="42">
        <v>833.18</v>
      </c>
      <c r="E962" s="42">
        <v>161.06</v>
      </c>
      <c r="F962" s="41">
        <v>2.0770266990291262</v>
      </c>
      <c r="G962" s="41">
        <v>-0.20197767169577119</v>
      </c>
      <c r="H962" s="41">
        <v>-0.23952972283866092</v>
      </c>
    </row>
    <row r="963" spans="1:8">
      <c r="A963" s="42" t="s">
        <v>1311</v>
      </c>
      <c r="B963" s="43">
        <v>43907</v>
      </c>
      <c r="C963" s="42">
        <v>502429.712</v>
      </c>
      <c r="D963" s="42">
        <v>826.68</v>
      </c>
      <c r="E963" s="42">
        <v>158.1</v>
      </c>
      <c r="F963" s="41">
        <v>2.0018833074926139</v>
      </c>
      <c r="G963" s="41">
        <v>-0.20599337271286566</v>
      </c>
      <c r="H963" s="41">
        <v>-0.25216404143607207</v>
      </c>
    </row>
    <row r="964" spans="1:8">
      <c r="A964" s="42" t="s">
        <v>1855</v>
      </c>
      <c r="B964" s="43">
        <v>43908</v>
      </c>
      <c r="C964" s="42">
        <v>512900.47200000001</v>
      </c>
      <c r="D964" s="42">
        <v>787.81</v>
      </c>
      <c r="E964" s="42">
        <v>158.69999999999999</v>
      </c>
      <c r="F964" s="41">
        <v>2.0546208587115573</v>
      </c>
      <c r="G964" s="41">
        <v>-0.25078933353621424</v>
      </c>
      <c r="H964" s="41">
        <v>-0.25028344671201819</v>
      </c>
    </row>
    <row r="965" spans="1:8">
      <c r="A965" s="42" t="s">
        <v>1937</v>
      </c>
      <c r="B965" s="43">
        <v>43914</v>
      </c>
      <c r="C965" s="42">
        <v>508661.52899999998</v>
      </c>
      <c r="D965" s="42">
        <v>801.66</v>
      </c>
      <c r="E965" s="42">
        <v>158.74</v>
      </c>
      <c r="F965" s="41">
        <v>2.0077759223725797</v>
      </c>
      <c r="G965" s="41">
        <v>-0.23684861870037899</v>
      </c>
      <c r="H965" s="41">
        <v>-0.25316396142084219</v>
      </c>
    </row>
    <row r="966" spans="1:8">
      <c r="A966" s="42" t="s">
        <v>1938</v>
      </c>
      <c r="B966" s="43">
        <v>43915</v>
      </c>
      <c r="C966" s="42">
        <v>521267.67099999997</v>
      </c>
      <c r="D966" s="42">
        <v>836.54</v>
      </c>
      <c r="E966" s="42">
        <v>162.83000000000001</v>
      </c>
      <c r="F966" s="41">
        <v>2.0461240357189396</v>
      </c>
      <c r="G966" s="41">
        <v>-0.21210465839094317</v>
      </c>
      <c r="H966" s="41">
        <v>-0.23862294698696596</v>
      </c>
    </row>
    <row r="967" spans="1:8">
      <c r="A967" s="42" t="s">
        <v>1268</v>
      </c>
      <c r="B967" s="43">
        <v>43918</v>
      </c>
      <c r="C967" s="42">
        <v>532525.28099999996</v>
      </c>
      <c r="D967" s="42">
        <v>849.25858825127796</v>
      </c>
      <c r="E967" s="42">
        <v>167.12285530879399</v>
      </c>
      <c r="F967" s="41">
        <v>2.0867004651567185</v>
      </c>
      <c r="G967" s="41">
        <v>-0.20294829821560023</v>
      </c>
      <c r="H967" s="41">
        <v>-0.2201453322034812</v>
      </c>
    </row>
    <row r="968" spans="1:8">
      <c r="A968" s="42" t="s">
        <v>1939</v>
      </c>
      <c r="B968" s="43">
        <v>43919</v>
      </c>
      <c r="C968" s="42">
        <v>545649.37399999995</v>
      </c>
      <c r="D968" s="42">
        <v>843.19161674521399</v>
      </c>
      <c r="E968" s="42">
        <v>168.06</v>
      </c>
      <c r="F968" s="41">
        <v>2.1020642210179945</v>
      </c>
      <c r="G968" s="41">
        <v>-0.21142508207057775</v>
      </c>
      <c r="H968" s="41">
        <v>-0.22435039460931361</v>
      </c>
    </row>
    <row r="969" spans="1:8">
      <c r="A969" s="42" t="s">
        <v>1940</v>
      </c>
      <c r="B969" s="43">
        <v>43920</v>
      </c>
      <c r="C969" s="42">
        <v>547658.505</v>
      </c>
      <c r="D969" s="42">
        <v>832.02</v>
      </c>
      <c r="E969" s="42">
        <v>165.58</v>
      </c>
      <c r="F969" s="41">
        <v>2.0653826477352677</v>
      </c>
      <c r="G969" s="41">
        <v>-0.22310098510668108</v>
      </c>
      <c r="H969" s="41">
        <v>-0.23463067393916981</v>
      </c>
    </row>
    <row r="970" spans="1:8">
      <c r="A970" s="42" t="s">
        <v>1941</v>
      </c>
      <c r="B970" s="43">
        <v>43925</v>
      </c>
      <c r="C970" s="42">
        <v>567425.56099999999</v>
      </c>
      <c r="D970" s="42">
        <v>827.54108129266399</v>
      </c>
      <c r="E970" s="42">
        <v>167.13426180076101</v>
      </c>
      <c r="F970" s="41">
        <v>2.1665380037199844</v>
      </c>
      <c r="G970" s="41">
        <v>-0.21014299635141021</v>
      </c>
      <c r="H970" s="41">
        <v>-0.22883651639938629</v>
      </c>
    </row>
    <row r="971" spans="1:8">
      <c r="A971" s="42" t="s">
        <v>1942</v>
      </c>
      <c r="B971" s="43">
        <v>43926</v>
      </c>
      <c r="C971" s="42">
        <v>573904.03700000001</v>
      </c>
      <c r="D971" s="42">
        <v>834.01791893559005</v>
      </c>
      <c r="E971" s="42">
        <v>170.6</v>
      </c>
      <c r="F971" s="41">
        <v>2.192498915258914</v>
      </c>
      <c r="G971" s="41">
        <v>-0.20603748970861058</v>
      </c>
      <c r="H971" s="41">
        <v>-0.21512697828487315</v>
      </c>
    </row>
    <row r="972" spans="1:8">
      <c r="A972" s="42" t="s">
        <v>1943</v>
      </c>
      <c r="B972" s="43">
        <v>43927</v>
      </c>
      <c r="C972" s="42">
        <v>569673.69400000002</v>
      </c>
      <c r="D972" s="42">
        <v>853.83</v>
      </c>
      <c r="E972" s="42">
        <v>172.77</v>
      </c>
      <c r="F972" s="41">
        <v>2.1379649822851303</v>
      </c>
      <c r="G972" s="41">
        <v>-0.18223350253807091</v>
      </c>
      <c r="H972" s="41">
        <v>-0.20485088365242998</v>
      </c>
    </row>
    <row r="973" spans="1:8">
      <c r="A973" s="42" t="s">
        <v>1944</v>
      </c>
      <c r="B973" s="43">
        <v>43928</v>
      </c>
      <c r="C973" s="42">
        <v>583382.99</v>
      </c>
      <c r="D973" s="42">
        <v>878.15</v>
      </c>
      <c r="E973" s="42">
        <v>175.28</v>
      </c>
      <c r="F973" s="41">
        <v>2.1473310566579267</v>
      </c>
      <c r="G973" s="41">
        <v>-0.16778809704321462</v>
      </c>
      <c r="H973" s="41">
        <v>-0.19279743949895234</v>
      </c>
    </row>
    <row r="974" spans="1:8">
      <c r="A974" s="42" t="s">
        <v>1945</v>
      </c>
      <c r="B974" s="43">
        <v>43929</v>
      </c>
      <c r="C974" s="42">
        <v>597253.86</v>
      </c>
      <c r="D974" s="42">
        <v>873.85</v>
      </c>
      <c r="E974" s="42">
        <v>173.65</v>
      </c>
      <c r="F974" s="41">
        <v>2.2235012637554505</v>
      </c>
      <c r="G974" s="41">
        <v>-0.17475682311833041</v>
      </c>
      <c r="H974" s="41">
        <v>-0.2001381851681252</v>
      </c>
    </row>
    <row r="975" spans="1:8">
      <c r="A975" s="42" t="s">
        <v>1946</v>
      </c>
      <c r="B975" s="43">
        <v>43932</v>
      </c>
      <c r="C975" s="42">
        <v>607855.84699999995</v>
      </c>
      <c r="D975" s="42">
        <v>868.85315909130202</v>
      </c>
      <c r="E975" s="42">
        <v>173.772926082098</v>
      </c>
      <c r="F975" s="41">
        <v>2.2586603997630474</v>
      </c>
      <c r="G975" s="41">
        <v>-0.19632489215493287</v>
      </c>
      <c r="H975" s="41">
        <v>-0.21100427926297416</v>
      </c>
    </row>
    <row r="976" spans="1:8">
      <c r="A976" s="42" t="s">
        <v>1947</v>
      </c>
      <c r="B976" s="43">
        <v>43933</v>
      </c>
      <c r="C976" s="42">
        <v>623259.81000000006</v>
      </c>
      <c r="D976" s="42">
        <v>872.21441801971901</v>
      </c>
      <c r="E976" s="42">
        <v>174.34</v>
      </c>
      <c r="F976" s="41">
        <v>2.3139108690311998</v>
      </c>
      <c r="G976" s="41">
        <v>-0.19596753501132091</v>
      </c>
      <c r="H976" s="41">
        <v>-0.21030937174434938</v>
      </c>
    </row>
    <row r="977" spans="1:8">
      <c r="A977" s="42" t="s">
        <v>1948</v>
      </c>
      <c r="B977" s="43">
        <v>43934</v>
      </c>
      <c r="C977" s="42">
        <v>624528.48199999996</v>
      </c>
      <c r="D977" s="42">
        <v>883.14</v>
      </c>
      <c r="E977" s="42">
        <v>173.9</v>
      </c>
      <c r="F977" s="41">
        <v>2.3115181597600758</v>
      </c>
      <c r="G977" s="41">
        <v>-0.18866329811667437</v>
      </c>
      <c r="H977" s="41">
        <v>-0.21105162870882854</v>
      </c>
    </row>
    <row r="978" spans="1:8">
      <c r="A978" s="42" t="s">
        <v>1949</v>
      </c>
      <c r="B978" s="43">
        <v>43935</v>
      </c>
      <c r="C978" s="42">
        <v>626408.68099999998</v>
      </c>
      <c r="D978" s="42">
        <v>896.29</v>
      </c>
      <c r="E978" s="42">
        <v>177.03</v>
      </c>
      <c r="F978" s="41">
        <v>2.2895279088733576</v>
      </c>
      <c r="G978" s="41">
        <v>-0.18030253146034536</v>
      </c>
      <c r="H978" s="41">
        <v>-0.19743403753740141</v>
      </c>
    </row>
    <row r="979" spans="1:8">
      <c r="A979" s="42" t="s">
        <v>1950</v>
      </c>
      <c r="B979" s="43">
        <v>43936</v>
      </c>
      <c r="C979" s="42">
        <v>645762.527</v>
      </c>
      <c r="D979" s="42">
        <v>888.14</v>
      </c>
      <c r="E979" s="42">
        <v>176.03</v>
      </c>
      <c r="F979" s="41">
        <v>2.3290451921684023</v>
      </c>
      <c r="G979" s="41">
        <v>-0.18969025135714612</v>
      </c>
      <c r="H979" s="41">
        <v>-0.20214839323754696</v>
      </c>
    </row>
    <row r="980" spans="1:8">
      <c r="A980" s="42" t="s">
        <v>1951</v>
      </c>
      <c r="B980" s="43">
        <v>43939</v>
      </c>
      <c r="C980" s="42">
        <v>668905.505</v>
      </c>
      <c r="D980" s="42">
        <v>830.61945373338699</v>
      </c>
      <c r="E980" s="42">
        <v>173.292984973459</v>
      </c>
      <c r="F980" s="41">
        <v>2.4267226068082048</v>
      </c>
      <c r="G980" s="41">
        <v>-0.23807005469568743</v>
      </c>
      <c r="H980" s="41">
        <v>-0.20847290303761845</v>
      </c>
    </row>
    <row r="981" spans="1:8">
      <c r="A981" s="42" t="s">
        <v>1934</v>
      </c>
      <c r="B981" s="43">
        <v>43940</v>
      </c>
      <c r="C981" s="42">
        <v>690036.94700000004</v>
      </c>
      <c r="D981" s="42">
        <v>695.65781493354996</v>
      </c>
      <c r="E981" s="42">
        <v>174.9</v>
      </c>
      <c r="F981" s="41">
        <v>2.5190866929037083</v>
      </c>
      <c r="G981" s="41">
        <v>-0.36071791501310435</v>
      </c>
      <c r="H981" s="41">
        <v>-0.19906580574254706</v>
      </c>
    </row>
    <row r="982" spans="1:8">
      <c r="A982" s="39" t="s">
        <v>2053</v>
      </c>
      <c r="B982" s="40">
        <v>43941</v>
      </c>
      <c r="C982" s="39">
        <v>708994.69099999999</v>
      </c>
      <c r="D982" s="39">
        <v>899.33</v>
      </c>
      <c r="E982" s="39">
        <v>173.06</v>
      </c>
      <c r="F982" s="38">
        <v>2.5132522999834497</v>
      </c>
      <c r="G982" s="38">
        <v>-0.1720553847286922</v>
      </c>
      <c r="H982" s="38">
        <v>-0.20876005852231161</v>
      </c>
    </row>
    <row r="983" spans="1:8">
      <c r="A983" s="39" t="s">
        <v>2054</v>
      </c>
      <c r="B983" s="40">
        <v>43942</v>
      </c>
      <c r="C983" s="39">
        <v>726136.65800000005</v>
      </c>
      <c r="D983" s="39">
        <v>878.24</v>
      </c>
      <c r="E983" s="39">
        <v>169.47</v>
      </c>
      <c r="F983" s="38">
        <v>2.5966802746831461</v>
      </c>
      <c r="G983" s="38">
        <v>-0.19689086004297929</v>
      </c>
      <c r="H983" s="38">
        <v>-0.22912117903930129</v>
      </c>
    </row>
    <row r="984" spans="1:8">
      <c r="A984" s="39" t="s">
        <v>2055</v>
      </c>
      <c r="B984" s="40">
        <v>43943</v>
      </c>
      <c r="C984" s="39">
        <v>741931.99399999995</v>
      </c>
      <c r="D984" s="39">
        <v>888.64</v>
      </c>
      <c r="E984" s="39">
        <v>172.02</v>
      </c>
      <c r="F984" s="38">
        <v>2.7113059341818095</v>
      </c>
      <c r="G984" s="38">
        <v>-0.1894854933007416</v>
      </c>
      <c r="H984" s="38">
        <v>-0.22064153678869147</v>
      </c>
    </row>
    <row r="985" spans="1:8">
      <c r="A985" s="39" t="s">
        <v>2056</v>
      </c>
      <c r="B985" s="40">
        <v>43946</v>
      </c>
      <c r="C985" s="39">
        <v>769372.73800000001</v>
      </c>
      <c r="D985" s="39">
        <v>892.654</v>
      </c>
      <c r="E985" s="39">
        <v>173.625</v>
      </c>
      <c r="F985" s="38">
        <v>2.7645094001085262</v>
      </c>
      <c r="G985" s="38">
        <v>-0.19210252418749041</v>
      </c>
      <c r="H985" s="38">
        <v>-0.22266744269340977</v>
      </c>
    </row>
    <row r="986" spans="1:8">
      <c r="A986" s="39" t="s">
        <v>2057</v>
      </c>
      <c r="B986" s="40">
        <v>43947</v>
      </c>
      <c r="C986" s="39">
        <v>797813.36699999997</v>
      </c>
      <c r="D986" s="39">
        <v>893.99199999999996</v>
      </c>
      <c r="E986" s="39">
        <v>174.16</v>
      </c>
      <c r="F986" s="38">
        <v>2.9046865584714321</v>
      </c>
      <c r="G986" s="38">
        <v>-0.17909332157975444</v>
      </c>
      <c r="H986" s="38">
        <v>-0.20929810224280399</v>
      </c>
    </row>
    <row r="987" spans="1:8">
      <c r="A987" s="39" t="s">
        <v>2058</v>
      </c>
      <c r="B987" s="40">
        <v>43948</v>
      </c>
      <c r="C987" s="39">
        <v>820505.35800000001</v>
      </c>
      <c r="D987" s="39">
        <v>895.33</v>
      </c>
      <c r="E987" s="39">
        <v>175.66</v>
      </c>
      <c r="F987" s="38">
        <v>3.0447376015183076</v>
      </c>
      <c r="G987" s="38">
        <v>-0.17841543092056966</v>
      </c>
      <c r="H987" s="38">
        <v>-0.20501448225923247</v>
      </c>
    </row>
    <row r="988" spans="1:8">
      <c r="A988" s="39" t="s">
        <v>2059</v>
      </c>
      <c r="B988" s="40">
        <v>43949</v>
      </c>
      <c r="C988" s="39">
        <v>845952.37</v>
      </c>
      <c r="D988" s="39">
        <v>902.7</v>
      </c>
      <c r="E988" s="39">
        <v>177.35</v>
      </c>
      <c r="F988" s="38">
        <v>3.1513653902871228</v>
      </c>
      <c r="G988" s="38">
        <v>-0.16765020469885294</v>
      </c>
      <c r="H988" s="38">
        <v>-0.19692990400289812</v>
      </c>
    </row>
    <row r="989" spans="1:8">
      <c r="A989" s="39" t="s">
        <v>2060</v>
      </c>
      <c r="B989" s="40">
        <v>43950</v>
      </c>
      <c r="C989" s="39">
        <v>878101.21900000004</v>
      </c>
      <c r="D989" s="39">
        <v>919.66</v>
      </c>
      <c r="E989" s="39">
        <v>180.1</v>
      </c>
      <c r="F989" s="38">
        <v>3.2774238409176606</v>
      </c>
      <c r="G989" s="38">
        <v>-0.15125595955531534</v>
      </c>
      <c r="H989" s="38">
        <v>-0.17954558396446674</v>
      </c>
    </row>
    <row r="990" spans="1:8">
      <c r="A990" s="39" t="s">
        <v>2061</v>
      </c>
      <c r="B990" s="40">
        <v>43953</v>
      </c>
      <c r="C990" s="39">
        <v>917406.05299999996</v>
      </c>
      <c r="D990" s="39">
        <v>900.65200000000004</v>
      </c>
      <c r="E990" s="39">
        <v>180.60249999999999</v>
      </c>
      <c r="F990" s="38">
        <v>3.3843861302527811</v>
      </c>
      <c r="G990" s="38">
        <v>-0.16855115063070514</v>
      </c>
      <c r="H990" s="38">
        <v>-0.17559455881681652</v>
      </c>
    </row>
    <row r="991" spans="1:8">
      <c r="A991" s="39" t="s">
        <v>1303</v>
      </c>
      <c r="B991" s="40">
        <v>43954</v>
      </c>
      <c r="C991" s="39">
        <v>956199.929</v>
      </c>
      <c r="D991" s="39">
        <v>894.31600000000003</v>
      </c>
      <c r="E991" s="39">
        <v>180.77</v>
      </c>
      <c r="F991" s="38">
        <v>3.4501820144125963</v>
      </c>
      <c r="G991" s="38">
        <v>-0.17415482357721324</v>
      </c>
      <c r="H991" s="38">
        <v>-0.17055152794347062</v>
      </c>
    </row>
    <row r="992" spans="1:8">
      <c r="A992" s="39" t="s">
        <v>2062</v>
      </c>
      <c r="B992" s="40">
        <v>43955</v>
      </c>
      <c r="C992" s="39">
        <v>979105.25699999998</v>
      </c>
      <c r="D992" s="39">
        <v>887.98</v>
      </c>
      <c r="E992" s="39">
        <v>176.98</v>
      </c>
      <c r="F992" s="38">
        <v>3.519461863350597</v>
      </c>
      <c r="G992" s="38">
        <v>-0.17721730106371147</v>
      </c>
      <c r="H992" s="38">
        <v>-0.18931794237552113</v>
      </c>
    </row>
    <row r="993" spans="1:8">
      <c r="A993" s="39" t="s">
        <v>2063</v>
      </c>
      <c r="B993" s="40">
        <v>43956</v>
      </c>
      <c r="C993" s="39">
        <v>980571.08400000003</v>
      </c>
      <c r="D993" s="39">
        <v>895.74</v>
      </c>
      <c r="E993" s="39">
        <v>178.64</v>
      </c>
      <c r="F993" s="38">
        <v>3.4549340735726393</v>
      </c>
      <c r="G993" s="38">
        <v>-0.17097956463793873</v>
      </c>
      <c r="H993" s="38">
        <v>-0.18343465740275189</v>
      </c>
    </row>
    <row r="994" spans="1:8">
      <c r="A994" s="39" t="s">
        <v>2064</v>
      </c>
      <c r="B994" s="40">
        <v>43957</v>
      </c>
      <c r="C994" s="39">
        <v>977923.44400000002</v>
      </c>
      <c r="D994" s="39">
        <v>898.7</v>
      </c>
      <c r="E994" s="39">
        <v>177.52</v>
      </c>
      <c r="F994" s="38">
        <v>3.3542686037109464</v>
      </c>
      <c r="G994" s="38">
        <v>-0.15991759022449559</v>
      </c>
      <c r="H994" s="38">
        <v>-0.18233113009833946</v>
      </c>
    </row>
    <row r="995" spans="1:8">
      <c r="A995" s="39" t="s">
        <v>2065</v>
      </c>
      <c r="B995" s="40">
        <v>43960</v>
      </c>
      <c r="C995" s="39">
        <v>1020217.53</v>
      </c>
      <c r="D995" s="39">
        <v>909.02</v>
      </c>
      <c r="E995" s="39">
        <v>178.06</v>
      </c>
      <c r="F995" s="38">
        <v>3.5533777743461163</v>
      </c>
      <c r="G995" s="38">
        <v>-0.147427143671779</v>
      </c>
      <c r="H995" s="38">
        <v>-0.17774186100207812</v>
      </c>
    </row>
    <row r="996" spans="1:8">
      <c r="A996" s="39" t="s">
        <v>2066</v>
      </c>
      <c r="B996" s="40">
        <v>43961</v>
      </c>
      <c r="C996" s="39">
        <v>1043252.5</v>
      </c>
      <c r="D996" s="39">
        <v>912.46</v>
      </c>
      <c r="E996" s="39">
        <v>178.24</v>
      </c>
      <c r="F996" s="38">
        <v>3.8338874973009993</v>
      </c>
      <c r="G996" s="38">
        <v>-0.14132726040804044</v>
      </c>
      <c r="H996" s="38">
        <v>-0.16985701644078055</v>
      </c>
    </row>
    <row r="997" spans="1:8">
      <c r="A997" s="39" t="s">
        <v>2067</v>
      </c>
      <c r="B997" s="40">
        <v>43962</v>
      </c>
      <c r="C997" s="39">
        <v>1047763.19</v>
      </c>
      <c r="D997" s="39">
        <v>915.9</v>
      </c>
      <c r="E997" s="39">
        <v>178.02</v>
      </c>
      <c r="F997" s="38">
        <v>4.0325541998423606</v>
      </c>
      <c r="G997" s="38">
        <v>-0.13353199943238259</v>
      </c>
      <c r="H997" s="38">
        <v>-0.17484008528784645</v>
      </c>
    </row>
    <row r="998" spans="1:8">
      <c r="A998" s="39" t="s">
        <v>1362</v>
      </c>
      <c r="B998" s="40">
        <v>43963</v>
      </c>
      <c r="C998" s="39">
        <v>1021445.18</v>
      </c>
      <c r="D998" s="39">
        <v>909.31</v>
      </c>
      <c r="E998" s="39">
        <v>178.95</v>
      </c>
      <c r="F998" s="38">
        <v>3.8330905854480912</v>
      </c>
      <c r="G998" s="38">
        <v>-0.13476506746341377</v>
      </c>
      <c r="H998" s="38">
        <v>-0.1647607934655777</v>
      </c>
    </row>
    <row r="999" spans="1:8">
      <c r="A999" s="39" t="s">
        <v>1423</v>
      </c>
      <c r="B999" s="40">
        <v>43964</v>
      </c>
      <c r="C999" s="39">
        <v>1017662.48</v>
      </c>
      <c r="D999" s="39">
        <v>909.2</v>
      </c>
      <c r="E999" s="39">
        <v>179.53</v>
      </c>
      <c r="F999" s="38">
        <v>3.8655923432824189</v>
      </c>
      <c r="G999" s="38">
        <v>-0.11751288497190049</v>
      </c>
      <c r="H999" s="38">
        <v>-0.14852142569185889</v>
      </c>
    </row>
    <row r="1000" spans="1:8">
      <c r="A1000" s="39" t="s">
        <v>2068</v>
      </c>
      <c r="B1000" s="40">
        <v>43967</v>
      </c>
      <c r="C1000" s="39">
        <v>987475.228</v>
      </c>
      <c r="D1000" s="39">
        <v>911.22199999999998</v>
      </c>
      <c r="E1000" s="39">
        <v>180.67</v>
      </c>
      <c r="F1000" s="38">
        <v>3.8389210331980363</v>
      </c>
      <c r="G1000" s="38">
        <v>-0.10959565361840173</v>
      </c>
      <c r="H1000" s="38">
        <v>-0.13847694435172386</v>
      </c>
    </row>
    <row r="1001" spans="1:8">
      <c r="A1001" s="39" t="s">
        <v>2069</v>
      </c>
      <c r="B1001" s="40">
        <v>43968</v>
      </c>
      <c r="C1001" s="39">
        <v>968460.25699999998</v>
      </c>
      <c r="D1001" s="39">
        <v>911.89599999999996</v>
      </c>
      <c r="E1001" s="39">
        <v>181.05</v>
      </c>
      <c r="F1001" s="38">
        <v>3.6616237412257036</v>
      </c>
      <c r="G1001" s="38">
        <v>-0.10289722476364749</v>
      </c>
      <c r="H1001" s="38">
        <v>-0.11388997650743926</v>
      </c>
    </row>
    <row r="1002" spans="1:8">
      <c r="A1002" s="39" t="s">
        <v>2070</v>
      </c>
      <c r="B1002" s="40">
        <v>43969</v>
      </c>
      <c r="C1002" s="39">
        <v>995180.56599999999</v>
      </c>
      <c r="D1002" s="39">
        <v>912.57</v>
      </c>
      <c r="E1002" s="39">
        <v>183.2</v>
      </c>
      <c r="F1002" s="38">
        <v>3.6998700615453206</v>
      </c>
      <c r="G1002" s="38">
        <v>-0.10045540572510048</v>
      </c>
      <c r="H1002" s="38">
        <v>-0.10472560230660222</v>
      </c>
    </row>
    <row r="1003" spans="1:8">
      <c r="A1003" s="39" t="s">
        <v>2071</v>
      </c>
      <c r="B1003" s="40">
        <v>43970</v>
      </c>
      <c r="C1003" s="39">
        <v>1002124.48</v>
      </c>
      <c r="D1003" s="39">
        <v>925.22</v>
      </c>
      <c r="E1003" s="39">
        <v>185.92</v>
      </c>
      <c r="F1003" s="38">
        <v>3.7490044915642189</v>
      </c>
      <c r="G1003" s="38">
        <v>-8.9323503646761226E-2</v>
      </c>
      <c r="H1003" s="38">
        <v>-8.9163237311385535E-2</v>
      </c>
    </row>
    <row r="1004" spans="1:8">
      <c r="A1004" s="39" t="s">
        <v>2048</v>
      </c>
      <c r="B1004" s="40">
        <v>43971</v>
      </c>
      <c r="C1004" s="39">
        <v>986759.20200000005</v>
      </c>
      <c r="D1004" s="39">
        <v>931.5</v>
      </c>
      <c r="E1004" s="39">
        <v>185.64</v>
      </c>
      <c r="F1004" s="38">
        <v>3.6381662504459511</v>
      </c>
      <c r="G1004" s="38">
        <v>-7.1134263229481243E-2</v>
      </c>
      <c r="H1004" s="38">
        <v>-8.4141197365499965E-2</v>
      </c>
    </row>
    <row r="1005" spans="1:8">
      <c r="A1005" s="39" t="s">
        <v>2110</v>
      </c>
      <c r="B1005" s="40">
        <v>43974</v>
      </c>
      <c r="C1005" s="39">
        <v>959840.35900000005</v>
      </c>
      <c r="D1005" s="39">
        <v>929.07500000000005</v>
      </c>
      <c r="E1005" s="39">
        <v>186.035</v>
      </c>
      <c r="F1005" s="38">
        <v>3.5094366682875151</v>
      </c>
      <c r="G1005" s="38">
        <v>-6.949015381718604E-2</v>
      </c>
      <c r="H1005" s="38">
        <v>-8.0036593808723189E-2</v>
      </c>
    </row>
    <row r="1006" spans="1:8">
      <c r="A1006" s="39" t="s">
        <v>2111</v>
      </c>
      <c r="B1006" s="40">
        <v>43977</v>
      </c>
      <c r="C1006" s="39">
        <v>926132.84600000002</v>
      </c>
      <c r="D1006" s="39">
        <v>926.65</v>
      </c>
      <c r="E1006" s="39">
        <v>186.43</v>
      </c>
      <c r="F1006" s="38">
        <v>3.3711965590496513</v>
      </c>
      <c r="G1006" s="38">
        <v>-6.7831562852084359E-2</v>
      </c>
      <c r="H1006" s="38">
        <v>-7.8857651069716761E-2</v>
      </c>
    </row>
    <row r="1007" spans="1:8">
      <c r="A1007" s="39" t="s">
        <v>2112</v>
      </c>
      <c r="B1007" s="40">
        <v>43978</v>
      </c>
      <c r="C1007" s="39">
        <v>938557.22</v>
      </c>
      <c r="D1007" s="39">
        <v>927.36</v>
      </c>
      <c r="E1007" s="39">
        <v>187.96</v>
      </c>
      <c r="F1007" s="38">
        <v>3.3635233547009733</v>
      </c>
      <c r="G1007" s="38">
        <v>-7.168383434937986E-2</v>
      </c>
      <c r="H1007" s="38">
        <v>-7.3632331197634238E-2</v>
      </c>
    </row>
    <row r="1008" spans="1:8">
      <c r="A1008" s="39" t="s">
        <v>2113</v>
      </c>
      <c r="B1008" s="40">
        <v>43981</v>
      </c>
      <c r="C1008" s="39">
        <v>973494.44700000004</v>
      </c>
      <c r="D1008" s="39">
        <v>941.83199999999999</v>
      </c>
      <c r="E1008" s="39">
        <v>190.21</v>
      </c>
      <c r="F1008" s="38">
        <v>3.524333229848593</v>
      </c>
      <c r="G1008" s="38">
        <v>-5.6280561122244444E-2</v>
      </c>
      <c r="H1008" s="38">
        <v>-6.2265825281009657E-2</v>
      </c>
    </row>
    <row r="1009" spans="1:8">
      <c r="A1009" s="39" t="s">
        <v>2114</v>
      </c>
      <c r="B1009" s="40">
        <v>43982</v>
      </c>
      <c r="C1009" s="39">
        <v>970412.85</v>
      </c>
      <c r="D1009" s="39">
        <v>946.65599999999995</v>
      </c>
      <c r="E1009" s="39">
        <v>190.96</v>
      </c>
      <c r="F1009" s="38">
        <v>3.5279913790126827</v>
      </c>
      <c r="G1009" s="38">
        <v>-4.6747492649132139E-2</v>
      </c>
      <c r="H1009" s="38">
        <v>-5.8115589972502102E-2</v>
      </c>
    </row>
    <row r="1010" spans="1:8">
      <c r="A1010" s="39" t="s">
        <v>2115</v>
      </c>
      <c r="B1010" s="40">
        <v>43983</v>
      </c>
      <c r="C1010" s="39">
        <v>988120.63199999998</v>
      </c>
      <c r="D1010" s="39">
        <v>951.48</v>
      </c>
      <c r="E1010" s="39">
        <v>192.27</v>
      </c>
      <c r="F1010" s="38">
        <v>3.5415402858523013</v>
      </c>
      <c r="G1010" s="38">
        <v>-4.0305010893246229E-2</v>
      </c>
      <c r="H1010" s="38">
        <v>-5.1502145922746823E-2</v>
      </c>
    </row>
    <row r="1011" spans="1:8">
      <c r="A1011" s="39" t="s">
        <v>2116</v>
      </c>
      <c r="B1011" s="40">
        <v>43984</v>
      </c>
      <c r="C1011" s="39">
        <v>1028537.75</v>
      </c>
      <c r="D1011" s="39">
        <v>967.48</v>
      </c>
      <c r="E1011" s="39">
        <v>194.66</v>
      </c>
      <c r="F1011" s="38">
        <v>3.6070335644902798</v>
      </c>
      <c r="G1011" s="38">
        <v>-2.09277849740932E-2</v>
      </c>
      <c r="H1011" s="38">
        <v>-5.0948271659109867E-2</v>
      </c>
    </row>
    <row r="1012" spans="1:8">
      <c r="A1012" s="39" t="s">
        <v>2117</v>
      </c>
      <c r="B1012" s="40">
        <v>43988</v>
      </c>
      <c r="C1012" s="39">
        <v>1068844.02</v>
      </c>
      <c r="D1012" s="39">
        <v>994.13333333333298</v>
      </c>
      <c r="E1012" s="39">
        <v>197.58799999999999</v>
      </c>
      <c r="F1012" s="38">
        <v>3.7614899178890653</v>
      </c>
      <c r="G1012" s="38">
        <v>8.8217784272335287E-3</v>
      </c>
      <c r="H1012" s="38">
        <v>-4.0508910794930353E-2</v>
      </c>
    </row>
    <row r="1013" spans="1:8">
      <c r="A1013" s="39" t="s">
        <v>2118</v>
      </c>
      <c r="B1013" s="40">
        <v>43989</v>
      </c>
      <c r="C1013" s="39">
        <v>1116186.75</v>
      </c>
      <c r="D1013" s="39">
        <v>1000.79666666667</v>
      </c>
      <c r="E1013" s="39">
        <v>198.32</v>
      </c>
      <c r="F1013" s="38">
        <v>4.0191006431108187</v>
      </c>
      <c r="G1013" s="38">
        <v>1.6179934212754432E-3</v>
      </c>
      <c r="H1013" s="38">
        <v>-5.3534570184334607E-2</v>
      </c>
    </row>
    <row r="1014" spans="1:8">
      <c r="A1014" s="39" t="s">
        <v>2119</v>
      </c>
      <c r="B1014" s="40">
        <v>43990</v>
      </c>
      <c r="C1014" s="39">
        <v>1118912.05</v>
      </c>
      <c r="D1014" s="39">
        <v>1007.46</v>
      </c>
      <c r="E1014" s="39">
        <v>198.84</v>
      </c>
      <c r="F1014" s="38">
        <v>3.983032531650756</v>
      </c>
      <c r="G1014" s="38">
        <v>3.6861401131744742E-3</v>
      </c>
      <c r="H1014" s="38">
        <v>-5.6467685299421144E-2</v>
      </c>
    </row>
    <row r="1015" spans="1:8">
      <c r="A1015" s="39" t="s">
        <v>1315</v>
      </c>
      <c r="B1015" s="40">
        <v>43991</v>
      </c>
      <c r="C1015" s="39">
        <v>1118117.98</v>
      </c>
      <c r="D1015" s="39">
        <v>1009.61</v>
      </c>
      <c r="E1015" s="39">
        <v>198.5</v>
      </c>
      <c r="F1015" s="38">
        <v>3.9259900944298129</v>
      </c>
      <c r="G1015" s="38">
        <v>1.2594958049862992E-3</v>
      </c>
      <c r="H1015" s="38">
        <v>-6.159882758946722E-2</v>
      </c>
    </row>
    <row r="1016" spans="1:8">
      <c r="A1016" s="39" t="s">
        <v>1306</v>
      </c>
      <c r="B1016" s="40">
        <v>43992</v>
      </c>
      <c r="C1016" s="39">
        <v>1153679.68</v>
      </c>
      <c r="D1016" s="39">
        <v>1012.51</v>
      </c>
      <c r="E1016" s="39">
        <v>197.87</v>
      </c>
      <c r="F1016" s="38">
        <v>4.0847936560825984</v>
      </c>
      <c r="G1016" s="38">
        <v>-5.5087605569362763E-3</v>
      </c>
      <c r="H1016" s="38">
        <v>-6.9452826787266497E-2</v>
      </c>
    </row>
    <row r="1017" spans="1:8">
      <c r="A1017" s="39" t="s">
        <v>2120</v>
      </c>
      <c r="B1017" s="40">
        <v>43995</v>
      </c>
      <c r="C1017" s="39">
        <v>1189857.9099999999</v>
      </c>
      <c r="D1017" s="39">
        <v>984.79600000000005</v>
      </c>
      <c r="E1017" s="39">
        <v>195.60499999999999</v>
      </c>
      <c r="F1017" s="38">
        <v>4.1775994217801928</v>
      </c>
      <c r="G1017" s="38">
        <v>-3.4584035896549348E-2</v>
      </c>
      <c r="H1017" s="38">
        <v>-8.1062670299727579E-2</v>
      </c>
    </row>
    <row r="1018" spans="1:8">
      <c r="A1018" s="39" t="s">
        <v>2121</v>
      </c>
      <c r="B1018" s="40">
        <v>43996</v>
      </c>
      <c r="C1018" s="39">
        <v>1185421.8999999999</v>
      </c>
      <c r="D1018" s="39">
        <v>975.55799999999999</v>
      </c>
      <c r="E1018" s="39">
        <v>194.85</v>
      </c>
      <c r="F1018" s="38">
        <v>4.148016417413297</v>
      </c>
      <c r="G1018" s="38">
        <v>-4.5470289521833962E-2</v>
      </c>
      <c r="H1018" s="38">
        <v>-9.8876196642464054E-2</v>
      </c>
    </row>
    <row r="1019" spans="1:8">
      <c r="A1019" s="39" t="s">
        <v>2122</v>
      </c>
      <c r="B1019" s="40">
        <v>43997</v>
      </c>
      <c r="C1019" s="39">
        <v>1200100.3600000001</v>
      </c>
      <c r="D1019" s="39">
        <v>966.32</v>
      </c>
      <c r="E1019" s="39">
        <v>194.39</v>
      </c>
      <c r="F1019" s="38">
        <v>4.2038564289353584</v>
      </c>
      <c r="G1019" s="38">
        <v>-6.3507292726655895E-2</v>
      </c>
      <c r="H1019" s="38">
        <v>-0.10328443583356406</v>
      </c>
    </row>
    <row r="1020" spans="1:8">
      <c r="A1020" s="39" t="s">
        <v>2123</v>
      </c>
      <c r="B1020" s="40">
        <v>43998</v>
      </c>
      <c r="C1020" s="39">
        <v>1229673.6000000001</v>
      </c>
      <c r="D1020" s="39">
        <v>989.87</v>
      </c>
      <c r="E1020" s="39">
        <v>196.03</v>
      </c>
      <c r="F1020" s="38">
        <v>4.2695900799133337</v>
      </c>
      <c r="G1020" s="38">
        <v>-3.5440053009042738E-2</v>
      </c>
      <c r="H1020" s="38">
        <v>-0.10040842549676465</v>
      </c>
    </row>
    <row r="1021" spans="1:8">
      <c r="A1021" s="39" t="s">
        <v>2106</v>
      </c>
      <c r="B1021" s="40">
        <v>44002</v>
      </c>
      <c r="C1021" s="39">
        <v>1270627.1100000001</v>
      </c>
      <c r="D1021" s="39">
        <v>1084.07</v>
      </c>
      <c r="E1021" s="39">
        <v>202.59</v>
      </c>
      <c r="F1021" s="38">
        <v>4.4261416497663859</v>
      </c>
      <c r="G1021" s="38">
        <v>6.586712130239758E-2</v>
      </c>
      <c r="H1021" s="38">
        <v>-5.9361578641903612E-2</v>
      </c>
    </row>
    <row r="1022" spans="1:8">
      <c r="A1022" s="39" t="s">
        <v>2152</v>
      </c>
      <c r="B1022" s="40">
        <v>44003</v>
      </c>
      <c r="C1022" s="39">
        <v>1300812.77</v>
      </c>
      <c r="D1022" s="39">
        <v>998.47</v>
      </c>
      <c r="E1022" s="39">
        <v>197.34</v>
      </c>
      <c r="F1022" s="38">
        <v>4.4605477201345645</v>
      </c>
      <c r="G1022" s="38">
        <v>-1.5338887442506222E-2</v>
      </c>
      <c r="H1022" s="38">
        <v>-8.0128653335197808E-2</v>
      </c>
    </row>
    <row r="1023" spans="1:8">
      <c r="A1023" s="39" t="s">
        <v>2153</v>
      </c>
      <c r="B1023" s="40">
        <v>44004</v>
      </c>
      <c r="C1023" s="39">
        <v>1341578.79</v>
      </c>
      <c r="D1023" s="39">
        <v>1000.19</v>
      </c>
      <c r="E1023" s="39">
        <v>127.62</v>
      </c>
      <c r="F1023" s="38">
        <v>4.6330821583913719</v>
      </c>
      <c r="G1023" s="38">
        <v>-1.0663026598217495E-2</v>
      </c>
      <c r="H1023" s="38">
        <v>-0.40378416257883676</v>
      </c>
    </row>
    <row r="1024" spans="1:8">
      <c r="A1024" s="39" t="s">
        <v>2154</v>
      </c>
      <c r="B1024" s="40">
        <v>44005</v>
      </c>
      <c r="C1024" s="39">
        <v>1391025.41</v>
      </c>
      <c r="D1024" s="39">
        <v>1014.62</v>
      </c>
      <c r="E1024" s="39">
        <v>127.53</v>
      </c>
      <c r="F1024" s="38">
        <v>4.865637647681913</v>
      </c>
      <c r="G1024" s="38">
        <v>-9.0730630621831398E-3</v>
      </c>
      <c r="H1024" s="38">
        <v>-0.40829582888692995</v>
      </c>
    </row>
    <row r="1025" spans="1:8">
      <c r="A1025" s="39" t="s">
        <v>2155</v>
      </c>
      <c r="B1025" s="40">
        <v>44006</v>
      </c>
      <c r="C1025" s="39">
        <v>1419453.46</v>
      </c>
      <c r="D1025" s="39">
        <v>1010.79</v>
      </c>
      <c r="E1025" s="39">
        <v>127.77</v>
      </c>
      <c r="F1025" s="38">
        <v>5.0433288743074103</v>
      </c>
      <c r="G1025" s="38">
        <v>-2.6467103932503178E-2</v>
      </c>
      <c r="H1025" s="38">
        <v>-0.41284867423372096</v>
      </c>
    </row>
    <row r="1026" spans="1:8">
      <c r="A1026" s="39" t="s">
        <v>2156</v>
      </c>
      <c r="B1026" s="40">
        <v>44009</v>
      </c>
      <c r="C1026" s="39">
        <v>1466277.49</v>
      </c>
      <c r="D1026" s="39">
        <v>1000.692</v>
      </c>
      <c r="E1026" s="39">
        <v>126.9675</v>
      </c>
      <c r="F1026" s="38">
        <v>5.2691957625400834</v>
      </c>
      <c r="G1026" s="38">
        <v>-4.4360660997914358E-2</v>
      </c>
      <c r="H1026" s="38">
        <v>-0.41737983251118504</v>
      </c>
    </row>
    <row r="1027" spans="1:8">
      <c r="A1027" s="39" t="s">
        <v>2157</v>
      </c>
      <c r="B1027" s="40">
        <v>44010</v>
      </c>
      <c r="C1027" s="39">
        <v>1491927.69</v>
      </c>
      <c r="D1027" s="39">
        <v>997.32600000000002</v>
      </c>
      <c r="E1027" s="39">
        <v>126.7</v>
      </c>
      <c r="F1027" s="38">
        <v>5.2828617967919316</v>
      </c>
      <c r="G1027" s="38">
        <v>-5.0257974939577399E-2</v>
      </c>
      <c r="H1027" s="38">
        <v>-0.41888730908590555</v>
      </c>
    </row>
    <row r="1028" spans="1:8">
      <c r="A1028" s="39" t="s">
        <v>2158</v>
      </c>
      <c r="B1028" s="40">
        <v>44011</v>
      </c>
      <c r="C1028" s="39">
        <v>1481938.41</v>
      </c>
      <c r="D1028" s="39">
        <v>993.96</v>
      </c>
      <c r="E1028" s="39">
        <v>126.56</v>
      </c>
      <c r="F1028" s="38">
        <v>5.1093700858520483</v>
      </c>
      <c r="G1028" s="38">
        <v>-5.6122158281579293E-2</v>
      </c>
      <c r="H1028" s="38">
        <v>-0.41580502215657311</v>
      </c>
    </row>
    <row r="1029" spans="1:8">
      <c r="A1029" s="39" t="s">
        <v>2159</v>
      </c>
      <c r="B1029" s="40">
        <v>44012</v>
      </c>
      <c r="C1029" s="39">
        <v>1546845.43</v>
      </c>
      <c r="D1029" s="39">
        <v>995.1</v>
      </c>
      <c r="E1029" s="39">
        <v>125.69</v>
      </c>
      <c r="F1029" s="38">
        <v>5.3111124683874795</v>
      </c>
      <c r="G1029" s="38">
        <v>-4.8024490576867862E-2</v>
      </c>
      <c r="H1029" s="38">
        <v>-0.42048964913089582</v>
      </c>
    </row>
    <row r="1030" spans="1:8">
      <c r="A1030" s="39" t="s">
        <v>1273</v>
      </c>
      <c r="B1030" s="40">
        <v>44013</v>
      </c>
      <c r="C1030" s="39">
        <v>1612902</v>
      </c>
      <c r="D1030" s="39">
        <v>1001.08</v>
      </c>
      <c r="E1030" s="39">
        <v>125.83</v>
      </c>
      <c r="F1030" s="38">
        <v>5.4885209099618528</v>
      </c>
      <c r="G1030" s="38">
        <v>-4.4688952295521611E-2</v>
      </c>
      <c r="H1030" s="38">
        <v>-0.41777716083657235</v>
      </c>
    </row>
    <row r="1031" spans="1:8">
      <c r="A1031" s="39" t="s">
        <v>2160</v>
      </c>
      <c r="B1031" s="40">
        <v>44016</v>
      </c>
      <c r="C1031" s="39">
        <v>1621343.34</v>
      </c>
      <c r="D1031" s="39">
        <v>1036.732</v>
      </c>
      <c r="E1031" s="39">
        <v>126.79</v>
      </c>
      <c r="F1031" s="38">
        <v>5.5236531126807122</v>
      </c>
      <c r="G1031" s="38">
        <v>-2.2738284438763579E-2</v>
      </c>
      <c r="H1031" s="38">
        <v>-0.42001738255340559</v>
      </c>
    </row>
    <row r="1032" spans="1:8">
      <c r="A1032" s="39" t="s">
        <v>2161</v>
      </c>
      <c r="B1032" s="40">
        <v>44017</v>
      </c>
      <c r="C1032" s="39">
        <v>1655429.59</v>
      </c>
      <c r="D1032" s="39">
        <v>1048.616</v>
      </c>
      <c r="E1032" s="39">
        <v>127.11</v>
      </c>
      <c r="F1032" s="38">
        <v>5.6988229374118644</v>
      </c>
      <c r="G1032" s="38">
        <v>-1.4542003026059791E-2</v>
      </c>
      <c r="H1032" s="38">
        <v>-0.42358969707963001</v>
      </c>
    </row>
    <row r="1033" spans="1:8">
      <c r="A1033" s="39" t="s">
        <v>2162</v>
      </c>
      <c r="B1033" s="40">
        <v>44018</v>
      </c>
      <c r="C1033" s="39">
        <v>1718350.16</v>
      </c>
      <c r="D1033" s="39">
        <v>1060.5</v>
      </c>
      <c r="E1033" s="39">
        <v>128.21</v>
      </c>
      <c r="F1033" s="38">
        <v>5.9211322841668146</v>
      </c>
      <c r="G1033" s="38">
        <v>-2.9521266593961482E-3</v>
      </c>
      <c r="H1033" s="38">
        <v>-0.42099083231721079</v>
      </c>
    </row>
    <row r="1034" spans="1:8">
      <c r="A1034" s="39" t="s">
        <v>2163</v>
      </c>
      <c r="B1034" s="40">
        <v>44019</v>
      </c>
      <c r="C1034" s="39">
        <v>1747078.61</v>
      </c>
      <c r="D1034" s="39">
        <v>1052.54</v>
      </c>
      <c r="E1034" s="39">
        <v>128.11000000000001</v>
      </c>
      <c r="F1034" s="38">
        <v>6.0179585777507629</v>
      </c>
      <c r="G1034" s="38">
        <v>-6.6910147881809046E-3</v>
      </c>
      <c r="H1034" s="38">
        <v>-0.4220949115842656</v>
      </c>
    </row>
    <row r="1035" spans="1:8">
      <c r="A1035" s="39" t="s">
        <v>2164</v>
      </c>
      <c r="B1035" s="40">
        <v>44020</v>
      </c>
      <c r="C1035" s="39">
        <v>1753642.79</v>
      </c>
      <c r="D1035" s="39">
        <v>1070.1400000000001</v>
      </c>
      <c r="E1035" s="39">
        <v>128.31</v>
      </c>
      <c r="F1035" s="38">
        <v>6.1447301092925137</v>
      </c>
      <c r="G1035" s="38">
        <v>1.7628342281585718E-2</v>
      </c>
      <c r="H1035" s="38">
        <v>-0.42300817303908889</v>
      </c>
    </row>
    <row r="1036" spans="1:8">
      <c r="A1036" s="39" t="s">
        <v>2165</v>
      </c>
      <c r="B1036" s="40">
        <v>44023</v>
      </c>
      <c r="C1036" s="39">
        <v>1741353.69</v>
      </c>
      <c r="D1036" s="39">
        <v>1070.8720000000001</v>
      </c>
      <c r="E1036" s="39">
        <v>127.89</v>
      </c>
      <c r="F1036" s="38">
        <v>6.065821353277923</v>
      </c>
      <c r="G1036" s="38">
        <v>2.0922352959122037E-2</v>
      </c>
      <c r="H1036" s="38">
        <v>-0.42549750685054588</v>
      </c>
    </row>
    <row r="1037" spans="1:8">
      <c r="A1037" s="39" t="s">
        <v>2166</v>
      </c>
      <c r="B1037" s="40">
        <v>44024</v>
      </c>
      <c r="C1037" s="39">
        <v>1812843.11</v>
      </c>
      <c r="D1037" s="39">
        <v>1071.116</v>
      </c>
      <c r="E1037" s="39">
        <v>127.75</v>
      </c>
      <c r="F1037" s="38">
        <v>6.2731164981925893</v>
      </c>
      <c r="G1037" s="38">
        <v>2.3766786140979601E-2</v>
      </c>
      <c r="H1037" s="38">
        <v>-0.42340675212132151</v>
      </c>
    </row>
    <row r="1038" spans="1:8">
      <c r="A1038" s="39" t="s">
        <v>1340</v>
      </c>
      <c r="B1038" s="40">
        <v>44025</v>
      </c>
      <c r="C1038" s="39">
        <v>1822083.06</v>
      </c>
      <c r="D1038" s="39">
        <v>1071.3599999999999</v>
      </c>
      <c r="E1038" s="39">
        <v>127.97</v>
      </c>
      <c r="F1038" s="38">
        <v>6.3259542973443885</v>
      </c>
      <c r="G1038" s="38">
        <v>2.7713027713027527E-2</v>
      </c>
      <c r="H1038" s="38">
        <v>-0.42570569492438182</v>
      </c>
    </row>
    <row r="1039" spans="1:8">
      <c r="A1039" s="39" t="s">
        <v>2167</v>
      </c>
      <c r="B1039" s="40">
        <v>44026</v>
      </c>
      <c r="C1039" s="39">
        <v>1844907.28</v>
      </c>
      <c r="D1039" s="39">
        <v>1059.52</v>
      </c>
      <c r="E1039" s="39">
        <v>127.91</v>
      </c>
      <c r="F1039" s="38">
        <v>6.3908023576250006</v>
      </c>
      <c r="G1039" s="38">
        <v>1.0076743410076583E-2</v>
      </c>
      <c r="H1039" s="38">
        <v>-0.42843737432414319</v>
      </c>
    </row>
    <row r="1040" spans="1:8">
      <c r="A1040" s="39" t="s">
        <v>2168</v>
      </c>
      <c r="B1040" s="40">
        <v>44027</v>
      </c>
      <c r="C1040" s="39">
        <v>1841700.69</v>
      </c>
      <c r="D1040" s="39">
        <v>1066.29</v>
      </c>
      <c r="E1040" s="39">
        <v>127.9</v>
      </c>
      <c r="F1040" s="38">
        <v>6.3490176375838479</v>
      </c>
      <c r="G1040" s="38">
        <v>1.1439628923479717E-2</v>
      </c>
      <c r="H1040" s="38">
        <v>-0.42811790876267342</v>
      </c>
    </row>
    <row r="1041" spans="1:8">
      <c r="A1041" s="39" t="s">
        <v>2169</v>
      </c>
      <c r="B1041" s="40">
        <v>44030</v>
      </c>
      <c r="C1041" s="39">
        <v>1809172.08</v>
      </c>
      <c r="D1041" s="39">
        <v>1065.2159999999999</v>
      </c>
      <c r="E1041" s="39">
        <v>127.1425</v>
      </c>
      <c r="F1041" s="38">
        <v>6.1345845949416686</v>
      </c>
      <c r="G1041" s="38">
        <v>8.7368251593289425E-3</v>
      </c>
      <c r="H1041" s="38">
        <v>-0.43138416815742398</v>
      </c>
    </row>
    <row r="1042" spans="1:8">
      <c r="A1042" s="39" t="s">
        <v>2170</v>
      </c>
      <c r="B1042" s="40">
        <v>44031</v>
      </c>
      <c r="C1042" s="39">
        <v>1865027.51</v>
      </c>
      <c r="D1042" s="39">
        <v>1064.8579999999999</v>
      </c>
      <c r="E1042" s="39">
        <v>126.89</v>
      </c>
      <c r="F1042" s="38">
        <v>6.3628229400007639</v>
      </c>
      <c r="G1042" s="38">
        <v>6.7199243677618092E-3</v>
      </c>
      <c r="H1042" s="38">
        <v>-0.43428444048149806</v>
      </c>
    </row>
    <row r="1043" spans="1:8">
      <c r="A1043" s="39" t="s">
        <v>1673</v>
      </c>
      <c r="B1043" s="40">
        <v>44032</v>
      </c>
      <c r="C1043" s="39">
        <v>1924845.14</v>
      </c>
      <c r="D1043" s="39">
        <v>1064.5</v>
      </c>
      <c r="E1043" s="39">
        <v>127.35</v>
      </c>
      <c r="F1043" s="38">
        <v>6.8160570019205853</v>
      </c>
      <c r="G1043" s="38">
        <v>3.8853995737375691E-3</v>
      </c>
      <c r="H1043" s="38">
        <v>-0.43243604599340402</v>
      </c>
    </row>
    <row r="1044" spans="1:8">
      <c r="A1044" s="39" t="s">
        <v>2149</v>
      </c>
      <c r="B1044" s="40">
        <v>44033</v>
      </c>
      <c r="C1044" s="39">
        <v>1916194.06</v>
      </c>
      <c r="D1044" s="39">
        <v>1085.8599999999999</v>
      </c>
      <c r="E1044" s="39">
        <v>127.83</v>
      </c>
      <c r="F1044" s="38">
        <v>6.76445969677596</v>
      </c>
      <c r="G1044" s="38">
        <v>2.9348753436344577E-2</v>
      </c>
      <c r="H1044" s="38">
        <v>-0.42958500669344046</v>
      </c>
    </row>
    <row r="1045" spans="1:8">
      <c r="A1045" s="39" t="s">
        <v>2234</v>
      </c>
      <c r="B1045" s="40">
        <v>44034</v>
      </c>
      <c r="C1045" s="39">
        <v>1901147.16</v>
      </c>
      <c r="D1045" s="39">
        <v>1077.78</v>
      </c>
      <c r="E1045" s="39">
        <v>127.81</v>
      </c>
      <c r="F1045" s="38">
        <v>6.714524439669411</v>
      </c>
      <c r="G1045" s="38">
        <v>2.2323063118095732E-2</v>
      </c>
      <c r="H1045" s="38">
        <v>-0.42967425256581881</v>
      </c>
    </row>
    <row r="1046" spans="1:8">
      <c r="A1046" s="39" t="s">
        <v>2235</v>
      </c>
      <c r="B1046" s="40">
        <v>44037</v>
      </c>
      <c r="C1046" s="39">
        <v>1952910.02</v>
      </c>
      <c r="D1046" s="39">
        <v>1074.9960000000001</v>
      </c>
      <c r="E1046" s="39">
        <v>128.07249999999999</v>
      </c>
      <c r="F1046" s="38">
        <v>6.8222295954038294</v>
      </c>
      <c r="G1046" s="38">
        <v>1.9893209668054412E-2</v>
      </c>
      <c r="H1046" s="38">
        <v>-0.42850290049085238</v>
      </c>
    </row>
    <row r="1047" spans="1:8">
      <c r="A1047" s="39" t="s">
        <v>2236</v>
      </c>
      <c r="B1047" s="40">
        <v>44038</v>
      </c>
      <c r="C1047" s="39">
        <v>1946086.23</v>
      </c>
      <c r="D1047" s="39">
        <v>1074.068</v>
      </c>
      <c r="E1047" s="39">
        <v>128.16</v>
      </c>
      <c r="F1047" s="38">
        <v>6.6903141872213183</v>
      </c>
      <c r="G1047" s="38">
        <v>1.9223579203082153E-2</v>
      </c>
      <c r="H1047" s="38">
        <v>-0.42685926389696349</v>
      </c>
    </row>
    <row r="1048" spans="1:8">
      <c r="A1048" s="39" t="s">
        <v>2237</v>
      </c>
      <c r="B1048" s="40">
        <v>44039</v>
      </c>
      <c r="C1048" s="39">
        <v>1933935.58</v>
      </c>
      <c r="D1048" s="39">
        <v>1073.1400000000001</v>
      </c>
      <c r="E1048" s="39">
        <v>129.16999999999999</v>
      </c>
      <c r="F1048" s="38">
        <v>6.6963894186943511</v>
      </c>
      <c r="G1048" s="38">
        <v>1.672209116145118E-2</v>
      </c>
      <c r="H1048" s="38">
        <v>-0.42192884314164247</v>
      </c>
    </row>
    <row r="1049" spans="1:8">
      <c r="A1049" s="39" t="s">
        <v>2238</v>
      </c>
      <c r="B1049" s="40">
        <v>44040</v>
      </c>
      <c r="C1049" s="39">
        <v>1941193.45</v>
      </c>
      <c r="D1049" s="39">
        <v>1082.02</v>
      </c>
      <c r="E1049" s="39">
        <v>130.13</v>
      </c>
      <c r="F1049" s="38">
        <v>6.6768106921676642</v>
      </c>
      <c r="G1049" s="38">
        <v>2.5280952110220412E-2</v>
      </c>
      <c r="H1049" s="38">
        <v>-0.4177107571147306</v>
      </c>
    </row>
    <row r="1050" spans="1:8">
      <c r="A1050" s="39" t="s">
        <v>2239</v>
      </c>
      <c r="B1050" s="40">
        <v>44041</v>
      </c>
      <c r="C1050" s="39">
        <v>1904324.24</v>
      </c>
      <c r="D1050" s="39">
        <v>1086.6199999999999</v>
      </c>
      <c r="E1050" s="39">
        <v>129.69999999999999</v>
      </c>
      <c r="F1050" s="38">
        <v>6.5485929880041009</v>
      </c>
      <c r="G1050" s="38">
        <v>3.5296224944596499E-2</v>
      </c>
      <c r="H1050" s="38">
        <v>-0.42064591057310052</v>
      </c>
    </row>
    <row r="1051" spans="1:8">
      <c r="A1051" s="39" t="s">
        <v>2240</v>
      </c>
      <c r="B1051" s="40">
        <v>44044</v>
      </c>
      <c r="C1051" s="39">
        <v>1961621.75</v>
      </c>
      <c r="D1051" s="39">
        <v>1081.3699999999999</v>
      </c>
      <c r="E1051" s="39">
        <v>129.238</v>
      </c>
      <c r="F1051" s="38">
        <v>6.774197659066659</v>
      </c>
      <c r="G1051" s="38">
        <v>3.2184351292222857E-2</v>
      </c>
      <c r="H1051" s="38">
        <v>-0.42304464285714283</v>
      </c>
    </row>
    <row r="1052" spans="1:8">
      <c r="A1052" s="39" t="s">
        <v>2241</v>
      </c>
      <c r="B1052" s="40">
        <v>44045</v>
      </c>
      <c r="C1052" s="39">
        <v>2011524.29</v>
      </c>
      <c r="D1052" s="39">
        <v>1079.6199999999999</v>
      </c>
      <c r="E1052" s="39">
        <v>129.084</v>
      </c>
      <c r="F1052" s="38">
        <v>6.9668026175313962</v>
      </c>
      <c r="G1052" s="38">
        <v>3.2407982940146907E-2</v>
      </c>
      <c r="H1052" s="38">
        <v>-0.42156300412260261</v>
      </c>
    </row>
    <row r="1053" spans="1:8">
      <c r="A1053" s="39" t="s">
        <v>1338</v>
      </c>
      <c r="B1053" s="40">
        <v>44046</v>
      </c>
      <c r="C1053" s="39">
        <v>1993340.2</v>
      </c>
      <c r="D1053" s="39">
        <v>1077.8699999999999</v>
      </c>
      <c r="E1053" s="39">
        <v>128.93</v>
      </c>
      <c r="F1053" s="38">
        <v>6.8819912441554312</v>
      </c>
      <c r="G1053" s="38">
        <v>3.3293709377456349E-2</v>
      </c>
      <c r="H1053" s="38">
        <v>-0.42320941260680889</v>
      </c>
    </row>
    <row r="1054" spans="1:8">
      <c r="A1054" s="39" t="s">
        <v>2242</v>
      </c>
      <c r="B1054" s="40">
        <v>44047</v>
      </c>
      <c r="C1054" s="39">
        <v>1995044.41</v>
      </c>
      <c r="D1054" s="39">
        <v>1089.58</v>
      </c>
      <c r="E1054" s="39">
        <v>129.18</v>
      </c>
      <c r="F1054" s="38">
        <v>6.8407465843795681</v>
      </c>
      <c r="G1054" s="38">
        <v>5.0693821660350302E-2</v>
      </c>
      <c r="H1054" s="38">
        <v>-0.42071748878923765</v>
      </c>
    </row>
    <row r="1055" spans="1:8">
      <c r="A1055" s="39" t="s">
        <v>2243</v>
      </c>
      <c r="B1055" s="40">
        <v>44048</v>
      </c>
      <c r="C1055" s="39">
        <v>2034192.5</v>
      </c>
      <c r="D1055" s="39">
        <v>1103.03</v>
      </c>
      <c r="E1055" s="39">
        <v>129.38</v>
      </c>
      <c r="F1055" s="38">
        <v>6.994346841750346</v>
      </c>
      <c r="G1055" s="38">
        <v>0.10457198248755262</v>
      </c>
      <c r="H1055" s="38">
        <v>-0.41246991508105901</v>
      </c>
    </row>
    <row r="1056" spans="1:8">
      <c r="A1056" s="39" t="s">
        <v>2244</v>
      </c>
      <c r="B1056" s="40">
        <v>44052</v>
      </c>
      <c r="C1056" s="39">
        <v>2078546.77</v>
      </c>
      <c r="D1056" s="39">
        <v>1089.7660000000001</v>
      </c>
      <c r="E1056" s="39">
        <v>130.01</v>
      </c>
      <c r="F1056" s="38">
        <v>7.1342522150809913</v>
      </c>
      <c r="G1056" s="38">
        <v>0.10546134010683694</v>
      </c>
      <c r="H1056" s="38">
        <v>-0.40710507114191907</v>
      </c>
    </row>
    <row r="1057" spans="1:8">
      <c r="A1057" s="39" t="s">
        <v>2245</v>
      </c>
      <c r="B1057" s="40">
        <v>44053</v>
      </c>
      <c r="C1057" s="39">
        <v>2065114.25</v>
      </c>
      <c r="D1057" s="39">
        <v>1086.45</v>
      </c>
      <c r="E1057" s="39">
        <v>129.88999999999999</v>
      </c>
      <c r="F1057" s="38">
        <v>7.0449101409294066</v>
      </c>
      <c r="G1057" s="38">
        <v>0.11659815005138752</v>
      </c>
      <c r="H1057" s="38">
        <v>-0.3936324167872649</v>
      </c>
    </row>
    <row r="1058" spans="1:8">
      <c r="A1058" s="39" t="s">
        <v>1683</v>
      </c>
      <c r="B1058" s="40">
        <v>44054</v>
      </c>
      <c r="C1058" s="39">
        <v>1999843.42</v>
      </c>
      <c r="D1058" s="39">
        <v>1091.23</v>
      </c>
      <c r="E1058" s="39">
        <v>130.5</v>
      </c>
      <c r="F1058" s="38">
        <v>6.8268086413762203</v>
      </c>
      <c r="G1058" s="38">
        <v>0.12189128892635748</v>
      </c>
      <c r="H1058" s="38">
        <v>-0.38884465883014097</v>
      </c>
    </row>
    <row r="1059" spans="1:8">
      <c r="A1059" s="39" t="s">
        <v>2246</v>
      </c>
      <c r="B1059" s="40">
        <v>44055</v>
      </c>
      <c r="C1059" s="39">
        <v>1975439.67</v>
      </c>
      <c r="D1059" s="39">
        <v>1093.98</v>
      </c>
      <c r="E1059" s="39">
        <v>129.34</v>
      </c>
      <c r="F1059" s="38">
        <v>6.741865164569627</v>
      </c>
      <c r="G1059" s="38">
        <v>0.12474168508713324</v>
      </c>
      <c r="H1059" s="38">
        <v>-0.40039868341755136</v>
      </c>
    </row>
    <row r="1060" spans="1:8">
      <c r="A1060" s="39" t="s">
        <v>2247</v>
      </c>
      <c r="B1060" s="40">
        <v>44058</v>
      </c>
      <c r="C1060" s="39">
        <v>1903267.56</v>
      </c>
      <c r="D1060" s="39">
        <v>1097.568</v>
      </c>
      <c r="E1060" s="39">
        <v>129.95500000000001</v>
      </c>
      <c r="F1060" s="38">
        <v>6.4548373220467532</v>
      </c>
      <c r="G1060" s="38">
        <v>0.13062754954880718</v>
      </c>
      <c r="H1060" s="38">
        <v>-0.39672260520390867</v>
      </c>
    </row>
    <row r="1061" spans="1:8">
      <c r="A1061" s="39" t="s">
        <v>2248</v>
      </c>
      <c r="B1061" s="40">
        <v>44059</v>
      </c>
      <c r="C1061" s="39">
        <v>1813565.72</v>
      </c>
      <c r="D1061" s="39">
        <v>1098.7639999999999</v>
      </c>
      <c r="E1061" s="39">
        <v>130.16</v>
      </c>
      <c r="F1061" s="38">
        <v>6.087668535210879</v>
      </c>
      <c r="G1061" s="38">
        <v>0.13259460072361429</v>
      </c>
      <c r="H1061" s="38">
        <v>-0.39549500735351129</v>
      </c>
    </row>
    <row r="1062" spans="1:8">
      <c r="A1062" s="39" t="s">
        <v>2249</v>
      </c>
      <c r="B1062" s="40">
        <v>44060</v>
      </c>
      <c r="C1062" s="39">
        <v>1815754.72</v>
      </c>
      <c r="D1062" s="39">
        <v>1099.96</v>
      </c>
      <c r="E1062" s="39">
        <v>130.16999999999999</v>
      </c>
      <c r="F1062" s="38">
        <v>6.0625229499796376</v>
      </c>
      <c r="G1062" s="38">
        <v>0.13530194969397336</v>
      </c>
      <c r="H1062" s="38">
        <v>-0.39489587207140209</v>
      </c>
    </row>
    <row r="1063" spans="1:8">
      <c r="A1063" s="39" t="s">
        <v>1330</v>
      </c>
      <c r="B1063" s="40">
        <v>44061</v>
      </c>
      <c r="C1063" s="39">
        <v>1825353.01</v>
      </c>
      <c r="D1063" s="39">
        <v>1104.96</v>
      </c>
      <c r="E1063" s="39">
        <v>132.19999999999999</v>
      </c>
      <c r="F1063" s="38">
        <v>5.9832149246108992</v>
      </c>
      <c r="G1063" s="38">
        <v>0.14571301183082253</v>
      </c>
      <c r="H1063" s="38">
        <v>-0.38637207575194954</v>
      </c>
    </row>
    <row r="1064" spans="1:8">
      <c r="A1064" s="39" t="s">
        <v>2250</v>
      </c>
      <c r="B1064" s="40">
        <v>44062</v>
      </c>
      <c r="C1064" s="39">
        <v>1757229.2</v>
      </c>
      <c r="D1064" s="39">
        <v>1099.4100000000001</v>
      </c>
      <c r="E1064" s="39">
        <v>132.83000000000001</v>
      </c>
      <c r="F1064" s="38">
        <v>5.7222263288634982</v>
      </c>
      <c r="G1064" s="38">
        <v>0.13060334632510995</v>
      </c>
      <c r="H1064" s="38">
        <v>-0.38314718926324098</v>
      </c>
    </row>
    <row r="1065" spans="1:8">
      <c r="A1065" s="39" t="s">
        <v>2284</v>
      </c>
      <c r="B1065" s="40">
        <v>44065</v>
      </c>
      <c r="C1065" s="39">
        <v>1727239.52</v>
      </c>
      <c r="D1065" s="39">
        <v>1104.702</v>
      </c>
      <c r="E1065" s="39">
        <v>132.85249999999999</v>
      </c>
      <c r="F1065" s="38">
        <v>5.6179800818300336</v>
      </c>
      <c r="G1065" s="38">
        <v>0.13294635256955911</v>
      </c>
      <c r="H1065" s="38">
        <v>-0.3829424059451928</v>
      </c>
    </row>
    <row r="1066" spans="1:8">
      <c r="A1066" s="39" t="s">
        <v>2285</v>
      </c>
      <c r="B1066" s="40">
        <v>44066</v>
      </c>
      <c r="C1066" s="39">
        <v>1662215.41</v>
      </c>
      <c r="D1066" s="39">
        <v>1106.4659999999999</v>
      </c>
      <c r="E1066" s="39">
        <v>132.86000000000001</v>
      </c>
      <c r="F1066" s="38">
        <v>5.3216288925776416</v>
      </c>
      <c r="G1066" s="38">
        <v>0.13166825197140297</v>
      </c>
      <c r="H1066" s="38">
        <v>-0.38467951092997399</v>
      </c>
    </row>
    <row r="1067" spans="1:8">
      <c r="A1067" s="39" t="s">
        <v>2286</v>
      </c>
      <c r="B1067" s="40">
        <v>44067</v>
      </c>
      <c r="C1067" s="39">
        <v>1608581.77</v>
      </c>
      <c r="D1067" s="39">
        <v>1108.23</v>
      </c>
      <c r="E1067" s="39">
        <v>133.56</v>
      </c>
      <c r="F1067" s="38">
        <v>5.0444093188863626</v>
      </c>
      <c r="G1067" s="38">
        <v>0.12723518522285748</v>
      </c>
      <c r="H1067" s="38">
        <v>-0.37942570393086139</v>
      </c>
    </row>
    <row r="1068" spans="1:8">
      <c r="A1068" s="39" t="s">
        <v>2287</v>
      </c>
      <c r="B1068" s="40">
        <v>44068</v>
      </c>
      <c r="C1068" s="39">
        <v>1650044.32</v>
      </c>
      <c r="D1068" s="39">
        <v>1114.72</v>
      </c>
      <c r="E1068" s="39">
        <v>133.19</v>
      </c>
      <c r="F1068" s="38">
        <v>5.1115897118676941</v>
      </c>
      <c r="G1068" s="38">
        <v>0.14950162001852041</v>
      </c>
      <c r="H1068" s="38">
        <v>-0.37601311782618874</v>
      </c>
    </row>
    <row r="1069" spans="1:8">
      <c r="A1069" s="39" t="s">
        <v>2288</v>
      </c>
      <c r="B1069" s="40">
        <v>44069</v>
      </c>
      <c r="C1069" s="39">
        <v>1718783.36</v>
      </c>
      <c r="D1069" s="39">
        <v>1119.3399999999999</v>
      </c>
      <c r="E1069" s="39">
        <v>133.29</v>
      </c>
      <c r="F1069" s="38">
        <v>5.3841825495112126</v>
      </c>
      <c r="G1069" s="38">
        <v>0.15960616445451858</v>
      </c>
      <c r="H1069" s="38">
        <v>-0.37381377431175433</v>
      </c>
    </row>
    <row r="1070" spans="1:8">
      <c r="A1070" s="39" t="s">
        <v>2289</v>
      </c>
      <c r="B1070" s="40">
        <v>44074</v>
      </c>
      <c r="C1070" s="39">
        <v>1728035.25</v>
      </c>
      <c r="D1070" s="39">
        <v>1101.5</v>
      </c>
      <c r="E1070" s="39">
        <v>131.97</v>
      </c>
      <c r="F1070" s="38">
        <v>5.2866962490922775</v>
      </c>
      <c r="G1070" s="38">
        <v>0.14642853425755353</v>
      </c>
      <c r="H1070" s="38">
        <v>-0.37747063540733061</v>
      </c>
    </row>
    <row r="1071" spans="1:8">
      <c r="A1071" s="39" t="s">
        <v>2290</v>
      </c>
      <c r="B1071" s="40">
        <v>44075</v>
      </c>
      <c r="C1071" s="39">
        <v>1684786.64</v>
      </c>
      <c r="D1071" s="39">
        <v>1120.02</v>
      </c>
      <c r="E1071" s="39">
        <v>132.37</v>
      </c>
      <c r="F1071" s="38">
        <v>5.050156243256116</v>
      </c>
      <c r="G1071" s="38">
        <v>0.16113581936366739</v>
      </c>
      <c r="H1071" s="38">
        <v>-0.38133295943166945</v>
      </c>
    </row>
    <row r="1072" spans="1:8">
      <c r="A1072" s="39" t="s">
        <v>2291</v>
      </c>
      <c r="B1072" s="40">
        <v>44076</v>
      </c>
      <c r="C1072" s="39">
        <v>1631941.3</v>
      </c>
      <c r="D1072" s="39">
        <v>1118.9000000000001</v>
      </c>
      <c r="E1072" s="39">
        <v>132.34</v>
      </c>
      <c r="F1072" s="38">
        <v>4.8560750964151138</v>
      </c>
      <c r="G1072" s="38">
        <v>0.15906148029212219</v>
      </c>
      <c r="H1072" s="38">
        <v>-0.38124181784178046</v>
      </c>
    </row>
    <row r="1073" spans="1:8">
      <c r="A1073" s="39" t="s">
        <v>2292</v>
      </c>
      <c r="B1073" s="40">
        <v>44079</v>
      </c>
      <c r="C1073" s="39">
        <v>1642007.7</v>
      </c>
      <c r="D1073" s="39">
        <v>1104.296</v>
      </c>
      <c r="E1073" s="39">
        <v>131.32749999999999</v>
      </c>
      <c r="F1073" s="38">
        <v>4.7788847657103108</v>
      </c>
      <c r="G1073" s="38">
        <v>0.13099193360071126</v>
      </c>
      <c r="H1073" s="38">
        <v>-0.38906075548939345</v>
      </c>
    </row>
    <row r="1074" spans="1:8">
      <c r="A1074" s="39" t="s">
        <v>2293</v>
      </c>
      <c r="B1074" s="40">
        <v>44080</v>
      </c>
      <c r="C1074" s="39">
        <v>1647781.84</v>
      </c>
      <c r="D1074" s="39">
        <v>1099.4280000000001</v>
      </c>
      <c r="E1074" s="39">
        <v>130.99</v>
      </c>
      <c r="F1074" s="38">
        <v>4.7591629832881104</v>
      </c>
      <c r="G1074" s="38">
        <v>0.12177602190846049</v>
      </c>
      <c r="H1074" s="38">
        <v>-0.39164963774846728</v>
      </c>
    </row>
    <row r="1075" spans="1:8">
      <c r="A1075" s="39" t="s">
        <v>2294</v>
      </c>
      <c r="B1075" s="40">
        <v>44081</v>
      </c>
      <c r="C1075" s="39">
        <v>1607195.33</v>
      </c>
      <c r="D1075" s="39">
        <v>1094.56</v>
      </c>
      <c r="E1075" s="39">
        <v>130.97999999999999</v>
      </c>
      <c r="F1075" s="38">
        <v>4.6778780023819042</v>
      </c>
      <c r="G1075" s="38">
        <v>0.11262909652760822</v>
      </c>
      <c r="H1075" s="38">
        <v>-0.39276773296244782</v>
      </c>
    </row>
    <row r="1076" spans="1:8">
      <c r="A1076" s="39" t="s">
        <v>2295</v>
      </c>
      <c r="B1076" s="40">
        <v>44082</v>
      </c>
      <c r="C1076" s="39">
        <v>1570010</v>
      </c>
      <c r="D1076" s="39">
        <v>1087.51</v>
      </c>
      <c r="E1076" s="39">
        <v>130.83000000000001</v>
      </c>
      <c r="F1076" s="38">
        <v>4.4977428582674115</v>
      </c>
      <c r="G1076" s="38">
        <v>0.11737750059079177</v>
      </c>
      <c r="H1076" s="38">
        <v>-0.38770065989610136</v>
      </c>
    </row>
    <row r="1077" spans="1:8">
      <c r="A1077" s="39" t="s">
        <v>2296</v>
      </c>
      <c r="B1077" s="40">
        <v>44083</v>
      </c>
      <c r="C1077" s="39">
        <v>1556280.3200000001</v>
      </c>
      <c r="D1077" s="39">
        <v>1085.75</v>
      </c>
      <c r="E1077" s="39">
        <v>129.47999999999999</v>
      </c>
      <c r="F1077" s="38">
        <v>4.3631836547476217</v>
      </c>
      <c r="G1077" s="38">
        <v>9.6041832810086714E-2</v>
      </c>
      <c r="H1077" s="38">
        <v>-0.39723476560681537</v>
      </c>
    </row>
    <row r="1078" spans="1:8">
      <c r="A1078" s="39" t="s">
        <v>2297</v>
      </c>
      <c r="B1078" s="40">
        <v>44086</v>
      </c>
      <c r="C1078" s="39">
        <v>1583753.62</v>
      </c>
      <c r="D1078" s="39">
        <v>1096.8620000000001</v>
      </c>
      <c r="E1078" s="39">
        <v>130.155</v>
      </c>
      <c r="F1078" s="38">
        <v>4.3759169430656719</v>
      </c>
      <c r="G1078" s="38">
        <v>9.4741329652847206E-2</v>
      </c>
      <c r="H1078" s="38">
        <v>-0.39493747385058808</v>
      </c>
    </row>
    <row r="1079" spans="1:8">
      <c r="A1079" s="39" t="s">
        <v>2298</v>
      </c>
      <c r="B1079" s="40">
        <v>44087</v>
      </c>
      <c r="C1079" s="39">
        <v>1578190.12</v>
      </c>
      <c r="D1079" s="39">
        <v>1100.566</v>
      </c>
      <c r="E1079" s="39">
        <v>130.38</v>
      </c>
      <c r="F1079" s="38">
        <v>4.3185741202420269</v>
      </c>
      <c r="G1079" s="38">
        <v>9.4314338514682294E-2</v>
      </c>
      <c r="H1079" s="38">
        <v>-0.39417313321871661</v>
      </c>
    </row>
    <row r="1080" spans="1:8">
      <c r="A1080" s="39" t="s">
        <v>2299</v>
      </c>
      <c r="B1080" s="40">
        <v>44088</v>
      </c>
      <c r="C1080" s="39">
        <v>1607587.14</v>
      </c>
      <c r="D1080" s="39">
        <v>1104.27</v>
      </c>
      <c r="E1080" s="39">
        <v>131.83000000000001</v>
      </c>
      <c r="F1080" s="38">
        <v>4.3598611596811194</v>
      </c>
      <c r="G1080" s="38">
        <v>8.5768504680248547E-2</v>
      </c>
      <c r="H1080" s="38">
        <v>-0.38405830958276876</v>
      </c>
    </row>
    <row r="1081" spans="1:8">
      <c r="A1081" s="39" t="s">
        <v>1329</v>
      </c>
      <c r="B1081" s="40">
        <v>44089</v>
      </c>
      <c r="C1081" s="39">
        <v>1664592.81</v>
      </c>
      <c r="D1081" s="39">
        <v>1112.6199999999999</v>
      </c>
      <c r="E1081" s="39">
        <v>132.43</v>
      </c>
      <c r="F1081" s="38">
        <v>4.4673592692738664</v>
      </c>
      <c r="G1081" s="38">
        <v>8.7537045580726058E-2</v>
      </c>
      <c r="H1081" s="38">
        <v>-0.37842341179507633</v>
      </c>
    </row>
    <row r="1082" spans="1:8">
      <c r="A1082" s="39" t="s">
        <v>2300</v>
      </c>
      <c r="B1082" s="40">
        <v>44090</v>
      </c>
      <c r="C1082" s="39">
        <v>1704108.46</v>
      </c>
      <c r="D1082" s="39">
        <v>1116.99</v>
      </c>
      <c r="E1082" s="39">
        <v>132.54</v>
      </c>
      <c r="F1082" s="38">
        <v>4.6353593754604381</v>
      </c>
      <c r="G1082" s="38">
        <v>8.9669798804376866E-2</v>
      </c>
      <c r="H1082" s="38">
        <v>-0.37695670568326045</v>
      </c>
    </row>
    <row r="1083" spans="1:8">
      <c r="A1083" s="39" t="s">
        <v>2301</v>
      </c>
      <c r="B1083" s="40">
        <v>44093</v>
      </c>
      <c r="C1083" s="39">
        <v>1699493.99</v>
      </c>
      <c r="D1083" s="39">
        <v>1101.0060000000001</v>
      </c>
      <c r="E1083" s="39">
        <v>132.92250000000001</v>
      </c>
      <c r="F1083" s="38">
        <v>4.5554059725745022</v>
      </c>
      <c r="G1083" s="38">
        <v>7.197686645636181E-2</v>
      </c>
      <c r="H1083" s="38">
        <v>-0.3786054882894675</v>
      </c>
    </row>
    <row r="1084" spans="1:8">
      <c r="A1084" s="39" t="s">
        <v>2302</v>
      </c>
      <c r="B1084" s="40">
        <v>44094</v>
      </c>
      <c r="C1084" s="39">
        <v>1652235.68</v>
      </c>
      <c r="D1084" s="39">
        <v>1095.6780000000001</v>
      </c>
      <c r="E1084" s="39">
        <v>133.05000000000001</v>
      </c>
      <c r="F1084" s="38">
        <v>4.4694915341484851</v>
      </c>
      <c r="G1084" s="38">
        <v>7.5322151668907766E-2</v>
      </c>
      <c r="H1084" s="38">
        <v>-0.37549870922318707</v>
      </c>
    </row>
    <row r="1085" spans="1:8">
      <c r="A1085" s="39" t="s">
        <v>2281</v>
      </c>
      <c r="B1085" s="40">
        <v>44095</v>
      </c>
      <c r="C1085" s="39">
        <v>1595160.11</v>
      </c>
      <c r="D1085" s="39">
        <v>1090.3499999999999</v>
      </c>
      <c r="E1085" s="39">
        <v>131.82</v>
      </c>
      <c r="F1085" s="38">
        <v>4.4226410184018015</v>
      </c>
      <c r="G1085" s="38">
        <v>6.7547191979321575E-2</v>
      </c>
      <c r="H1085" s="38">
        <v>-0.38028301443279589</v>
      </c>
    </row>
    <row r="1086" spans="1:8">
      <c r="A1086" s="39" t="s">
        <v>1275</v>
      </c>
      <c r="B1086" s="40">
        <v>44096</v>
      </c>
      <c r="C1086" s="39">
        <v>1581180.12</v>
      </c>
      <c r="D1086" s="39">
        <v>1082.8699999999999</v>
      </c>
      <c r="E1086" s="39">
        <v>131.47999999999999</v>
      </c>
      <c r="F1086" s="38">
        <v>4.3110960022062894</v>
      </c>
      <c r="G1086" s="38">
        <v>5.2709862441063349E-2</v>
      </c>
      <c r="H1086" s="38">
        <v>-0.38435605085102897</v>
      </c>
    </row>
    <row r="1087" spans="1:8">
      <c r="A1087" s="39" t="s">
        <v>2362</v>
      </c>
      <c r="B1087" s="40">
        <v>44097</v>
      </c>
      <c r="C1087" s="39">
        <v>1611582.46</v>
      </c>
      <c r="D1087" s="39">
        <v>1077.7</v>
      </c>
      <c r="E1087" s="39">
        <v>131.6</v>
      </c>
      <c r="F1087" s="38">
        <v>4.3345366867389457</v>
      </c>
      <c r="G1087" s="38">
        <v>4.5214726306397335E-2</v>
      </c>
      <c r="H1087" s="38">
        <v>-0.38461538461538458</v>
      </c>
    </row>
    <row r="1088" spans="1:8">
      <c r="A1088" s="39" t="s">
        <v>2363</v>
      </c>
      <c r="B1088" s="40">
        <v>44100</v>
      </c>
      <c r="C1088" s="39">
        <v>1615531.23</v>
      </c>
      <c r="D1088" s="39">
        <v>1073.008</v>
      </c>
      <c r="E1088" s="39">
        <v>132.0575</v>
      </c>
      <c r="F1088" s="38">
        <v>4.1867726338130966</v>
      </c>
      <c r="G1088" s="38">
        <v>5.6911241787575229E-2</v>
      </c>
      <c r="H1088" s="38">
        <v>-0.38082567516879218</v>
      </c>
    </row>
    <row r="1089" spans="1:8">
      <c r="A1089" s="39" t="s">
        <v>2364</v>
      </c>
      <c r="B1089" s="40">
        <v>44101</v>
      </c>
      <c r="C1089" s="39">
        <v>1570888.25</v>
      </c>
      <c r="D1089" s="39">
        <v>1071.444</v>
      </c>
      <c r="E1089" s="39">
        <v>132.21</v>
      </c>
      <c r="F1089" s="38">
        <v>4.0315684516152333</v>
      </c>
      <c r="G1089" s="38">
        <v>5.9419587679833796E-2</v>
      </c>
      <c r="H1089" s="38">
        <v>-0.37955793326763332</v>
      </c>
    </row>
    <row r="1090" spans="1:8">
      <c r="A1090" s="39" t="s">
        <v>2365</v>
      </c>
      <c r="B1090" s="40">
        <v>44102</v>
      </c>
      <c r="C1090" s="39">
        <v>1515929.98</v>
      </c>
      <c r="D1090" s="39">
        <v>1069.8800000000001</v>
      </c>
      <c r="E1090" s="39">
        <v>131.97999999999999</v>
      </c>
      <c r="F1090" s="38">
        <v>3.8215193380417363</v>
      </c>
      <c r="G1090" s="38">
        <v>6.3964358168582924E-2</v>
      </c>
      <c r="H1090" s="38">
        <v>-0.38025920360631116</v>
      </c>
    </row>
    <row r="1091" spans="1:8">
      <c r="A1091" s="39" t="s">
        <v>2366</v>
      </c>
      <c r="B1091" s="40">
        <v>44103</v>
      </c>
      <c r="C1091" s="39">
        <v>1492939.81</v>
      </c>
      <c r="D1091" s="39">
        <v>1068.79</v>
      </c>
      <c r="E1091" s="39">
        <v>131.07</v>
      </c>
      <c r="F1091" s="38">
        <v>3.6650884095674039</v>
      </c>
      <c r="G1091" s="38">
        <v>6.5780236611808318E-2</v>
      </c>
      <c r="H1091" s="38">
        <v>-0.38359884780436193</v>
      </c>
    </row>
    <row r="1092" spans="1:8">
      <c r="A1092" s="39" t="s">
        <v>2367</v>
      </c>
      <c r="B1092" s="40">
        <v>44104</v>
      </c>
      <c r="C1092" s="39">
        <v>1503426.84</v>
      </c>
      <c r="D1092" s="39">
        <v>1082</v>
      </c>
      <c r="E1092" s="39">
        <v>131.18</v>
      </c>
      <c r="F1092" s="38">
        <v>3.7240350713970614</v>
      </c>
      <c r="G1092" s="38">
        <v>7.9935163966496026E-2</v>
      </c>
      <c r="H1092" s="38">
        <v>-0.38276949136592475</v>
      </c>
    </row>
    <row r="1093" spans="1:8">
      <c r="A1093" s="39" t="s">
        <v>1570</v>
      </c>
      <c r="B1093" s="40">
        <v>44107</v>
      </c>
      <c r="C1093" s="39">
        <v>1546154.72</v>
      </c>
      <c r="D1093" s="39">
        <v>1087.6279999999999</v>
      </c>
      <c r="E1093" s="39">
        <v>131.6525</v>
      </c>
      <c r="F1093" s="38">
        <v>3.761708367322683</v>
      </c>
      <c r="G1093" s="38">
        <v>8.654145854145856E-2</v>
      </c>
      <c r="H1093" s="38">
        <v>-0.38075023518344309</v>
      </c>
    </row>
    <row r="1094" spans="1:8">
      <c r="A1094" s="39" t="s">
        <v>1559</v>
      </c>
      <c r="B1094" s="40">
        <v>44108</v>
      </c>
      <c r="C1094" s="39">
        <v>1522980.88</v>
      </c>
      <c r="D1094" s="39">
        <v>1089.5039999999999</v>
      </c>
      <c r="E1094" s="39">
        <v>131.81</v>
      </c>
      <c r="F1094" s="38">
        <v>3.670315499442756</v>
      </c>
      <c r="G1094" s="38">
        <v>9.1162567101994885E-2</v>
      </c>
      <c r="H1094" s="38">
        <v>-0.37848924933987182</v>
      </c>
    </row>
    <row r="1095" spans="1:8">
      <c r="A1095" s="39" t="s">
        <v>2368</v>
      </c>
      <c r="B1095" s="40">
        <v>44109</v>
      </c>
      <c r="C1095" s="39">
        <v>1490173.09</v>
      </c>
      <c r="D1095" s="39">
        <v>1091.3800000000001</v>
      </c>
      <c r="E1095" s="39">
        <v>132.79</v>
      </c>
      <c r="F1095" s="38">
        <v>3.5694400060267908</v>
      </c>
      <c r="G1095" s="38">
        <v>0.10329559239789732</v>
      </c>
      <c r="H1095" s="38">
        <v>-0.36652037019368389</v>
      </c>
    </row>
    <row r="1096" spans="1:8">
      <c r="A1096" s="39" t="s">
        <v>2369</v>
      </c>
      <c r="B1096" s="40">
        <v>44110</v>
      </c>
      <c r="C1096" s="39">
        <v>1514698.24</v>
      </c>
      <c r="D1096" s="39">
        <v>1102.47</v>
      </c>
      <c r="E1096" s="39">
        <v>132.88</v>
      </c>
      <c r="F1096" s="38">
        <v>3.6277773838206393</v>
      </c>
      <c r="G1096" s="38">
        <v>0.1111637451419909</v>
      </c>
      <c r="H1096" s="38">
        <v>-0.36654431043523861</v>
      </c>
    </row>
    <row r="1097" spans="1:8">
      <c r="A1097" s="39" t="s">
        <v>2370</v>
      </c>
      <c r="B1097" s="40">
        <v>44111</v>
      </c>
      <c r="C1097" s="39">
        <v>1540700.01</v>
      </c>
      <c r="D1097" s="39">
        <v>1107.9000000000001</v>
      </c>
      <c r="E1097" s="39">
        <v>132.63999999999999</v>
      </c>
      <c r="F1097" s="38">
        <v>3.8115533755977618</v>
      </c>
      <c r="G1097" s="38">
        <v>0.11552124111932738</v>
      </c>
      <c r="H1097" s="38">
        <v>-0.36783910018110766</v>
      </c>
    </row>
    <row r="1098" spans="1:8">
      <c r="A1098" s="39" t="s">
        <v>2371</v>
      </c>
      <c r="B1098" s="40">
        <v>44114</v>
      </c>
      <c r="C1098" s="39">
        <v>1541822.8</v>
      </c>
      <c r="D1098" s="39">
        <v>1125.462</v>
      </c>
      <c r="E1098" s="39">
        <v>134.4325</v>
      </c>
      <c r="F1098" s="38">
        <v>3.8045375353400406</v>
      </c>
      <c r="G1098" s="38">
        <v>0.13207330811941742</v>
      </c>
      <c r="H1098" s="38">
        <v>-0.35582682447649616</v>
      </c>
    </row>
    <row r="1099" spans="1:8">
      <c r="A1099" s="39" t="s">
        <v>2372</v>
      </c>
      <c r="B1099" s="40">
        <v>44115</v>
      </c>
      <c r="C1099" s="39">
        <v>1597125.42</v>
      </c>
      <c r="D1099" s="39">
        <v>1131.316</v>
      </c>
      <c r="E1099" s="39">
        <v>135.03</v>
      </c>
      <c r="F1099" s="38">
        <v>4.0787884322158439</v>
      </c>
      <c r="G1099" s="38">
        <v>0.13820212284320132</v>
      </c>
      <c r="H1099" s="38">
        <v>-0.35240516042396042</v>
      </c>
    </row>
    <row r="1100" spans="1:8">
      <c r="A1100" s="39" t="s">
        <v>1343</v>
      </c>
      <c r="B1100" s="40">
        <v>44116</v>
      </c>
      <c r="C1100" s="39">
        <v>1579507.3</v>
      </c>
      <c r="D1100" s="39">
        <v>1137.17</v>
      </c>
      <c r="E1100" s="39">
        <v>135.27000000000001</v>
      </c>
      <c r="F1100" s="38">
        <v>4.0455585155105886</v>
      </c>
      <c r="G1100" s="38">
        <v>0.1451747716538605</v>
      </c>
      <c r="H1100" s="38">
        <v>-0.34576320371445146</v>
      </c>
    </row>
    <row r="1101" spans="1:8">
      <c r="A1101" s="39" t="s">
        <v>2373</v>
      </c>
      <c r="B1101" s="40">
        <v>44117</v>
      </c>
      <c r="C1101" s="39">
        <v>1579675.66</v>
      </c>
      <c r="D1101" s="39">
        <v>1136.42</v>
      </c>
      <c r="E1101" s="39">
        <v>135.29</v>
      </c>
      <c r="F1101" s="38">
        <v>3.9049137072286886</v>
      </c>
      <c r="G1101" s="38">
        <v>0.12776552734316859</v>
      </c>
      <c r="H1101" s="38">
        <v>-0.34746539333429804</v>
      </c>
    </row>
    <row r="1102" spans="1:8">
      <c r="A1102" s="39" t="s">
        <v>2374</v>
      </c>
      <c r="B1102" s="40">
        <v>44118</v>
      </c>
      <c r="C1102" s="39">
        <v>1561416.08</v>
      </c>
      <c r="D1102" s="39">
        <v>1135.56</v>
      </c>
      <c r="E1102" s="39">
        <v>135.54</v>
      </c>
      <c r="F1102" s="38">
        <v>3.786818193725602</v>
      </c>
      <c r="G1102" s="38">
        <v>0.1214720678832506</v>
      </c>
      <c r="H1102" s="38">
        <v>-0.34685813415574407</v>
      </c>
    </row>
    <row r="1103" spans="1:8">
      <c r="A1103" s="39" t="s">
        <v>2375</v>
      </c>
      <c r="B1103" s="40">
        <v>44122</v>
      </c>
      <c r="C1103" s="39">
        <v>1514272.54</v>
      </c>
      <c r="D1103" s="39">
        <v>1128.9359999999999</v>
      </c>
      <c r="E1103" s="39">
        <v>134.37</v>
      </c>
      <c r="F1103" s="38">
        <v>3.7340008650908052</v>
      </c>
      <c r="G1103" s="38">
        <v>0.10957393483709255</v>
      </c>
      <c r="H1103" s="38">
        <v>-0.35566318212333359</v>
      </c>
    </row>
    <row r="1104" spans="1:8">
      <c r="A1104" s="39" t="s">
        <v>2376</v>
      </c>
      <c r="B1104" s="40">
        <v>44123</v>
      </c>
      <c r="C1104" s="39">
        <v>1462283.2</v>
      </c>
      <c r="D1104" s="39">
        <v>1127.28</v>
      </c>
      <c r="E1104" s="39">
        <v>134.87</v>
      </c>
      <c r="F1104" s="38">
        <v>3.7326306752986502</v>
      </c>
      <c r="G1104" s="38">
        <v>0.10598969830757898</v>
      </c>
      <c r="H1104" s="38">
        <v>-0.35292424315117787</v>
      </c>
    </row>
    <row r="1105" spans="1:8">
      <c r="A1105" s="39" t="s">
        <v>2377</v>
      </c>
      <c r="B1105" s="40">
        <v>44124</v>
      </c>
      <c r="C1105" s="39">
        <v>1419305.29</v>
      </c>
      <c r="D1105" s="39">
        <v>1133.94</v>
      </c>
      <c r="E1105" s="39">
        <v>134.47</v>
      </c>
      <c r="F1105" s="38">
        <v>3.5837224918493975</v>
      </c>
      <c r="G1105" s="38">
        <v>0.10727677525193346</v>
      </c>
      <c r="H1105" s="38">
        <v>-0.35657208478874591</v>
      </c>
    </row>
    <row r="1106" spans="1:8">
      <c r="A1106" s="39" t="s">
        <v>2356</v>
      </c>
      <c r="B1106" s="40">
        <v>44125</v>
      </c>
      <c r="C1106" s="39">
        <v>1412354.66</v>
      </c>
      <c r="D1106" s="39">
        <v>1137.9100000000001</v>
      </c>
      <c r="E1106" s="39">
        <v>133.38</v>
      </c>
      <c r="F1106" s="38">
        <v>3.6861195956484218</v>
      </c>
      <c r="G1106" s="38">
        <v>0.10732135489245098</v>
      </c>
      <c r="H1106" s="38">
        <v>-0.36768749407414436</v>
      </c>
    </row>
    <row r="1107" spans="1:8">
      <c r="A1107" s="39" t="s">
        <v>2481</v>
      </c>
      <c r="B1107" s="40">
        <v>44128</v>
      </c>
      <c r="C1107" s="39">
        <v>1374057.4</v>
      </c>
      <c r="D1107" s="39">
        <v>1133.5540000000001</v>
      </c>
      <c r="E1107" s="39">
        <v>132.41999999999999</v>
      </c>
      <c r="F1107" s="38">
        <v>3.5472529428614799</v>
      </c>
      <c r="G1107" s="38">
        <v>0.10213221067369305</v>
      </c>
      <c r="H1107" s="38">
        <v>-0.37205993930197279</v>
      </c>
    </row>
    <row r="1108" spans="1:8">
      <c r="A1108" s="39" t="s">
        <v>2482</v>
      </c>
      <c r="B1108" s="40">
        <v>44130</v>
      </c>
      <c r="C1108" s="39">
        <v>1336587.04</v>
      </c>
      <c r="D1108" s="39">
        <v>1130.6500000000001</v>
      </c>
      <c r="E1108" s="39">
        <v>131.78</v>
      </c>
      <c r="F1108" s="38">
        <v>3.3351363385380557</v>
      </c>
      <c r="G1108" s="38">
        <v>9.3387358811697574E-2</v>
      </c>
      <c r="H1108" s="38">
        <v>-0.37950842828891607</v>
      </c>
    </row>
    <row r="1109" spans="1:8">
      <c r="A1109" s="39" t="s">
        <v>2483</v>
      </c>
      <c r="B1109" s="40">
        <v>44131</v>
      </c>
      <c r="C1109" s="39">
        <v>1302028.52</v>
      </c>
      <c r="D1109" s="39">
        <v>1133.99</v>
      </c>
      <c r="E1109" s="39">
        <v>132.80000000000001</v>
      </c>
      <c r="F1109" s="38">
        <v>3.2576724880397014</v>
      </c>
      <c r="G1109" s="38">
        <v>9.9946651147000409E-2</v>
      </c>
      <c r="H1109" s="38">
        <v>-0.37596917438090316</v>
      </c>
    </row>
    <row r="1110" spans="1:8">
      <c r="A1110" s="39" t="s">
        <v>2484</v>
      </c>
      <c r="B1110" s="40">
        <v>44132</v>
      </c>
      <c r="C1110" s="39">
        <v>1288330.51</v>
      </c>
      <c r="D1110" s="39">
        <v>1120.75</v>
      </c>
      <c r="E1110" s="39">
        <v>131.94999999999999</v>
      </c>
      <c r="F1110" s="38">
        <v>3.2456132826871968</v>
      </c>
      <c r="G1110" s="38">
        <v>7.9552131555576056E-2</v>
      </c>
      <c r="H1110" s="38">
        <v>-0.37660631944969392</v>
      </c>
    </row>
    <row r="1111" spans="1:8">
      <c r="A1111" s="39" t="s">
        <v>2485</v>
      </c>
      <c r="B1111" s="40">
        <v>44135</v>
      </c>
      <c r="C1111" s="39">
        <v>1305898.74</v>
      </c>
      <c r="D1111" s="39">
        <v>1117.1559999999999</v>
      </c>
      <c r="E1111" s="39">
        <v>130.315</v>
      </c>
      <c r="F1111" s="38">
        <v>3.2680627734950392</v>
      </c>
      <c r="G1111" s="38">
        <v>7.1129562691160775E-2</v>
      </c>
      <c r="H1111" s="38">
        <v>-0.38210052157420582</v>
      </c>
    </row>
    <row r="1112" spans="1:8">
      <c r="A1112" s="39" t="s">
        <v>2486</v>
      </c>
      <c r="B1112" s="40">
        <v>44136</v>
      </c>
      <c r="C1112" s="39">
        <v>1279862.72</v>
      </c>
      <c r="D1112" s="39">
        <v>1115.9580000000001</v>
      </c>
      <c r="E1112" s="39">
        <v>129.77000000000001</v>
      </c>
      <c r="F1112" s="38">
        <v>3.1331048897773064</v>
      </c>
      <c r="G1112" s="38">
        <v>7.1491118578972612E-2</v>
      </c>
      <c r="H1112" s="38">
        <v>-0.38593668669852832</v>
      </c>
    </row>
    <row r="1113" spans="1:8">
      <c r="A1113" s="39" t="s">
        <v>2487</v>
      </c>
      <c r="B1113" s="40">
        <v>44137</v>
      </c>
      <c r="C1113" s="39">
        <v>1264477.6299999999</v>
      </c>
      <c r="D1113" s="39">
        <v>1114.76</v>
      </c>
      <c r="E1113" s="39">
        <v>129.61000000000001</v>
      </c>
      <c r="F1113" s="38">
        <v>3.0957372671608283</v>
      </c>
      <c r="G1113" s="38">
        <v>5.6314138705428674E-2</v>
      </c>
      <c r="H1113" s="38">
        <v>-0.38332342095872485</v>
      </c>
    </row>
    <row r="1114" spans="1:8">
      <c r="A1114" s="39" t="s">
        <v>2488</v>
      </c>
      <c r="B1114" s="40">
        <v>44139</v>
      </c>
      <c r="C1114" s="39">
        <v>1290571.3899999999</v>
      </c>
      <c r="D1114" s="39">
        <v>1135.26</v>
      </c>
      <c r="E1114" s="39">
        <v>130.37</v>
      </c>
      <c r="F1114" s="38">
        <v>3.1771349490872796</v>
      </c>
      <c r="G1114" s="38">
        <v>7.1060626073173871E-2</v>
      </c>
      <c r="H1114" s="38">
        <v>-0.37856904523571189</v>
      </c>
    </row>
    <row r="1115" spans="1:8">
      <c r="A1115" s="39" t="s">
        <v>2489</v>
      </c>
      <c r="B1115" s="40">
        <v>44142</v>
      </c>
      <c r="C1115" s="39">
        <v>1262887.1299999999</v>
      </c>
      <c r="D1115" s="39">
        <v>1169.5260000000001</v>
      </c>
      <c r="E1115" s="39">
        <v>133.4675</v>
      </c>
      <c r="F1115" s="38">
        <v>3.1450102144739871</v>
      </c>
      <c r="G1115" s="38">
        <v>9.8610680569254816E-2</v>
      </c>
      <c r="H1115" s="38">
        <v>-0.36444047619047615</v>
      </c>
    </row>
    <row r="1116" spans="1:8">
      <c r="A1116" s="39" t="s">
        <v>2490</v>
      </c>
      <c r="B1116" s="40">
        <v>44143</v>
      </c>
      <c r="C1116" s="39">
        <v>1240523.77</v>
      </c>
      <c r="D1116" s="39">
        <v>1180.9480000000001</v>
      </c>
      <c r="E1116" s="39">
        <v>134.5</v>
      </c>
      <c r="F1116" s="38">
        <v>3.0628522033170409</v>
      </c>
      <c r="G1116" s="38">
        <v>0.10243274024010018</v>
      </c>
      <c r="H1116" s="38">
        <v>-0.36786201062179824</v>
      </c>
    </row>
    <row r="1117" spans="1:8">
      <c r="A1117" s="39" t="s">
        <v>2491</v>
      </c>
      <c r="B1117" s="40">
        <v>44144</v>
      </c>
      <c r="C1117" s="39">
        <v>1215163.8500000001</v>
      </c>
      <c r="D1117" s="39">
        <v>1192.3699999999999</v>
      </c>
      <c r="E1117" s="39">
        <v>136.84</v>
      </c>
      <c r="F1117" s="38">
        <v>2.972955991550025</v>
      </c>
      <c r="G1117" s="38">
        <v>0.12594665374034819</v>
      </c>
      <c r="H1117" s="38">
        <v>-0.35720258171193431</v>
      </c>
    </row>
    <row r="1118" spans="1:8">
      <c r="A1118" s="39" t="s">
        <v>2492</v>
      </c>
      <c r="B1118" s="40">
        <v>44145</v>
      </c>
      <c r="C1118" s="39">
        <v>1211941.1599999999</v>
      </c>
      <c r="D1118" s="39">
        <v>1179.92</v>
      </c>
      <c r="E1118" s="39">
        <v>136.05000000000001</v>
      </c>
      <c r="F1118" s="38">
        <v>3.0025126299357687</v>
      </c>
      <c r="G1118" s="38">
        <v>0.11741550156101188</v>
      </c>
      <c r="H1118" s="38">
        <v>-0.36099760462167108</v>
      </c>
    </row>
    <row r="1119" spans="1:8">
      <c r="A1119" s="39" t="s">
        <v>2493</v>
      </c>
      <c r="B1119" s="40">
        <v>44146</v>
      </c>
      <c r="C1119" s="39">
        <v>1221074.76</v>
      </c>
      <c r="D1119" s="39">
        <v>1178.8599999999999</v>
      </c>
      <c r="E1119" s="39">
        <v>136.19999999999999</v>
      </c>
      <c r="F1119" s="38">
        <v>3.0174322062644112</v>
      </c>
      <c r="G1119" s="38">
        <v>0.11965276194817998</v>
      </c>
      <c r="H1119" s="38">
        <v>-0.35908898404780953</v>
      </c>
    </row>
    <row r="1120" spans="1:8">
      <c r="A1120" s="39" t="s">
        <v>2494</v>
      </c>
      <c r="B1120" s="40">
        <v>44149</v>
      </c>
      <c r="C1120" s="39">
        <v>1247649.18</v>
      </c>
      <c r="D1120" s="39">
        <v>1193.3679999999999</v>
      </c>
      <c r="E1120" s="39">
        <v>136.11750000000001</v>
      </c>
      <c r="F1120" s="38">
        <v>3.06857152420229</v>
      </c>
      <c r="G1120" s="38">
        <v>0.13026528891961786</v>
      </c>
      <c r="H1120" s="38">
        <v>-0.36193924905076647</v>
      </c>
    </row>
    <row r="1121" spans="1:8">
      <c r="A1121" s="39" t="s">
        <v>2495</v>
      </c>
      <c r="B1121" s="40">
        <v>44150</v>
      </c>
      <c r="C1121" s="39">
        <v>1257356.8600000001</v>
      </c>
      <c r="D1121" s="39">
        <v>1198.204</v>
      </c>
      <c r="E1121" s="39">
        <v>136.09</v>
      </c>
      <c r="F1121" s="38">
        <v>3.0943702600478025</v>
      </c>
      <c r="G1121" s="38">
        <v>0.14789189810601355</v>
      </c>
      <c r="H1121" s="38">
        <v>-0.35688294504040452</v>
      </c>
    </row>
    <row r="1122" spans="1:8">
      <c r="A1122" s="39" t="s">
        <v>1304</v>
      </c>
      <c r="B1122" s="40">
        <v>44151</v>
      </c>
      <c r="C1122" s="39">
        <v>1273847</v>
      </c>
      <c r="D1122" s="39">
        <v>1203.04</v>
      </c>
      <c r="E1122" s="39">
        <v>135.75</v>
      </c>
      <c r="F1122" s="38">
        <v>3.150883120589306</v>
      </c>
      <c r="G1122" s="38">
        <v>0.14705893570199957</v>
      </c>
      <c r="H1122" s="38">
        <v>-0.35785241248817412</v>
      </c>
    </row>
    <row r="1123" spans="1:8">
      <c r="A1123" s="39" t="s">
        <v>2496</v>
      </c>
      <c r="B1123" s="40">
        <v>44152</v>
      </c>
      <c r="C1123" s="39">
        <v>1296947.08</v>
      </c>
      <c r="D1123" s="39">
        <v>1201.43</v>
      </c>
      <c r="E1123" s="39">
        <v>136.69999999999999</v>
      </c>
      <c r="F1123" s="38">
        <v>3.2896894341207039</v>
      </c>
      <c r="G1123" s="38">
        <v>0.14371581266147659</v>
      </c>
      <c r="H1123" s="38">
        <v>-0.35314437136232446</v>
      </c>
    </row>
    <row r="1124" spans="1:8">
      <c r="A1124" s="39" t="s">
        <v>2497</v>
      </c>
      <c r="B1124" s="40">
        <v>44153</v>
      </c>
      <c r="C1124" s="39">
        <v>1345301.35</v>
      </c>
      <c r="D1124" s="39">
        <v>1207.55</v>
      </c>
      <c r="E1124" s="39">
        <v>136.85</v>
      </c>
      <c r="F1124" s="38">
        <v>3.4439530250753654</v>
      </c>
      <c r="G1124" s="38">
        <v>0.14773029692430528</v>
      </c>
      <c r="H1124" s="38">
        <v>-0.35255712731229605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30"/>
  <sheetViews>
    <sheetView showGridLines="0" rightToLeft="1" zoomScale="85" zoomScaleNormal="85" workbookViewId="0">
      <selection activeCell="C15" sqref="C15"/>
    </sheetView>
  </sheetViews>
  <sheetFormatPr defaultColWidth="9.140625" defaultRowHeight="18"/>
  <cols>
    <col min="1" max="1" width="15" style="20" bestFit="1" customWidth="1"/>
    <col min="2" max="2" width="27.42578125" style="20" bestFit="1" customWidth="1"/>
    <col min="3" max="3" width="23.28515625" style="20" bestFit="1" customWidth="1"/>
    <col min="4" max="4" width="8.42578125" style="20" bestFit="1" customWidth="1"/>
    <col min="5" max="5" width="82.42578125" style="21" bestFit="1" customWidth="1"/>
    <col min="6" max="6" width="19.42578125" style="17" bestFit="1" customWidth="1"/>
    <col min="7" max="16384" width="9.140625" style="17"/>
  </cols>
  <sheetData>
    <row r="1" spans="1:6" ht="18.75">
      <c r="A1" s="648" t="s">
        <v>155</v>
      </c>
      <c r="B1" s="648" t="s">
        <v>272</v>
      </c>
      <c r="C1" s="648" t="s">
        <v>273</v>
      </c>
      <c r="D1" s="648" t="s">
        <v>274</v>
      </c>
      <c r="E1" s="648" t="s">
        <v>275</v>
      </c>
      <c r="F1" s="648" t="s">
        <v>276</v>
      </c>
    </row>
    <row r="2" spans="1:6">
      <c r="A2" s="18" t="s">
        <v>22</v>
      </c>
      <c r="B2" s="18" t="s">
        <v>144</v>
      </c>
      <c r="C2" s="18" t="s">
        <v>2142</v>
      </c>
      <c r="D2" s="18" t="s">
        <v>2143</v>
      </c>
      <c r="E2" s="18" t="s">
        <v>2045</v>
      </c>
      <c r="F2" s="18">
        <v>2</v>
      </c>
    </row>
    <row r="3" spans="1:6" ht="21" customHeight="1">
      <c r="A3" s="19" t="s">
        <v>22</v>
      </c>
      <c r="B3" s="19" t="s">
        <v>105</v>
      </c>
      <c r="C3" s="19" t="s">
        <v>2382</v>
      </c>
      <c r="D3" s="19" t="s">
        <v>2383</v>
      </c>
      <c r="E3" s="19" t="s">
        <v>277</v>
      </c>
      <c r="F3" s="19">
        <v>2</v>
      </c>
    </row>
    <row r="4" spans="1:6">
      <c r="A4" s="18" t="s">
        <v>22</v>
      </c>
      <c r="B4" s="18" t="s">
        <v>130</v>
      </c>
      <c r="C4" s="18" t="s">
        <v>2507</v>
      </c>
      <c r="D4" s="18" t="s">
        <v>2508</v>
      </c>
      <c r="E4" s="18" t="s">
        <v>277</v>
      </c>
      <c r="F4" s="18">
        <v>1</v>
      </c>
    </row>
    <row r="5" spans="1:6">
      <c r="A5" s="19" t="s">
        <v>22</v>
      </c>
      <c r="B5" s="19" t="s">
        <v>124</v>
      </c>
      <c r="C5" s="19" t="s">
        <v>2509</v>
      </c>
      <c r="D5" s="19" t="s">
        <v>2510</v>
      </c>
      <c r="E5" s="19" t="s">
        <v>277</v>
      </c>
      <c r="F5" s="19">
        <v>3</v>
      </c>
    </row>
    <row r="6" spans="1:6">
      <c r="A6" s="18" t="s">
        <v>22</v>
      </c>
      <c r="B6" s="18" t="s">
        <v>126</v>
      </c>
      <c r="C6" s="18" t="s">
        <v>2511</v>
      </c>
      <c r="D6" s="18" t="s">
        <v>2512</v>
      </c>
      <c r="E6" s="18" t="s">
        <v>2045</v>
      </c>
      <c r="F6" s="18">
        <v>5</v>
      </c>
    </row>
    <row r="7" spans="1:6">
      <c r="A7" s="19" t="s">
        <v>22</v>
      </c>
      <c r="B7" s="19" t="s">
        <v>119</v>
      </c>
      <c r="C7" s="19" t="s">
        <v>2340</v>
      </c>
      <c r="D7" s="19" t="s">
        <v>2341</v>
      </c>
      <c r="E7" s="19" t="s">
        <v>277</v>
      </c>
      <c r="F7" s="19">
        <v>2</v>
      </c>
    </row>
    <row r="8" spans="1:6">
      <c r="A8" s="18" t="s">
        <v>22</v>
      </c>
      <c r="B8" s="18" t="s">
        <v>116</v>
      </c>
      <c r="C8" s="18" t="s">
        <v>2513</v>
      </c>
      <c r="D8" s="18" t="s">
        <v>2514</v>
      </c>
      <c r="E8" s="18" t="s">
        <v>277</v>
      </c>
      <c r="F8" s="18">
        <v>2</v>
      </c>
    </row>
    <row r="9" spans="1:6">
      <c r="A9" s="19" t="s">
        <v>22</v>
      </c>
      <c r="B9" s="19" t="s">
        <v>116</v>
      </c>
      <c r="C9" s="19" t="s">
        <v>2515</v>
      </c>
      <c r="D9" s="19" t="s">
        <v>2516</v>
      </c>
      <c r="E9" s="19" t="s">
        <v>277</v>
      </c>
      <c r="F9" s="19">
        <v>2</v>
      </c>
    </row>
    <row r="10" spans="1:6">
      <c r="A10" s="18" t="s">
        <v>22</v>
      </c>
      <c r="B10" s="18" t="s">
        <v>116</v>
      </c>
      <c r="C10" s="18" t="s">
        <v>2390</v>
      </c>
      <c r="D10" s="18" t="s">
        <v>2391</v>
      </c>
      <c r="E10" s="18" t="s">
        <v>277</v>
      </c>
      <c r="F10" s="18">
        <v>6</v>
      </c>
    </row>
    <row r="11" spans="1:6">
      <c r="A11" s="19" t="s">
        <v>22</v>
      </c>
      <c r="B11" s="19" t="s">
        <v>116</v>
      </c>
      <c r="C11" s="19" t="s">
        <v>2517</v>
      </c>
      <c r="D11" s="19" t="s">
        <v>2518</v>
      </c>
      <c r="E11" s="19" t="s">
        <v>1890</v>
      </c>
      <c r="F11" s="19">
        <v>2</v>
      </c>
    </row>
    <row r="12" spans="1:6">
      <c r="A12" s="18" t="s">
        <v>22</v>
      </c>
      <c r="B12" s="18" t="s">
        <v>116</v>
      </c>
      <c r="C12" s="18" t="s">
        <v>2519</v>
      </c>
      <c r="D12" s="18" t="s">
        <v>2520</v>
      </c>
      <c r="E12" s="18" t="s">
        <v>277</v>
      </c>
      <c r="F12" s="18">
        <v>2</v>
      </c>
    </row>
    <row r="13" spans="1:6">
      <c r="A13" s="19" t="s">
        <v>22</v>
      </c>
      <c r="B13" s="19" t="s">
        <v>116</v>
      </c>
      <c r="C13" s="19" t="s">
        <v>2521</v>
      </c>
      <c r="D13" s="19" t="s">
        <v>2522</v>
      </c>
      <c r="E13" s="19" t="s">
        <v>277</v>
      </c>
      <c r="F13" s="19">
        <v>3</v>
      </c>
    </row>
    <row r="14" spans="1:6">
      <c r="A14" s="18" t="s">
        <v>22</v>
      </c>
      <c r="B14" s="18" t="s">
        <v>116</v>
      </c>
      <c r="C14" s="18" t="s">
        <v>2523</v>
      </c>
      <c r="D14" s="18" t="s">
        <v>2524</v>
      </c>
      <c r="E14" s="18" t="s">
        <v>277</v>
      </c>
      <c r="F14" s="18">
        <v>3</v>
      </c>
    </row>
    <row r="15" spans="1:6">
      <c r="A15" s="19" t="s">
        <v>22</v>
      </c>
      <c r="B15" s="19" t="s">
        <v>116</v>
      </c>
      <c r="C15" s="19" t="s">
        <v>2525</v>
      </c>
      <c r="D15" s="19" t="s">
        <v>2526</v>
      </c>
      <c r="E15" s="19" t="s">
        <v>278</v>
      </c>
      <c r="F15" s="19">
        <v>9</v>
      </c>
    </row>
    <row r="16" spans="1:6">
      <c r="A16" s="18" t="s">
        <v>22</v>
      </c>
      <c r="B16" s="18" t="s">
        <v>116</v>
      </c>
      <c r="C16" s="18" t="s">
        <v>2342</v>
      </c>
      <c r="D16" s="18" t="s">
        <v>2343</v>
      </c>
      <c r="E16" s="18" t="s">
        <v>277</v>
      </c>
      <c r="F16" s="18">
        <v>3</v>
      </c>
    </row>
    <row r="17" spans="1:6">
      <c r="A17" s="19" t="s">
        <v>22</v>
      </c>
      <c r="B17" s="19" t="s">
        <v>110</v>
      </c>
      <c r="C17" s="19" t="s">
        <v>2527</v>
      </c>
      <c r="D17" s="19" t="s">
        <v>2528</v>
      </c>
      <c r="E17" s="19" t="s">
        <v>278</v>
      </c>
      <c r="F17" s="19">
        <v>1</v>
      </c>
    </row>
    <row r="18" spans="1:6">
      <c r="A18" s="18" t="s">
        <v>22</v>
      </c>
      <c r="B18" s="18" t="s">
        <v>142</v>
      </c>
      <c r="C18" s="18" t="s">
        <v>2529</v>
      </c>
      <c r="D18" s="18" t="s">
        <v>2530</v>
      </c>
      <c r="E18" s="18" t="s">
        <v>277</v>
      </c>
      <c r="F18" s="18">
        <v>2</v>
      </c>
    </row>
    <row r="19" spans="1:6">
      <c r="A19" s="19" t="s">
        <v>22</v>
      </c>
      <c r="B19" s="19" t="s">
        <v>133</v>
      </c>
      <c r="C19" s="19" t="s">
        <v>2392</v>
      </c>
      <c r="D19" s="19" t="s">
        <v>2393</v>
      </c>
      <c r="E19" s="19" t="s">
        <v>278</v>
      </c>
      <c r="F19" s="19">
        <v>1</v>
      </c>
    </row>
    <row r="20" spans="1:6">
      <c r="A20" s="18" t="s">
        <v>22</v>
      </c>
      <c r="B20" s="18" t="s">
        <v>133</v>
      </c>
      <c r="C20" s="18" t="s">
        <v>2531</v>
      </c>
      <c r="D20" s="18" t="s">
        <v>2532</v>
      </c>
      <c r="E20" s="18" t="s">
        <v>2533</v>
      </c>
      <c r="F20" s="18">
        <v>5</v>
      </c>
    </row>
    <row r="21" spans="1:6">
      <c r="A21" s="19" t="s">
        <v>22</v>
      </c>
      <c r="B21" s="19" t="s">
        <v>133</v>
      </c>
      <c r="C21" s="19" t="s">
        <v>2534</v>
      </c>
      <c r="D21" s="19" t="s">
        <v>2535</v>
      </c>
      <c r="E21" s="19" t="s">
        <v>277</v>
      </c>
      <c r="F21" s="19">
        <v>1</v>
      </c>
    </row>
    <row r="22" spans="1:6">
      <c r="A22" s="18" t="s">
        <v>22</v>
      </c>
      <c r="B22" s="18" t="s">
        <v>118</v>
      </c>
      <c r="C22" s="18" t="s">
        <v>2536</v>
      </c>
      <c r="D22" s="18" t="s">
        <v>2537</v>
      </c>
      <c r="E22" s="18" t="s">
        <v>2044</v>
      </c>
      <c r="F22" s="18">
        <v>3</v>
      </c>
    </row>
    <row r="23" spans="1:6">
      <c r="A23" s="19" t="s">
        <v>22</v>
      </c>
      <c r="B23" s="19" t="s">
        <v>118</v>
      </c>
      <c r="C23" s="19" t="s">
        <v>2538</v>
      </c>
      <c r="D23" s="19" t="s">
        <v>2539</v>
      </c>
      <c r="E23" s="19" t="s">
        <v>1505</v>
      </c>
      <c r="F23" s="19">
        <v>13</v>
      </c>
    </row>
    <row r="24" spans="1:6">
      <c r="A24" s="18" t="s">
        <v>22</v>
      </c>
      <c r="B24" s="18" t="s">
        <v>118</v>
      </c>
      <c r="C24" s="18" t="s">
        <v>2394</v>
      </c>
      <c r="D24" s="18" t="s">
        <v>2395</v>
      </c>
      <c r="E24" s="18" t="s">
        <v>278</v>
      </c>
      <c r="F24" s="18">
        <v>1</v>
      </c>
    </row>
    <row r="25" spans="1:6">
      <c r="A25" s="19" t="s">
        <v>22</v>
      </c>
      <c r="B25" s="19" t="s">
        <v>106</v>
      </c>
      <c r="C25" s="19" t="s">
        <v>2344</v>
      </c>
      <c r="D25" s="19" t="s">
        <v>2345</v>
      </c>
      <c r="E25" s="19" t="s">
        <v>277</v>
      </c>
      <c r="F25" s="19">
        <v>7</v>
      </c>
    </row>
    <row r="26" spans="1:6">
      <c r="A26" s="18" t="s">
        <v>22</v>
      </c>
      <c r="B26" s="18" t="s">
        <v>106</v>
      </c>
      <c r="C26" s="18" t="s">
        <v>2540</v>
      </c>
      <c r="D26" s="18" t="s">
        <v>2541</v>
      </c>
      <c r="E26" s="18" t="s">
        <v>2046</v>
      </c>
      <c r="F26" s="18">
        <v>5</v>
      </c>
    </row>
    <row r="27" spans="1:6">
      <c r="A27" s="19" t="s">
        <v>22</v>
      </c>
      <c r="B27" s="19" t="s">
        <v>106</v>
      </c>
      <c r="C27" s="19" t="s">
        <v>2542</v>
      </c>
      <c r="D27" s="19" t="s">
        <v>2543</v>
      </c>
      <c r="E27" s="19" t="s">
        <v>277</v>
      </c>
      <c r="F27" s="19">
        <v>5</v>
      </c>
    </row>
    <row r="28" spans="1:6">
      <c r="A28" s="18" t="s">
        <v>22</v>
      </c>
      <c r="B28" s="18" t="s">
        <v>106</v>
      </c>
      <c r="C28" s="18" t="s">
        <v>2544</v>
      </c>
      <c r="D28" s="18" t="s">
        <v>2545</v>
      </c>
      <c r="E28" s="18" t="s">
        <v>277</v>
      </c>
      <c r="F28" s="18">
        <v>5</v>
      </c>
    </row>
    <row r="29" spans="1:6">
      <c r="A29" s="19" t="s">
        <v>22</v>
      </c>
      <c r="B29" s="19" t="s">
        <v>121</v>
      </c>
      <c r="C29" s="19" t="s">
        <v>2546</v>
      </c>
      <c r="D29" s="19" t="s">
        <v>2547</v>
      </c>
      <c r="E29" s="19" t="s">
        <v>278</v>
      </c>
      <c r="F29" s="19">
        <v>1</v>
      </c>
    </row>
    <row r="30" spans="1:6">
      <c r="A30" s="18" t="s">
        <v>22</v>
      </c>
      <c r="B30" s="18" t="s">
        <v>121</v>
      </c>
      <c r="C30" s="18" t="s">
        <v>2548</v>
      </c>
      <c r="D30" s="18" t="s">
        <v>2549</v>
      </c>
      <c r="E30" s="18" t="s">
        <v>278</v>
      </c>
      <c r="F30" s="18">
        <v>11</v>
      </c>
    </row>
    <row r="31" spans="1:6">
      <c r="A31" s="19" t="s">
        <v>22</v>
      </c>
      <c r="B31" s="19" t="s">
        <v>104</v>
      </c>
      <c r="C31" s="19" t="s">
        <v>2427</v>
      </c>
      <c r="D31" s="19" t="s">
        <v>2428</v>
      </c>
      <c r="E31" s="19" t="s">
        <v>278</v>
      </c>
      <c r="F31" s="19">
        <v>1</v>
      </c>
    </row>
    <row r="32" spans="1:6">
      <c r="A32" s="18" t="s">
        <v>22</v>
      </c>
      <c r="B32" s="18" t="s">
        <v>129</v>
      </c>
      <c r="C32" s="18" t="s">
        <v>2550</v>
      </c>
      <c r="D32" s="18" t="s">
        <v>2551</v>
      </c>
      <c r="E32" s="18" t="s">
        <v>277</v>
      </c>
      <c r="F32" s="18">
        <v>3</v>
      </c>
    </row>
    <row r="33" spans="1:6">
      <c r="A33" s="19" t="s">
        <v>22</v>
      </c>
      <c r="B33" s="19" t="s">
        <v>129</v>
      </c>
      <c r="C33" s="19" t="s">
        <v>2552</v>
      </c>
      <c r="D33" s="19" t="s">
        <v>2553</v>
      </c>
      <c r="E33" s="19" t="s">
        <v>277</v>
      </c>
      <c r="F33" s="19">
        <v>2</v>
      </c>
    </row>
    <row r="34" spans="1:6">
      <c r="A34" s="18" t="s">
        <v>22</v>
      </c>
      <c r="B34" s="18" t="s">
        <v>129</v>
      </c>
      <c r="C34" s="18" t="s">
        <v>2554</v>
      </c>
      <c r="D34" s="18" t="s">
        <v>2555</v>
      </c>
      <c r="E34" s="18" t="s">
        <v>277</v>
      </c>
      <c r="F34" s="18">
        <v>5</v>
      </c>
    </row>
    <row r="35" spans="1:6">
      <c r="A35" s="19" t="s">
        <v>22</v>
      </c>
      <c r="B35" s="19" t="s">
        <v>129</v>
      </c>
      <c r="C35" s="19" t="s">
        <v>2556</v>
      </c>
      <c r="D35" s="19" t="s">
        <v>2557</v>
      </c>
      <c r="E35" s="19" t="s">
        <v>277</v>
      </c>
      <c r="F35" s="19">
        <v>3</v>
      </c>
    </row>
    <row r="36" spans="1:6">
      <c r="A36" s="18" t="s">
        <v>22</v>
      </c>
      <c r="B36" s="18" t="s">
        <v>129</v>
      </c>
      <c r="C36" s="18" t="s">
        <v>2558</v>
      </c>
      <c r="D36" s="18" t="s">
        <v>2559</v>
      </c>
      <c r="E36" s="18" t="s">
        <v>277</v>
      </c>
      <c r="F36" s="18">
        <v>2</v>
      </c>
    </row>
    <row r="37" spans="1:6">
      <c r="A37" s="19" t="s">
        <v>22</v>
      </c>
      <c r="B37" s="19" t="s">
        <v>129</v>
      </c>
      <c r="C37" s="19" t="s">
        <v>2560</v>
      </c>
      <c r="D37" s="19" t="s">
        <v>2561</v>
      </c>
      <c r="E37" s="19" t="s">
        <v>277</v>
      </c>
      <c r="F37" s="19">
        <v>2</v>
      </c>
    </row>
    <row r="38" spans="1:6">
      <c r="A38" s="18" t="s">
        <v>22</v>
      </c>
      <c r="B38" s="18" t="s">
        <v>129</v>
      </c>
      <c r="C38" s="18" t="s">
        <v>2562</v>
      </c>
      <c r="D38" s="18" t="s">
        <v>2563</v>
      </c>
      <c r="E38" s="18" t="s">
        <v>277</v>
      </c>
      <c r="F38" s="18">
        <v>1</v>
      </c>
    </row>
    <row r="39" spans="1:6">
      <c r="A39" s="19" t="s">
        <v>22</v>
      </c>
      <c r="B39" s="19" t="s">
        <v>136</v>
      </c>
      <c r="C39" s="19" t="s">
        <v>2564</v>
      </c>
      <c r="D39" s="19" t="s">
        <v>2565</v>
      </c>
      <c r="E39" s="19" t="s">
        <v>277</v>
      </c>
      <c r="F39" s="19">
        <v>2</v>
      </c>
    </row>
    <row r="40" spans="1:6">
      <c r="A40" s="18" t="s">
        <v>22</v>
      </c>
      <c r="B40" s="18" t="s">
        <v>136</v>
      </c>
      <c r="C40" s="18" t="s">
        <v>2566</v>
      </c>
      <c r="D40" s="18" t="s">
        <v>2567</v>
      </c>
      <c r="E40" s="18" t="s">
        <v>277</v>
      </c>
      <c r="F40" s="18">
        <v>1</v>
      </c>
    </row>
    <row r="41" spans="1:6">
      <c r="A41" s="19" t="s">
        <v>22</v>
      </c>
      <c r="B41" s="19" t="s">
        <v>136</v>
      </c>
      <c r="C41" s="19" t="s">
        <v>2568</v>
      </c>
      <c r="D41" s="19" t="s">
        <v>2569</v>
      </c>
      <c r="E41" s="19" t="s">
        <v>277</v>
      </c>
      <c r="F41" s="19">
        <v>5</v>
      </c>
    </row>
    <row r="42" spans="1:6">
      <c r="A42" s="18" t="s">
        <v>22</v>
      </c>
      <c r="B42" s="18" t="s">
        <v>131</v>
      </c>
      <c r="C42" s="18" t="s">
        <v>2570</v>
      </c>
      <c r="D42" s="18" t="s">
        <v>2571</v>
      </c>
      <c r="E42" s="18" t="s">
        <v>277</v>
      </c>
      <c r="F42" s="18">
        <v>1</v>
      </c>
    </row>
    <row r="43" spans="1:6">
      <c r="A43" s="19" t="s">
        <v>22</v>
      </c>
      <c r="B43" s="19" t="s">
        <v>125</v>
      </c>
      <c r="C43" s="19" t="s">
        <v>2396</v>
      </c>
      <c r="D43" s="19" t="s">
        <v>2397</v>
      </c>
      <c r="E43" s="19" t="s">
        <v>277</v>
      </c>
      <c r="F43" s="19">
        <v>2</v>
      </c>
    </row>
    <row r="44" spans="1:6">
      <c r="A44" s="18" t="s">
        <v>22</v>
      </c>
      <c r="B44" s="18" t="s">
        <v>125</v>
      </c>
      <c r="C44" s="18" t="s">
        <v>2398</v>
      </c>
      <c r="D44" s="18" t="s">
        <v>2399</v>
      </c>
      <c r="E44" s="18" t="s">
        <v>277</v>
      </c>
      <c r="F44" s="18">
        <v>2</v>
      </c>
    </row>
    <row r="45" spans="1:6">
      <c r="A45" s="19" t="s">
        <v>22</v>
      </c>
      <c r="B45" s="19" t="s">
        <v>141</v>
      </c>
      <c r="C45" s="19" t="s">
        <v>2402</v>
      </c>
      <c r="D45" s="19" t="s">
        <v>2403</v>
      </c>
      <c r="E45" s="19" t="s">
        <v>277</v>
      </c>
      <c r="F45" s="19">
        <v>4</v>
      </c>
    </row>
    <row r="46" spans="1:6">
      <c r="A46" s="18" t="s">
        <v>22</v>
      </c>
      <c r="B46" s="18" t="s">
        <v>103</v>
      </c>
      <c r="C46" s="18" t="s">
        <v>2572</v>
      </c>
      <c r="D46" s="18" t="s">
        <v>2573</v>
      </c>
      <c r="E46" s="18" t="s">
        <v>277</v>
      </c>
      <c r="F46" s="18">
        <v>1</v>
      </c>
    </row>
    <row r="47" spans="1:6">
      <c r="A47" s="19" t="s">
        <v>22</v>
      </c>
      <c r="B47" s="19" t="s">
        <v>103</v>
      </c>
      <c r="C47" s="19" t="s">
        <v>2346</v>
      </c>
      <c r="D47" s="19" t="s">
        <v>2347</v>
      </c>
      <c r="E47" s="19" t="s">
        <v>277</v>
      </c>
      <c r="F47" s="19">
        <v>2</v>
      </c>
    </row>
    <row r="48" spans="1:6">
      <c r="A48" s="18" t="s">
        <v>22</v>
      </c>
      <c r="B48" s="18" t="s">
        <v>103</v>
      </c>
      <c r="C48" s="18" t="s">
        <v>2574</v>
      </c>
      <c r="D48" s="18" t="s">
        <v>2575</v>
      </c>
      <c r="E48" s="18" t="s">
        <v>277</v>
      </c>
      <c r="F48" s="18">
        <v>9</v>
      </c>
    </row>
    <row r="49" spans="1:6">
      <c r="A49" s="19" t="s">
        <v>22</v>
      </c>
      <c r="B49" s="19" t="s">
        <v>103</v>
      </c>
      <c r="C49" s="19" t="s">
        <v>2576</v>
      </c>
      <c r="D49" s="19" t="s">
        <v>2577</v>
      </c>
      <c r="E49" s="19" t="s">
        <v>2046</v>
      </c>
      <c r="F49" s="19">
        <v>4</v>
      </c>
    </row>
    <row r="50" spans="1:6">
      <c r="A50" s="18" t="s">
        <v>22</v>
      </c>
      <c r="B50" s="18" t="s">
        <v>122</v>
      </c>
      <c r="C50" s="18" t="s">
        <v>2578</v>
      </c>
      <c r="D50" s="18" t="s">
        <v>2579</v>
      </c>
      <c r="E50" s="18" t="s">
        <v>277</v>
      </c>
      <c r="F50" s="18">
        <v>1</v>
      </c>
    </row>
    <row r="51" spans="1:6">
      <c r="A51" s="19" t="s">
        <v>22</v>
      </c>
      <c r="B51" s="19" t="s">
        <v>122</v>
      </c>
      <c r="C51" s="19" t="s">
        <v>2406</v>
      </c>
      <c r="D51" s="19" t="s">
        <v>2407</v>
      </c>
      <c r="E51" s="19" t="s">
        <v>277</v>
      </c>
      <c r="F51" s="19">
        <v>5</v>
      </c>
    </row>
    <row r="52" spans="1:6">
      <c r="A52" s="18" t="s">
        <v>22</v>
      </c>
      <c r="B52" s="18" t="s">
        <v>122</v>
      </c>
      <c r="C52" s="18" t="s">
        <v>2350</v>
      </c>
      <c r="D52" s="18" t="s">
        <v>2351</v>
      </c>
      <c r="E52" s="18" t="s">
        <v>278</v>
      </c>
      <c r="F52" s="18">
        <v>1</v>
      </c>
    </row>
    <row r="53" spans="1:6">
      <c r="A53" s="19" t="s">
        <v>22</v>
      </c>
      <c r="B53" s="19" t="s">
        <v>122</v>
      </c>
      <c r="C53" s="19" t="s">
        <v>2410</v>
      </c>
      <c r="D53" s="19" t="s">
        <v>2411</v>
      </c>
      <c r="E53" s="19" t="s">
        <v>277</v>
      </c>
      <c r="F53" s="19">
        <v>1</v>
      </c>
    </row>
    <row r="54" spans="1:6">
      <c r="A54" s="18" t="s">
        <v>22</v>
      </c>
      <c r="B54" s="18" t="s">
        <v>122</v>
      </c>
      <c r="C54" s="18" t="s">
        <v>2207</v>
      </c>
      <c r="D54" s="18" t="s">
        <v>2208</v>
      </c>
      <c r="E54" s="18" t="s">
        <v>2045</v>
      </c>
      <c r="F54" s="18">
        <v>3</v>
      </c>
    </row>
    <row r="55" spans="1:6">
      <c r="A55" s="19" t="s">
        <v>22</v>
      </c>
      <c r="B55" s="19" t="s">
        <v>140</v>
      </c>
      <c r="C55" s="19" t="s">
        <v>2580</v>
      </c>
      <c r="D55" s="19" t="s">
        <v>2581</v>
      </c>
      <c r="E55" s="19" t="s">
        <v>277</v>
      </c>
      <c r="F55" s="19">
        <v>4</v>
      </c>
    </row>
    <row r="56" spans="1:6">
      <c r="A56" s="18" t="s">
        <v>22</v>
      </c>
      <c r="B56" s="18" t="s">
        <v>111</v>
      </c>
      <c r="C56" s="18" t="s">
        <v>2582</v>
      </c>
      <c r="D56" s="18" t="s">
        <v>2583</v>
      </c>
      <c r="E56" s="18" t="s">
        <v>278</v>
      </c>
      <c r="F56" s="18">
        <v>1</v>
      </c>
    </row>
    <row r="57" spans="1:6">
      <c r="A57" s="19" t="s">
        <v>23</v>
      </c>
      <c r="B57" s="19" t="s">
        <v>124</v>
      </c>
      <c r="C57" s="19" t="s">
        <v>2414</v>
      </c>
      <c r="D57" s="19" t="s">
        <v>2415</v>
      </c>
      <c r="E57" s="19" t="s">
        <v>278</v>
      </c>
      <c r="F57" s="19">
        <v>1</v>
      </c>
    </row>
    <row r="58" spans="1:6">
      <c r="A58" s="18" t="s">
        <v>23</v>
      </c>
      <c r="B58" s="18" t="s">
        <v>124</v>
      </c>
      <c r="C58" s="18" t="s">
        <v>2205</v>
      </c>
      <c r="D58" s="18" t="s">
        <v>2206</v>
      </c>
      <c r="E58" s="18" t="s">
        <v>278</v>
      </c>
      <c r="F58" s="18">
        <v>1</v>
      </c>
    </row>
    <row r="59" spans="1:6">
      <c r="A59" s="19" t="s">
        <v>23</v>
      </c>
      <c r="B59" s="19" t="s">
        <v>126</v>
      </c>
      <c r="C59" s="19" t="s">
        <v>2584</v>
      </c>
      <c r="D59" s="19" t="s">
        <v>2585</v>
      </c>
      <c r="E59" s="19" t="s">
        <v>277</v>
      </c>
      <c r="F59" s="19">
        <v>1</v>
      </c>
    </row>
    <row r="60" spans="1:6">
      <c r="A60" s="18" t="s">
        <v>23</v>
      </c>
      <c r="B60" s="18" t="s">
        <v>126</v>
      </c>
      <c r="C60" s="18" t="s">
        <v>2586</v>
      </c>
      <c r="D60" s="18" t="s">
        <v>2587</v>
      </c>
      <c r="E60" s="18" t="s">
        <v>277</v>
      </c>
      <c r="F60" s="18">
        <v>1</v>
      </c>
    </row>
    <row r="61" spans="1:6">
      <c r="A61" s="19" t="s">
        <v>23</v>
      </c>
      <c r="B61" s="19" t="s">
        <v>128</v>
      </c>
      <c r="C61" s="19" t="s">
        <v>2588</v>
      </c>
      <c r="D61" s="19" t="s">
        <v>2589</v>
      </c>
      <c r="E61" s="19" t="s">
        <v>277</v>
      </c>
      <c r="F61" s="19">
        <v>3</v>
      </c>
    </row>
    <row r="62" spans="1:6">
      <c r="A62" s="18" t="s">
        <v>23</v>
      </c>
      <c r="B62" s="18" t="s">
        <v>110</v>
      </c>
      <c r="C62" s="18" t="s">
        <v>2590</v>
      </c>
      <c r="D62" s="18" t="s">
        <v>2591</v>
      </c>
      <c r="E62" s="18" t="s">
        <v>278</v>
      </c>
      <c r="F62" s="18">
        <v>2</v>
      </c>
    </row>
    <row r="63" spans="1:6">
      <c r="A63" s="19" t="s">
        <v>23</v>
      </c>
      <c r="B63" s="19" t="s">
        <v>137</v>
      </c>
      <c r="C63" s="19" t="s">
        <v>2592</v>
      </c>
      <c r="D63" s="19" t="s">
        <v>2593</v>
      </c>
      <c r="E63" s="19" t="s">
        <v>2594</v>
      </c>
      <c r="F63" s="19">
        <v>3</v>
      </c>
    </row>
    <row r="64" spans="1:6">
      <c r="A64" s="18" t="s">
        <v>23</v>
      </c>
      <c r="B64" s="18" t="s">
        <v>118</v>
      </c>
      <c r="C64" s="18" t="s">
        <v>2416</v>
      </c>
      <c r="D64" s="18" t="s">
        <v>2417</v>
      </c>
      <c r="E64" s="18" t="s">
        <v>277</v>
      </c>
      <c r="F64" s="18">
        <v>5</v>
      </c>
    </row>
    <row r="65" spans="1:6">
      <c r="A65" s="19" t="s">
        <v>23</v>
      </c>
      <c r="B65" s="19" t="s">
        <v>120</v>
      </c>
      <c r="C65" s="19" t="s">
        <v>2595</v>
      </c>
      <c r="D65" s="19" t="s">
        <v>2596</v>
      </c>
      <c r="E65" s="19" t="s">
        <v>2254</v>
      </c>
      <c r="F65" s="19">
        <v>2</v>
      </c>
    </row>
    <row r="66" spans="1:6">
      <c r="A66" s="18" t="s">
        <v>23</v>
      </c>
      <c r="B66" s="18" t="s">
        <v>112</v>
      </c>
      <c r="C66" s="18" t="s">
        <v>2597</v>
      </c>
      <c r="D66" s="18" t="s">
        <v>2598</v>
      </c>
      <c r="E66" s="18" t="s">
        <v>278</v>
      </c>
      <c r="F66" s="18">
        <v>1</v>
      </c>
    </row>
    <row r="67" spans="1:6">
      <c r="A67" s="19" t="s">
        <v>23</v>
      </c>
      <c r="B67" s="19" t="s">
        <v>106</v>
      </c>
      <c r="C67" s="19" t="s">
        <v>2599</v>
      </c>
      <c r="D67" s="19" t="s">
        <v>2600</v>
      </c>
      <c r="E67" s="19" t="s">
        <v>277</v>
      </c>
      <c r="F67" s="19">
        <v>4</v>
      </c>
    </row>
    <row r="68" spans="1:6">
      <c r="A68" s="18" t="s">
        <v>23</v>
      </c>
      <c r="B68" s="18" t="s">
        <v>104</v>
      </c>
      <c r="C68" s="18" t="s">
        <v>2418</v>
      </c>
      <c r="D68" s="18" t="s">
        <v>2419</v>
      </c>
      <c r="E68" s="18" t="s">
        <v>278</v>
      </c>
      <c r="F68" s="18">
        <v>2</v>
      </c>
    </row>
    <row r="69" spans="1:6">
      <c r="A69" s="19" t="s">
        <v>23</v>
      </c>
      <c r="B69" s="19" t="s">
        <v>104</v>
      </c>
      <c r="C69" s="19" t="s">
        <v>2601</v>
      </c>
      <c r="D69" s="19" t="s">
        <v>2602</v>
      </c>
      <c r="E69" s="19" t="s">
        <v>277</v>
      </c>
      <c r="F69" s="19">
        <v>1</v>
      </c>
    </row>
    <row r="70" spans="1:6">
      <c r="A70" s="18" t="s">
        <v>23</v>
      </c>
      <c r="B70" s="18" t="s">
        <v>131</v>
      </c>
      <c r="C70" s="18" t="s">
        <v>2603</v>
      </c>
      <c r="D70" s="18" t="s">
        <v>2604</v>
      </c>
      <c r="E70" s="18" t="s">
        <v>277</v>
      </c>
      <c r="F70" s="18">
        <v>1</v>
      </c>
    </row>
    <row r="71" spans="1:6">
      <c r="A71" s="19" t="s">
        <v>23</v>
      </c>
      <c r="B71" s="19" t="s">
        <v>103</v>
      </c>
      <c r="C71" s="19" t="s">
        <v>2605</v>
      </c>
      <c r="D71" s="19" t="s">
        <v>2606</v>
      </c>
      <c r="E71" s="19" t="s">
        <v>1890</v>
      </c>
      <c r="F71" s="19">
        <v>3</v>
      </c>
    </row>
    <row r="72" spans="1:6">
      <c r="A72" s="18" t="s">
        <v>23</v>
      </c>
      <c r="B72" s="18" t="s">
        <v>122</v>
      </c>
      <c r="C72" s="18" t="s">
        <v>2607</v>
      </c>
      <c r="D72" s="18" t="s">
        <v>2608</v>
      </c>
      <c r="E72" s="18" t="s">
        <v>277</v>
      </c>
      <c r="F72" s="18">
        <v>1</v>
      </c>
    </row>
    <row r="73" spans="1:6">
      <c r="A73" s="19" t="s">
        <v>23</v>
      </c>
      <c r="B73" s="19" t="s">
        <v>122</v>
      </c>
      <c r="C73" s="19" t="s">
        <v>2609</v>
      </c>
      <c r="D73" s="19" t="s">
        <v>2610</v>
      </c>
      <c r="E73" s="19" t="s">
        <v>278</v>
      </c>
      <c r="F73" s="19">
        <v>1</v>
      </c>
    </row>
    <row r="74" spans="1:6">
      <c r="A74" s="18" t="s">
        <v>23</v>
      </c>
      <c r="B74" s="18" t="s">
        <v>122</v>
      </c>
      <c r="C74" s="18" t="s">
        <v>2611</v>
      </c>
      <c r="D74" s="18" t="s">
        <v>2612</v>
      </c>
      <c r="E74" s="18" t="s">
        <v>278</v>
      </c>
      <c r="F74" s="18">
        <v>3</v>
      </c>
    </row>
    <row r="75" spans="1:6">
      <c r="A75" s="19" t="s">
        <v>23</v>
      </c>
      <c r="B75" s="19" t="s">
        <v>143</v>
      </c>
      <c r="C75" s="19" t="s">
        <v>2613</v>
      </c>
      <c r="D75" s="19" t="s">
        <v>2614</v>
      </c>
      <c r="E75" s="19" t="s">
        <v>278</v>
      </c>
      <c r="F75" s="19">
        <v>1</v>
      </c>
    </row>
    <row r="76" spans="1:6">
      <c r="A76" s="18" t="s">
        <v>23</v>
      </c>
      <c r="B76" s="18" t="s">
        <v>111</v>
      </c>
      <c r="C76" s="18" t="s">
        <v>2422</v>
      </c>
      <c r="D76" s="18" t="s">
        <v>2423</v>
      </c>
      <c r="E76" s="18" t="s">
        <v>278</v>
      </c>
      <c r="F76" s="18">
        <v>1</v>
      </c>
    </row>
    <row r="77" spans="1:6">
      <c r="A77" s="19" t="s">
        <v>23</v>
      </c>
      <c r="B77" s="19" t="s">
        <v>111</v>
      </c>
      <c r="C77" s="19" t="s">
        <v>2615</v>
      </c>
      <c r="D77" s="19" t="s">
        <v>2616</v>
      </c>
      <c r="E77" s="19" t="s">
        <v>2431</v>
      </c>
      <c r="F77" s="19">
        <v>3</v>
      </c>
    </row>
    <row r="230" spans="6:6">
      <c r="F230" s="1081"/>
    </row>
  </sheetData>
  <autoFilter ref="A1:F229"/>
  <conditionalFormatting sqref="C2:E19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{FEAFF0DF-209A-4F7F-B97A-CBAD29C78BD6}</x14:id>
        </ext>
      </extLst>
    </cfRule>
  </conditionalFormatting>
  <conditionalFormatting sqref="A2:B1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{2AADC6C9-860B-4DBF-9769-F3582DD81967}</x14:id>
        </ext>
      </extLst>
    </cfRule>
  </conditionalFormatting>
  <conditionalFormatting sqref="C20:E22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{AA1FC555-1EC0-4ACB-882F-382C9DFDA39E}</x14:id>
        </ext>
      </extLst>
    </cfRule>
  </conditionalFormatting>
  <conditionalFormatting sqref="A20:B22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{DC16DEC0-3FF8-443F-8427-81412B2A4C31}</x14:id>
        </ext>
      </extLst>
    </cfRule>
  </conditionalFormatting>
  <conditionalFormatting sqref="C23:E3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{13BF4150-ABA2-4C7A-BA52-5C1245A37DB6}</x14:id>
        </ext>
      </extLst>
    </cfRule>
  </conditionalFormatting>
  <conditionalFormatting sqref="A23:B3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{96FC6102-1751-41D6-A688-F27DEAB75A8F}</x14:id>
        </ext>
      </extLst>
    </cfRule>
  </conditionalFormatting>
  <conditionalFormatting sqref="C37:E52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{86D7C680-1BC1-4815-AFE0-D2135AED39C2}</x14:id>
        </ext>
      </extLst>
    </cfRule>
  </conditionalFormatting>
  <conditionalFormatting sqref="A37:B52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{CC889774-5F6F-46A7-9C8A-E35F6094E232}</x14:id>
        </ext>
      </extLst>
    </cfRule>
  </conditionalFormatting>
  <conditionalFormatting sqref="C53:E77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{20218C5D-27CA-44C7-B68E-7258BB9B9BC1}</x14:id>
        </ext>
      </extLst>
    </cfRule>
  </conditionalFormatting>
  <conditionalFormatting sqref="A53:B77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{9D3CF883-5201-40DB-B5B1-A1B4B8497DBA}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AFF0DF-209A-4F7F-B97A-CBAD29C78B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C2:E19</xm:sqref>
        </x14:conditionalFormatting>
        <x14:conditionalFormatting xmlns:xm="http://schemas.microsoft.com/office/excel/2006/main">
          <x14:cfRule type="dataBar" id="{2AADC6C9-860B-4DBF-9769-F3582DD819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A2:B19</xm:sqref>
        </x14:conditionalFormatting>
        <x14:conditionalFormatting xmlns:xm="http://schemas.microsoft.com/office/excel/2006/main">
          <x14:cfRule type="dataBar" id="{AA1FC555-1EC0-4ACB-882F-382C9DFDA3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C20:E22</xm:sqref>
        </x14:conditionalFormatting>
        <x14:conditionalFormatting xmlns:xm="http://schemas.microsoft.com/office/excel/2006/main">
          <x14:cfRule type="dataBar" id="{DC16DEC0-3FF8-443F-8427-81412B2A4C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A20:B22</xm:sqref>
        </x14:conditionalFormatting>
        <x14:conditionalFormatting xmlns:xm="http://schemas.microsoft.com/office/excel/2006/main">
          <x14:cfRule type="dataBar" id="{13BF4150-ABA2-4C7A-BA52-5C1245A37D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C23:E36</xm:sqref>
        </x14:conditionalFormatting>
        <x14:conditionalFormatting xmlns:xm="http://schemas.microsoft.com/office/excel/2006/main">
          <x14:cfRule type="dataBar" id="{96FC6102-1751-41D6-A688-F27DEAB75A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A23:B36</xm:sqref>
        </x14:conditionalFormatting>
        <x14:conditionalFormatting xmlns:xm="http://schemas.microsoft.com/office/excel/2006/main">
          <x14:cfRule type="dataBar" id="{86D7C680-1BC1-4815-AFE0-D2135AED39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C37:E52</xm:sqref>
        </x14:conditionalFormatting>
        <x14:conditionalFormatting xmlns:xm="http://schemas.microsoft.com/office/excel/2006/main">
          <x14:cfRule type="dataBar" id="{CC889774-5F6F-46A7-9C8A-E35F6094E2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A37:B52</xm:sqref>
        </x14:conditionalFormatting>
        <x14:conditionalFormatting xmlns:xm="http://schemas.microsoft.com/office/excel/2006/main">
          <x14:cfRule type="dataBar" id="{20218C5D-27CA-44C7-B68E-7258BB9B9B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C53:E77</xm:sqref>
        </x14:conditionalFormatting>
        <x14:conditionalFormatting xmlns:xm="http://schemas.microsoft.com/office/excel/2006/main">
          <x14:cfRule type="dataBar" id="{9D3CF883-5201-40DB-B5B1-A1B4B8497D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A53:B77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0"/>
  <sheetViews>
    <sheetView showGridLines="0" rightToLeft="1" zoomScale="90" zoomScaleNormal="90" workbookViewId="0">
      <selection activeCell="C22" sqref="C22"/>
    </sheetView>
  </sheetViews>
  <sheetFormatPr defaultColWidth="9.140625" defaultRowHeight="18"/>
  <cols>
    <col min="1" max="1" width="18" style="20" bestFit="1" customWidth="1"/>
    <col min="2" max="2" width="31.5703125" style="20" bestFit="1" customWidth="1"/>
    <col min="3" max="3" width="24.42578125" style="20" bestFit="1" customWidth="1"/>
    <col min="4" max="4" width="5.42578125" style="20" customWidth="1"/>
    <col min="5" max="5" width="50.5703125" style="20" customWidth="1"/>
    <col min="6" max="6" width="7.7109375" style="20" customWidth="1"/>
    <col min="7" max="16384" width="9.140625" style="17"/>
  </cols>
  <sheetData>
    <row r="1" spans="1:6">
      <c r="A1" s="649" t="s">
        <v>279</v>
      </c>
      <c r="B1" s="649" t="s">
        <v>272</v>
      </c>
      <c r="C1" s="649" t="s">
        <v>273</v>
      </c>
      <c r="D1" s="649" t="s">
        <v>274</v>
      </c>
      <c r="E1" s="649" t="s">
        <v>275</v>
      </c>
      <c r="F1" s="649" t="s">
        <v>280</v>
      </c>
    </row>
    <row r="2" spans="1:6">
      <c r="A2" s="18" t="s">
        <v>22</v>
      </c>
      <c r="B2" s="18" t="s">
        <v>105</v>
      </c>
      <c r="C2" s="18" t="s">
        <v>2041</v>
      </c>
      <c r="D2" s="18" t="s">
        <v>2042</v>
      </c>
      <c r="E2" s="22" t="s">
        <v>277</v>
      </c>
      <c r="F2" s="18" t="s">
        <v>2617</v>
      </c>
    </row>
    <row r="3" spans="1:6">
      <c r="A3" s="19" t="s">
        <v>22</v>
      </c>
      <c r="B3" s="19" t="s">
        <v>105</v>
      </c>
      <c r="C3" s="19" t="s">
        <v>2384</v>
      </c>
      <c r="D3" s="19" t="s">
        <v>2385</v>
      </c>
      <c r="E3" s="23" t="s">
        <v>2533</v>
      </c>
      <c r="F3" s="19" t="s">
        <v>2618</v>
      </c>
    </row>
    <row r="4" spans="1:6">
      <c r="A4" s="18" t="s">
        <v>22</v>
      </c>
      <c r="B4" s="18" t="s">
        <v>107</v>
      </c>
      <c r="C4" s="18" t="s">
        <v>2386</v>
      </c>
      <c r="D4" s="18" t="s">
        <v>2387</v>
      </c>
      <c r="E4" s="22" t="s">
        <v>2046</v>
      </c>
      <c r="F4" s="18" t="s">
        <v>2619</v>
      </c>
    </row>
    <row r="5" spans="1:6" ht="36">
      <c r="A5" s="19" t="s">
        <v>22</v>
      </c>
      <c r="B5" s="19" t="s">
        <v>107</v>
      </c>
      <c r="C5" s="19" t="s">
        <v>2388</v>
      </c>
      <c r="D5" s="19" t="s">
        <v>2389</v>
      </c>
      <c r="E5" s="23" t="s">
        <v>2045</v>
      </c>
      <c r="F5" s="19" t="s">
        <v>2617</v>
      </c>
    </row>
    <row r="6" spans="1:6">
      <c r="A6" s="18" t="s">
        <v>22</v>
      </c>
      <c r="B6" s="18" t="s">
        <v>119</v>
      </c>
      <c r="C6" s="18" t="s">
        <v>2620</v>
      </c>
      <c r="D6" s="18" t="s">
        <v>2621</v>
      </c>
      <c r="E6" s="22" t="s">
        <v>277</v>
      </c>
      <c r="F6" s="18" t="s">
        <v>2622</v>
      </c>
    </row>
    <row r="7" spans="1:6" ht="36">
      <c r="A7" s="19" t="s">
        <v>22</v>
      </c>
      <c r="B7" s="19" t="s">
        <v>132</v>
      </c>
      <c r="C7" s="19" t="s">
        <v>2623</v>
      </c>
      <c r="D7" s="19" t="s">
        <v>2624</v>
      </c>
      <c r="E7" s="23" t="s">
        <v>1505</v>
      </c>
      <c r="F7" s="19" t="s">
        <v>2625</v>
      </c>
    </row>
    <row r="8" spans="1:6">
      <c r="A8" s="18" t="s">
        <v>22</v>
      </c>
      <c r="B8" s="18" t="s">
        <v>127</v>
      </c>
      <c r="C8" s="18" t="s">
        <v>2626</v>
      </c>
      <c r="D8" s="18" t="s">
        <v>2627</v>
      </c>
      <c r="E8" s="22" t="s">
        <v>277</v>
      </c>
      <c r="F8" s="18" t="s">
        <v>2617</v>
      </c>
    </row>
    <row r="9" spans="1:6">
      <c r="A9" s="19" t="s">
        <v>22</v>
      </c>
      <c r="B9" s="19" t="s">
        <v>120</v>
      </c>
      <c r="C9" s="19" t="s">
        <v>2628</v>
      </c>
      <c r="D9" s="19" t="s">
        <v>2629</v>
      </c>
      <c r="E9" s="23" t="s">
        <v>2044</v>
      </c>
      <c r="F9" s="19" t="s">
        <v>2622</v>
      </c>
    </row>
    <row r="10" spans="1:6">
      <c r="A10" s="18" t="s">
        <v>22</v>
      </c>
      <c r="B10" s="18" t="s">
        <v>120</v>
      </c>
      <c r="C10" s="18" t="s">
        <v>2630</v>
      </c>
      <c r="D10" s="18" t="s">
        <v>2631</v>
      </c>
      <c r="E10" s="22" t="s">
        <v>2044</v>
      </c>
      <c r="F10" s="18" t="s">
        <v>2617</v>
      </c>
    </row>
    <row r="11" spans="1:6">
      <c r="A11" s="19" t="s">
        <v>22</v>
      </c>
      <c r="B11" s="19" t="s">
        <v>120</v>
      </c>
      <c r="C11" s="19" t="s">
        <v>2632</v>
      </c>
      <c r="D11" s="19" t="s">
        <v>2633</v>
      </c>
      <c r="E11" s="23" t="s">
        <v>277</v>
      </c>
      <c r="F11" s="19" t="s">
        <v>2617</v>
      </c>
    </row>
    <row r="12" spans="1:6">
      <c r="A12" s="18" t="s">
        <v>22</v>
      </c>
      <c r="B12" s="18" t="s">
        <v>112</v>
      </c>
      <c r="C12" s="18" t="s">
        <v>2634</v>
      </c>
      <c r="D12" s="18" t="s">
        <v>2635</v>
      </c>
      <c r="E12" s="22" t="s">
        <v>278</v>
      </c>
      <c r="F12" s="18" t="s">
        <v>2636</v>
      </c>
    </row>
    <row r="13" spans="1:6">
      <c r="A13" s="19" t="s">
        <v>22</v>
      </c>
      <c r="B13" s="19" t="s">
        <v>112</v>
      </c>
      <c r="C13" s="19" t="s">
        <v>2637</v>
      </c>
      <c r="D13" s="19" t="s">
        <v>2638</v>
      </c>
      <c r="E13" s="23" t="s">
        <v>278</v>
      </c>
      <c r="F13" s="19" t="s">
        <v>2617</v>
      </c>
    </row>
    <row r="14" spans="1:6">
      <c r="A14" s="18" t="s">
        <v>22</v>
      </c>
      <c r="B14" s="18" t="s">
        <v>104</v>
      </c>
      <c r="C14" s="18" t="s">
        <v>2639</v>
      </c>
      <c r="D14" s="18" t="s">
        <v>2640</v>
      </c>
      <c r="E14" s="22" t="s">
        <v>277</v>
      </c>
      <c r="F14" s="18" t="s">
        <v>2641</v>
      </c>
    </row>
    <row r="15" spans="1:6">
      <c r="A15" s="19" t="s">
        <v>22</v>
      </c>
      <c r="B15" s="19" t="s">
        <v>104</v>
      </c>
      <c r="C15" s="19" t="s">
        <v>2642</v>
      </c>
      <c r="D15" s="19" t="s">
        <v>2643</v>
      </c>
      <c r="E15" s="23" t="s">
        <v>278</v>
      </c>
      <c r="F15" s="19" t="s">
        <v>2617</v>
      </c>
    </row>
    <row r="16" spans="1:6">
      <c r="A16" s="18" t="s">
        <v>22</v>
      </c>
      <c r="B16" s="18" t="s">
        <v>129</v>
      </c>
      <c r="C16" s="18" t="s">
        <v>2644</v>
      </c>
      <c r="D16" s="18" t="s">
        <v>2645</v>
      </c>
      <c r="E16" s="22" t="s">
        <v>2044</v>
      </c>
      <c r="F16" s="18" t="s">
        <v>2646</v>
      </c>
    </row>
    <row r="17" spans="1:6">
      <c r="A17" s="19" t="s">
        <v>22</v>
      </c>
      <c r="B17" s="19" t="s">
        <v>129</v>
      </c>
      <c r="C17" s="19" t="s">
        <v>2647</v>
      </c>
      <c r="D17" s="19" t="s">
        <v>2648</v>
      </c>
      <c r="E17" s="23" t="s">
        <v>2044</v>
      </c>
      <c r="F17" s="19" t="s">
        <v>2622</v>
      </c>
    </row>
    <row r="18" spans="1:6">
      <c r="A18" s="18" t="s">
        <v>22</v>
      </c>
      <c r="B18" s="18" t="s">
        <v>129</v>
      </c>
      <c r="C18" s="18" t="s">
        <v>2649</v>
      </c>
      <c r="D18" s="18" t="s">
        <v>2650</v>
      </c>
      <c r="E18" s="22" t="s">
        <v>2044</v>
      </c>
      <c r="F18" s="18" t="s">
        <v>2646</v>
      </c>
    </row>
    <row r="19" spans="1:6">
      <c r="A19" s="19" t="s">
        <v>22</v>
      </c>
      <c r="B19" s="19" t="s">
        <v>136</v>
      </c>
      <c r="C19" s="19" t="s">
        <v>2651</v>
      </c>
      <c r="D19" s="19" t="s">
        <v>2652</v>
      </c>
      <c r="E19" s="23" t="s">
        <v>1890</v>
      </c>
      <c r="F19" s="19" t="s">
        <v>2617</v>
      </c>
    </row>
    <row r="20" spans="1:6">
      <c r="A20" s="18" t="s">
        <v>22</v>
      </c>
      <c r="B20" s="18" t="s">
        <v>131</v>
      </c>
      <c r="C20" s="18" t="s">
        <v>2653</v>
      </c>
      <c r="D20" s="18" t="s">
        <v>2654</v>
      </c>
      <c r="E20" s="22" t="s">
        <v>277</v>
      </c>
      <c r="F20" s="18" t="s">
        <v>2617</v>
      </c>
    </row>
    <row r="21" spans="1:6">
      <c r="A21" s="19" t="s">
        <v>22</v>
      </c>
      <c r="B21" s="19" t="s">
        <v>131</v>
      </c>
      <c r="C21" s="19" t="s">
        <v>2655</v>
      </c>
      <c r="D21" s="19" t="s">
        <v>2656</v>
      </c>
      <c r="E21" s="23" t="s">
        <v>277</v>
      </c>
      <c r="F21" s="19" t="s">
        <v>2617</v>
      </c>
    </row>
    <row r="22" spans="1:6">
      <c r="A22" s="18" t="s">
        <v>22</v>
      </c>
      <c r="B22" s="18" t="s">
        <v>125</v>
      </c>
      <c r="C22" s="18" t="s">
        <v>2657</v>
      </c>
      <c r="D22" s="18" t="s">
        <v>2658</v>
      </c>
      <c r="E22" s="22" t="s">
        <v>277</v>
      </c>
      <c r="F22" s="18" t="s">
        <v>2622</v>
      </c>
    </row>
    <row r="23" spans="1:6">
      <c r="A23" s="19" t="s">
        <v>22</v>
      </c>
      <c r="B23" s="19" t="s">
        <v>123</v>
      </c>
      <c r="C23" s="19" t="s">
        <v>2400</v>
      </c>
      <c r="D23" s="19" t="s">
        <v>2401</v>
      </c>
      <c r="E23" s="23" t="s">
        <v>1890</v>
      </c>
      <c r="F23" s="19" t="s">
        <v>2617</v>
      </c>
    </row>
    <row r="24" spans="1:6">
      <c r="A24" s="18" t="s">
        <v>22</v>
      </c>
      <c r="B24" s="18" t="s">
        <v>103</v>
      </c>
      <c r="C24" s="18" t="s">
        <v>2659</v>
      </c>
      <c r="D24" s="18" t="s">
        <v>2660</v>
      </c>
      <c r="E24" s="22" t="s">
        <v>277</v>
      </c>
      <c r="F24" s="18" t="s">
        <v>2617</v>
      </c>
    </row>
    <row r="25" spans="1:6" ht="36">
      <c r="A25" s="19" t="s">
        <v>22</v>
      </c>
      <c r="B25" s="19" t="s">
        <v>103</v>
      </c>
      <c r="C25" s="19" t="s">
        <v>2404</v>
      </c>
      <c r="D25" s="19" t="s">
        <v>2405</v>
      </c>
      <c r="E25" s="23" t="s">
        <v>1505</v>
      </c>
      <c r="F25" s="19" t="s">
        <v>2661</v>
      </c>
    </row>
    <row r="26" spans="1:6">
      <c r="A26" s="18" t="s">
        <v>22</v>
      </c>
      <c r="B26" s="18" t="s">
        <v>122</v>
      </c>
      <c r="C26" s="18" t="s">
        <v>2408</v>
      </c>
      <c r="D26" s="18" t="s">
        <v>2409</v>
      </c>
      <c r="E26" s="22" t="s">
        <v>2533</v>
      </c>
      <c r="F26" s="18" t="s">
        <v>2617</v>
      </c>
    </row>
    <row r="27" spans="1:6">
      <c r="A27" s="19" t="s">
        <v>22</v>
      </c>
      <c r="B27" s="19" t="s">
        <v>122</v>
      </c>
      <c r="C27" s="19" t="s">
        <v>2412</v>
      </c>
      <c r="D27" s="19" t="s">
        <v>2413</v>
      </c>
      <c r="E27" s="23" t="s">
        <v>277</v>
      </c>
      <c r="F27" s="19" t="s">
        <v>2622</v>
      </c>
    </row>
    <row r="28" spans="1:6">
      <c r="A28" s="18" t="s">
        <v>23</v>
      </c>
      <c r="B28" s="18" t="s">
        <v>127</v>
      </c>
      <c r="C28" s="18" t="s">
        <v>2662</v>
      </c>
      <c r="D28" s="18" t="s">
        <v>2663</v>
      </c>
      <c r="E28" s="22" t="s">
        <v>2144</v>
      </c>
      <c r="F28" s="18" t="s">
        <v>2617</v>
      </c>
    </row>
    <row r="29" spans="1:6">
      <c r="A29" s="19" t="s">
        <v>23</v>
      </c>
      <c r="B29" s="19" t="s">
        <v>129</v>
      </c>
      <c r="C29" s="19" t="s">
        <v>2664</v>
      </c>
      <c r="D29" s="19" t="s">
        <v>2665</v>
      </c>
      <c r="E29" s="23" t="s">
        <v>2144</v>
      </c>
      <c r="F29" s="19" t="s">
        <v>2666</v>
      </c>
    </row>
    <row r="30" spans="1:6">
      <c r="A30" s="18" t="s">
        <v>23</v>
      </c>
      <c r="B30" s="18" t="s">
        <v>122</v>
      </c>
      <c r="C30" s="18" t="s">
        <v>2420</v>
      </c>
      <c r="D30" s="18" t="s">
        <v>2421</v>
      </c>
      <c r="E30" s="22" t="s">
        <v>2144</v>
      </c>
      <c r="F30" s="18" t="s">
        <v>2625</v>
      </c>
    </row>
  </sheetData>
  <conditionalFormatting sqref="A9:A23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{308D5858-D349-4166-951A-02ABD4EEC213}</x14:id>
        </ext>
      </extLst>
    </cfRule>
  </conditionalFormatting>
  <conditionalFormatting sqref="B9:D23 F9:F23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{0B06A059-9309-4157-A45A-297E37E22ADE}</x14:id>
        </ext>
      </extLst>
    </cfRule>
  </conditionalFormatting>
  <conditionalFormatting sqref="E9:E23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{64DFF719-EFC6-4FEE-BD74-AFA35C589C5A}</x14:id>
        </ext>
      </extLst>
    </cfRule>
  </conditionalFormatting>
  <conditionalFormatting sqref="A2:A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{6520C3A0-575E-43E4-8174-85C2E97540C6}</x14:id>
        </ext>
      </extLst>
    </cfRule>
  </conditionalFormatting>
  <conditionalFormatting sqref="B2:D8 F2:F8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{1E06256E-5CBB-4A7D-B1FB-A76328279904}</x14:id>
        </ext>
      </extLst>
    </cfRule>
  </conditionalFormatting>
  <conditionalFormatting sqref="E2:E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{E5BC3EFC-1195-41FD-A766-5B0877DBA90D}</x14:id>
        </ext>
      </extLst>
    </cfRule>
  </conditionalFormatting>
  <conditionalFormatting sqref="A24:A27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{CB6DF24A-9CE7-4028-A7BA-5A1B543A43A3}</x14:id>
        </ext>
      </extLst>
    </cfRule>
  </conditionalFormatting>
  <conditionalFormatting sqref="B24:D27 F24:F2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{698E4D0D-6A6C-4073-935D-B738A4E40615}</x14:id>
        </ext>
      </extLst>
    </cfRule>
  </conditionalFormatting>
  <conditionalFormatting sqref="E24:E27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{A295483B-926E-46D8-9C02-3CFF1504F3AB}</x14:id>
        </ext>
      </extLst>
    </cfRule>
  </conditionalFormatting>
  <conditionalFormatting sqref="A28:A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{F721307A-FC1B-4298-ADC7-23342025C11A}</x14:id>
        </ext>
      </extLst>
    </cfRule>
  </conditionalFormatting>
  <conditionalFormatting sqref="B28:D3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{692AB69E-BB73-4DF4-8DE6-3FA91756A14C}</x14:id>
        </ext>
      </extLst>
    </cfRule>
  </conditionalFormatting>
  <conditionalFormatting sqref="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{8487C4E9-9F72-44EB-A0BB-D06D52AD31ED}</x14:id>
        </ext>
      </extLst>
    </cfRule>
  </conditionalFormatting>
  <conditionalFormatting sqref="F29:F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{DA95C187-1C03-4C58-92C8-3754E73E7F51}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8D5858-D349-4166-951A-02ABD4EEC2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A9:A23</xm:sqref>
        </x14:conditionalFormatting>
        <x14:conditionalFormatting xmlns:xm="http://schemas.microsoft.com/office/excel/2006/main">
          <x14:cfRule type="dataBar" id="{0B06A059-9309-4157-A45A-297E37E22A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B9:D23 F9:F23</xm:sqref>
        </x14:conditionalFormatting>
        <x14:conditionalFormatting xmlns:xm="http://schemas.microsoft.com/office/excel/2006/main">
          <x14:cfRule type="dataBar" id="{64DFF719-EFC6-4FEE-BD74-AFA35C589C5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E9:E23</xm:sqref>
        </x14:conditionalFormatting>
        <x14:conditionalFormatting xmlns:xm="http://schemas.microsoft.com/office/excel/2006/main">
          <x14:cfRule type="dataBar" id="{6520C3A0-575E-43E4-8174-85C2E97540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A2:A8</xm:sqref>
        </x14:conditionalFormatting>
        <x14:conditionalFormatting xmlns:xm="http://schemas.microsoft.com/office/excel/2006/main">
          <x14:cfRule type="dataBar" id="{1E06256E-5CBB-4A7D-B1FB-A7632827990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B2:D8 F2:F8</xm:sqref>
        </x14:conditionalFormatting>
        <x14:conditionalFormatting xmlns:xm="http://schemas.microsoft.com/office/excel/2006/main">
          <x14:cfRule type="dataBar" id="{E5BC3EFC-1195-41FD-A766-5B0877DBA9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E2:E8</xm:sqref>
        </x14:conditionalFormatting>
        <x14:conditionalFormatting xmlns:xm="http://schemas.microsoft.com/office/excel/2006/main">
          <x14:cfRule type="dataBar" id="{CB6DF24A-9CE7-4028-A7BA-5A1B543A43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A24:A27</xm:sqref>
        </x14:conditionalFormatting>
        <x14:conditionalFormatting xmlns:xm="http://schemas.microsoft.com/office/excel/2006/main">
          <x14:cfRule type="dataBar" id="{698E4D0D-6A6C-4073-935D-B738A4E406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B24:D27 F24:F28</xm:sqref>
        </x14:conditionalFormatting>
        <x14:conditionalFormatting xmlns:xm="http://schemas.microsoft.com/office/excel/2006/main">
          <x14:cfRule type="dataBar" id="{A295483B-926E-46D8-9C02-3CFF1504F3A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E24:E27</xm:sqref>
        </x14:conditionalFormatting>
        <x14:conditionalFormatting xmlns:xm="http://schemas.microsoft.com/office/excel/2006/main">
          <x14:cfRule type="dataBar" id="{F721307A-FC1B-4298-ADC7-23342025C1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A28:A30</xm:sqref>
        </x14:conditionalFormatting>
        <x14:conditionalFormatting xmlns:xm="http://schemas.microsoft.com/office/excel/2006/main">
          <x14:cfRule type="dataBar" id="{692AB69E-BB73-4DF4-8DE6-3FA91756A1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B28:D30</xm:sqref>
        </x14:conditionalFormatting>
        <x14:conditionalFormatting xmlns:xm="http://schemas.microsoft.com/office/excel/2006/main">
          <x14:cfRule type="dataBar" id="{8487C4E9-9F72-44EB-A0BB-D06D52AD31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DA95C187-1C03-4C58-92C8-3754E73E7F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F29:F30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9"/>
  <sheetViews>
    <sheetView showGridLines="0" rightToLeft="1" zoomScale="90" zoomScaleNormal="90" workbookViewId="0">
      <selection activeCell="E25" sqref="E25"/>
    </sheetView>
  </sheetViews>
  <sheetFormatPr defaultColWidth="9.140625" defaultRowHeight="18"/>
  <cols>
    <col min="1" max="1" width="14.28515625" style="20" bestFit="1" customWidth="1"/>
    <col min="2" max="2" width="27.42578125" style="20" bestFit="1" customWidth="1"/>
    <col min="3" max="3" width="17.140625" style="20" bestFit="1" customWidth="1"/>
    <col min="4" max="4" width="7.85546875" style="20" bestFit="1" customWidth="1"/>
    <col min="5" max="5" width="48.5703125" style="20" bestFit="1" customWidth="1"/>
    <col min="6" max="6" width="13" style="20" bestFit="1" customWidth="1"/>
    <col min="7" max="16384" width="9.140625" style="17"/>
  </cols>
  <sheetData>
    <row r="1" spans="1:6" ht="18.75">
      <c r="A1" s="648" t="s">
        <v>279</v>
      </c>
      <c r="B1" s="648" t="s">
        <v>272</v>
      </c>
      <c r="C1" s="648" t="s">
        <v>273</v>
      </c>
      <c r="D1" s="648" t="s">
        <v>274</v>
      </c>
      <c r="E1" s="648" t="s">
        <v>275</v>
      </c>
      <c r="F1" s="648" t="s">
        <v>280</v>
      </c>
    </row>
    <row r="2" spans="1:6">
      <c r="A2" s="19" t="s">
        <v>22</v>
      </c>
      <c r="B2" s="19" t="s">
        <v>135</v>
      </c>
      <c r="C2" s="19" t="s">
        <v>282</v>
      </c>
      <c r="D2" s="19" t="s">
        <v>283</v>
      </c>
      <c r="E2" s="19" t="s">
        <v>284</v>
      </c>
      <c r="F2" s="24" t="s">
        <v>285</v>
      </c>
    </row>
    <row r="3" spans="1:6">
      <c r="A3" s="18" t="s">
        <v>22</v>
      </c>
      <c r="B3" s="18" t="s">
        <v>107</v>
      </c>
      <c r="C3" s="18" t="s">
        <v>287</v>
      </c>
      <c r="D3" s="18" t="s">
        <v>288</v>
      </c>
      <c r="E3" s="18" t="s">
        <v>286</v>
      </c>
      <c r="F3" s="25" t="s">
        <v>289</v>
      </c>
    </row>
    <row r="4" spans="1:6">
      <c r="A4" s="19" t="s">
        <v>22</v>
      </c>
      <c r="B4" s="19" t="s">
        <v>126</v>
      </c>
      <c r="C4" s="19" t="s">
        <v>2043</v>
      </c>
      <c r="D4" s="19" t="s">
        <v>60</v>
      </c>
      <c r="E4" s="19" t="s">
        <v>2348</v>
      </c>
      <c r="F4" s="24" t="s">
        <v>2432</v>
      </c>
    </row>
    <row r="5" spans="1:6">
      <c r="A5" s="18" t="s">
        <v>22</v>
      </c>
      <c r="B5" s="18" t="s">
        <v>104</v>
      </c>
      <c r="C5" s="18" t="s">
        <v>2425</v>
      </c>
      <c r="D5" s="18" t="s">
        <v>2426</v>
      </c>
      <c r="E5" s="18" t="s">
        <v>1505</v>
      </c>
      <c r="F5" s="25" t="s">
        <v>2424</v>
      </c>
    </row>
    <row r="6" spans="1:6">
      <c r="A6" s="19" t="s">
        <v>22</v>
      </c>
      <c r="B6" s="19" t="s">
        <v>122</v>
      </c>
      <c r="C6" s="19" t="s">
        <v>2352</v>
      </c>
      <c r="D6" s="19" t="s">
        <v>2353</v>
      </c>
      <c r="E6" s="19" t="s">
        <v>1505</v>
      </c>
      <c r="F6" s="19" t="s">
        <v>2349</v>
      </c>
    </row>
    <row r="7" spans="1:6">
      <c r="A7" s="18" t="s">
        <v>23</v>
      </c>
      <c r="B7" s="18" t="s">
        <v>107</v>
      </c>
      <c r="C7" s="18" t="s">
        <v>1551</v>
      </c>
      <c r="D7" s="18" t="s">
        <v>1550</v>
      </c>
      <c r="E7" s="18" t="s">
        <v>1547</v>
      </c>
      <c r="F7" s="25" t="s">
        <v>1546</v>
      </c>
    </row>
    <row r="8" spans="1:6">
      <c r="A8" s="19" t="s">
        <v>23</v>
      </c>
      <c r="B8" s="19" t="s">
        <v>107</v>
      </c>
      <c r="C8" s="19" t="s">
        <v>1549</v>
      </c>
      <c r="D8" s="19" t="s">
        <v>1548</v>
      </c>
      <c r="E8" s="19" t="s">
        <v>1547</v>
      </c>
      <c r="F8" s="24" t="s">
        <v>1546</v>
      </c>
    </row>
    <row r="9" spans="1:6">
      <c r="A9" s="18" t="s">
        <v>23</v>
      </c>
      <c r="B9" s="18" t="s">
        <v>112</v>
      </c>
      <c r="C9" s="18" t="s">
        <v>2429</v>
      </c>
      <c r="D9" s="18" t="s">
        <v>2430</v>
      </c>
      <c r="E9" s="18" t="s">
        <v>1505</v>
      </c>
      <c r="F9" s="25" t="s">
        <v>2667</v>
      </c>
    </row>
  </sheetData>
  <autoFilter ref="A1:F1"/>
  <conditionalFormatting sqref="A2:D5 F2:F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{B2D130D4-F124-4E91-A5EE-1E4791A7E1BC}</x14:id>
        </ext>
      </extLst>
    </cfRule>
  </conditionalFormatting>
  <conditionalFormatting sqref="E2:E5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{9D615B1A-1D28-49C5-935F-512A05C14C44}</x14:id>
        </ext>
      </extLst>
    </cfRule>
  </conditionalFormatting>
  <conditionalFormatting sqref="A6:F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{D477C7EE-2F70-48EA-A745-6F7DBD21862D}</x14:id>
        </ext>
      </extLst>
    </cfRule>
  </conditionalFormatting>
  <conditionalFormatting sqref="A7:D7 F7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{7B4AC9BA-EC96-458B-A385-3A78CC803EF1}</x14:id>
        </ext>
      </extLst>
    </cfRule>
  </conditionalFormatting>
  <conditionalFormatting sqref="E7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{ECB5CE6A-927C-4B85-AD04-FBA1BDF70C07}</x14:id>
        </ext>
      </extLst>
    </cfRule>
  </conditionalFormatting>
  <conditionalFormatting sqref="A8:D8 F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{397DBECC-3F90-498E-ABFF-2ECC07BFF1AD}</x14:id>
        </ext>
      </extLst>
    </cfRule>
  </conditionalFormatting>
  <conditionalFormatting sqref="E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{69C53069-48B2-48EA-B85D-163F34CBB6A9}</x14:id>
        </ext>
      </extLst>
    </cfRule>
  </conditionalFormatting>
  <conditionalFormatting sqref="A9:D9 F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{A9366960-7FBE-4437-A616-374EA3FDDC70}</x14:id>
        </ext>
      </extLst>
    </cfRule>
  </conditionalFormatting>
  <conditionalFormatting sqref="E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{A4FE8217-9F9F-4F4E-8BB6-167C776A18F7}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D130D4-F124-4E91-A5EE-1E4791A7E1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A2:D5 F2:F5</xm:sqref>
        </x14:conditionalFormatting>
        <x14:conditionalFormatting xmlns:xm="http://schemas.microsoft.com/office/excel/2006/main">
          <x14:cfRule type="dataBar" id="{9D615B1A-1D28-49C5-935F-512A05C14C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E2:E5</xm:sqref>
        </x14:conditionalFormatting>
        <x14:conditionalFormatting xmlns:xm="http://schemas.microsoft.com/office/excel/2006/main">
          <x14:cfRule type="dataBar" id="{D477C7EE-2F70-48EA-A745-6F7DBD2186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A6:F6</xm:sqref>
        </x14:conditionalFormatting>
        <x14:conditionalFormatting xmlns:xm="http://schemas.microsoft.com/office/excel/2006/main">
          <x14:cfRule type="dataBar" id="{7B4AC9BA-EC96-458B-A385-3A78CC803E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A7:D7 F7</xm:sqref>
        </x14:conditionalFormatting>
        <x14:conditionalFormatting xmlns:xm="http://schemas.microsoft.com/office/excel/2006/main">
          <x14:cfRule type="dataBar" id="{ECB5CE6A-927C-4B85-AD04-FBA1BDF70C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397DBECC-3F90-498E-ABFF-2ECC07BFF1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A8:D8 F8</xm:sqref>
        </x14:conditionalFormatting>
        <x14:conditionalFormatting xmlns:xm="http://schemas.microsoft.com/office/excel/2006/main">
          <x14:cfRule type="dataBar" id="{69C53069-48B2-48EA-B85D-163F34CBB6A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A9366960-7FBE-4437-A616-374EA3FDDC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A9:D9 F9</xm:sqref>
        </x14:conditionalFormatting>
        <x14:conditionalFormatting xmlns:xm="http://schemas.microsoft.com/office/excel/2006/main">
          <x14:cfRule type="dataBar" id="{A4FE8217-9F9F-4F4E-8BB6-167C776A18F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22"/>
  <sheetViews>
    <sheetView rightToLeft="1" workbookViewId="0">
      <selection activeCell="E9" sqref="E9"/>
    </sheetView>
  </sheetViews>
  <sheetFormatPr defaultColWidth="9.140625" defaultRowHeight="15"/>
  <cols>
    <col min="1" max="1" width="27.28515625" style="35" customWidth="1"/>
    <col min="2" max="2" width="19" style="35" customWidth="1"/>
    <col min="3" max="3" width="17.85546875" style="35" customWidth="1"/>
    <col min="4" max="4" width="22.7109375" style="35" bestFit="1" customWidth="1"/>
    <col min="5" max="16384" width="9.140625" style="35"/>
  </cols>
  <sheetData>
    <row r="1" spans="1:4" ht="58.5" customHeight="1">
      <c r="A1" s="653" t="s">
        <v>19</v>
      </c>
      <c r="B1" s="654" t="s">
        <v>2103</v>
      </c>
      <c r="C1" s="654" t="s">
        <v>2102</v>
      </c>
      <c r="D1" s="654" t="s">
        <v>358</v>
      </c>
    </row>
    <row r="2" spans="1:4" ht="24" customHeight="1">
      <c r="A2" s="652" t="s">
        <v>22</v>
      </c>
      <c r="B2" s="658">
        <v>55</v>
      </c>
      <c r="C2" s="659">
        <v>26</v>
      </c>
      <c r="D2" s="660">
        <v>5</v>
      </c>
    </row>
    <row r="3" spans="1:4" ht="24" customHeight="1">
      <c r="A3" s="650" t="s">
        <v>23</v>
      </c>
      <c r="B3" s="661">
        <v>21</v>
      </c>
      <c r="C3" s="661">
        <v>3</v>
      </c>
      <c r="D3" s="662">
        <v>3</v>
      </c>
    </row>
    <row r="4" spans="1:4" ht="24" customHeight="1">
      <c r="A4" s="651" t="s">
        <v>48</v>
      </c>
      <c r="B4" s="663">
        <f>B2+B3</f>
        <v>76</v>
      </c>
      <c r="C4" s="663">
        <f>C2+C3</f>
        <v>29</v>
      </c>
      <c r="D4" s="663">
        <f>D2+D3</f>
        <v>8</v>
      </c>
    </row>
    <row r="5" spans="1:4" ht="24" customHeight="1">
      <c r="A5" s="55"/>
      <c r="B5" s="55"/>
      <c r="C5" s="55"/>
      <c r="D5" s="55"/>
    </row>
    <row r="6" spans="1:4">
      <c r="A6" s="654" t="s">
        <v>357</v>
      </c>
      <c r="B6" s="654" t="s">
        <v>356</v>
      </c>
      <c r="C6" s="654" t="s">
        <v>355</v>
      </c>
      <c r="D6" s="55"/>
    </row>
    <row r="7" spans="1:4">
      <c r="A7" s="655" t="s">
        <v>290</v>
      </c>
      <c r="B7" s="664">
        <f>SUM(B4:C4)</f>
        <v>105</v>
      </c>
      <c r="C7" s="665">
        <f t="shared" ref="C7:C13" si="0">B7/$B$7</f>
        <v>1</v>
      </c>
      <c r="D7" s="55"/>
    </row>
    <row r="8" spans="1:4">
      <c r="A8" s="655" t="s">
        <v>277</v>
      </c>
      <c r="B8" s="666">
        <v>55</v>
      </c>
      <c r="C8" s="665">
        <f t="shared" si="0"/>
        <v>0.52380952380952384</v>
      </c>
      <c r="D8" s="55"/>
    </row>
    <row r="9" spans="1:4">
      <c r="A9" s="656" t="s">
        <v>278</v>
      </c>
      <c r="B9" s="666">
        <v>21</v>
      </c>
      <c r="C9" s="665">
        <f t="shared" si="0"/>
        <v>0.2</v>
      </c>
      <c r="D9" s="55"/>
    </row>
    <row r="10" spans="1:4">
      <c r="A10" s="656" t="s">
        <v>291</v>
      </c>
      <c r="B10" s="667">
        <v>4</v>
      </c>
      <c r="C10" s="665">
        <f t="shared" si="0"/>
        <v>3.8095238095238099E-2</v>
      </c>
      <c r="D10" s="55"/>
    </row>
    <row r="11" spans="1:4">
      <c r="A11" s="656" t="s">
        <v>292</v>
      </c>
      <c r="B11" s="667">
        <v>12</v>
      </c>
      <c r="C11" s="665">
        <f t="shared" si="0"/>
        <v>0.11428571428571428</v>
      </c>
      <c r="D11" s="55"/>
    </row>
    <row r="12" spans="1:4">
      <c r="A12" s="656" t="s">
        <v>293</v>
      </c>
      <c r="B12" s="667">
        <v>7</v>
      </c>
      <c r="C12" s="665">
        <f t="shared" si="0"/>
        <v>6.6666666666666666E-2</v>
      </c>
      <c r="D12" s="55"/>
    </row>
    <row r="13" spans="1:4">
      <c r="A13" s="657" t="s">
        <v>113</v>
      </c>
      <c r="B13" s="668">
        <v>6</v>
      </c>
      <c r="C13" s="669">
        <f t="shared" si="0"/>
        <v>5.7142857142857141E-2</v>
      </c>
      <c r="D13" s="55"/>
    </row>
    <row r="15" spans="1:4">
      <c r="A15" s="1315" t="s">
        <v>1998</v>
      </c>
      <c r="B15" s="1315"/>
      <c r="C15" s="1315"/>
    </row>
    <row r="16" spans="1:4">
      <c r="A16" s="671" t="s">
        <v>357</v>
      </c>
      <c r="B16" s="671" t="s">
        <v>356</v>
      </c>
      <c r="C16" s="671" t="s">
        <v>355</v>
      </c>
    </row>
    <row r="17" spans="1:3">
      <c r="A17" s="673" t="s">
        <v>277</v>
      </c>
      <c r="B17" s="674">
        <v>55</v>
      </c>
      <c r="C17" s="670">
        <v>0.52380952380952384</v>
      </c>
    </row>
    <row r="18" spans="1:3">
      <c r="A18" s="673" t="s">
        <v>278</v>
      </c>
      <c r="B18" s="674">
        <v>21</v>
      </c>
      <c r="C18" s="670">
        <v>0.2</v>
      </c>
    </row>
    <row r="19" spans="1:3">
      <c r="A19" s="673" t="s">
        <v>292</v>
      </c>
      <c r="B19" s="919">
        <v>12</v>
      </c>
      <c r="C19" s="670">
        <v>0.11428571428571428</v>
      </c>
    </row>
    <row r="20" spans="1:3">
      <c r="A20" s="673" t="s">
        <v>293</v>
      </c>
      <c r="B20" s="674">
        <v>7</v>
      </c>
      <c r="C20" s="670">
        <v>6.6666666666666666E-2</v>
      </c>
    </row>
    <row r="21" spans="1:3">
      <c r="A21" s="672" t="s">
        <v>113</v>
      </c>
      <c r="B21" s="661">
        <v>6</v>
      </c>
      <c r="C21" s="670">
        <v>5.7142857142857141E-2</v>
      </c>
    </row>
    <row r="22" spans="1:3">
      <c r="A22" s="673" t="s">
        <v>291</v>
      </c>
      <c r="B22" s="674">
        <v>4</v>
      </c>
      <c r="C22" s="670">
        <v>3.8095238095238099E-2</v>
      </c>
    </row>
  </sheetData>
  <autoFilter ref="A16:C22">
    <sortState ref="A17:C22">
      <sortCondition descending="1" ref="C16:C22"/>
    </sortState>
  </autoFilter>
  <sortState ref="A17:C22">
    <sortCondition descending="1" ref="C17:C22"/>
  </sortState>
  <mergeCells count="1">
    <mergeCell ref="A15:C15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H7"/>
  <sheetViews>
    <sheetView rightToLeft="1" zoomScaleNormal="100" workbookViewId="0">
      <pane xSplit="7" topLeftCell="Q1" activePane="topRight" state="frozen"/>
      <selection pane="topRight" activeCell="AE33" sqref="AE33"/>
    </sheetView>
  </sheetViews>
  <sheetFormatPr defaultColWidth="9.140625" defaultRowHeight="15"/>
  <cols>
    <col min="1" max="1" width="19.42578125" style="636" customWidth="1"/>
    <col min="2" max="2" width="11" style="36" hidden="1" customWidth="1"/>
    <col min="3" max="3" width="10.7109375" style="36" hidden="1" customWidth="1"/>
    <col min="4" max="5" width="9.7109375" style="36" hidden="1" customWidth="1"/>
    <col min="6" max="6" width="9.140625" style="36" hidden="1" customWidth="1"/>
    <col min="7" max="7" width="9.42578125" style="36" hidden="1" customWidth="1"/>
    <col min="8" max="26" width="9.5703125" style="36" customWidth="1"/>
    <col min="27" max="16384" width="9.140625" style="36"/>
  </cols>
  <sheetData>
    <row r="2" spans="1:34" s="636" customFormat="1" ht="24" customHeight="1">
      <c r="A2" s="633" t="s">
        <v>359</v>
      </c>
      <c r="B2" s="637" t="s">
        <v>156</v>
      </c>
      <c r="C2" s="637" t="s">
        <v>157</v>
      </c>
      <c r="D2" s="637" t="s">
        <v>158</v>
      </c>
      <c r="E2" s="637" t="s">
        <v>159</v>
      </c>
      <c r="F2" s="637" t="s">
        <v>160</v>
      </c>
      <c r="G2" s="637" t="s">
        <v>161</v>
      </c>
      <c r="H2" s="637" t="s">
        <v>1996</v>
      </c>
      <c r="I2" s="637" t="s">
        <v>1974</v>
      </c>
      <c r="J2" s="637" t="s">
        <v>1975</v>
      </c>
      <c r="K2" s="637" t="s">
        <v>1976</v>
      </c>
      <c r="L2" s="637" t="s">
        <v>1977</v>
      </c>
      <c r="M2" s="637" t="s">
        <v>1978</v>
      </c>
      <c r="N2" s="637" t="s">
        <v>1979</v>
      </c>
      <c r="O2" s="637" t="s">
        <v>1980</v>
      </c>
      <c r="P2" s="638" t="s">
        <v>1981</v>
      </c>
      <c r="Q2" s="639" t="s">
        <v>1982</v>
      </c>
      <c r="R2" s="639" t="s">
        <v>1983</v>
      </c>
      <c r="S2" s="639" t="s">
        <v>1984</v>
      </c>
      <c r="T2" s="639" t="s">
        <v>1985</v>
      </c>
      <c r="U2" s="637" t="s">
        <v>1986</v>
      </c>
      <c r="V2" s="637" t="s">
        <v>1987</v>
      </c>
      <c r="W2" s="637" t="s">
        <v>1988</v>
      </c>
      <c r="X2" s="637" t="s">
        <v>1989</v>
      </c>
      <c r="Y2" s="637" t="s">
        <v>1990</v>
      </c>
      <c r="Z2" s="637" t="s">
        <v>1967</v>
      </c>
      <c r="AA2" s="920" t="s">
        <v>1992</v>
      </c>
      <c r="AB2" s="637" t="s">
        <v>2089</v>
      </c>
      <c r="AC2" s="1047" t="s">
        <v>2126</v>
      </c>
      <c r="AD2" s="637" t="s">
        <v>2172</v>
      </c>
      <c r="AE2" s="637" t="s">
        <v>2252</v>
      </c>
      <c r="AF2" s="1107" t="s">
        <v>2305</v>
      </c>
      <c r="AG2" s="1107" t="s">
        <v>2433</v>
      </c>
      <c r="AH2" s="637" t="s">
        <v>2503</v>
      </c>
    </row>
    <row r="3" spans="1:34">
      <c r="A3" s="634" t="s">
        <v>163</v>
      </c>
      <c r="B3" s="70">
        <v>12</v>
      </c>
      <c r="C3" s="70">
        <v>13</v>
      </c>
      <c r="D3" s="70">
        <v>10</v>
      </c>
      <c r="E3" s="70">
        <v>9</v>
      </c>
      <c r="F3" s="70">
        <v>6</v>
      </c>
      <c r="G3" s="70">
        <v>10</v>
      </c>
      <c r="H3" s="640">
        <v>11</v>
      </c>
      <c r="I3" s="640">
        <v>9</v>
      </c>
      <c r="J3" s="640">
        <v>9</v>
      </c>
      <c r="K3" s="640">
        <v>11</v>
      </c>
      <c r="L3" s="640">
        <v>11</v>
      </c>
      <c r="M3" s="640">
        <v>11</v>
      </c>
      <c r="N3" s="640">
        <v>11</v>
      </c>
      <c r="O3" s="675">
        <v>7</v>
      </c>
      <c r="P3" s="642">
        <v>5</v>
      </c>
      <c r="Q3" s="643">
        <v>4</v>
      </c>
      <c r="R3" s="643">
        <v>6</v>
      </c>
      <c r="S3" s="643">
        <v>6</v>
      </c>
      <c r="T3" s="643">
        <v>6</v>
      </c>
      <c r="U3" s="643">
        <v>4</v>
      </c>
      <c r="V3" s="643">
        <v>5</v>
      </c>
      <c r="W3" s="643">
        <v>5</v>
      </c>
      <c r="X3" s="643">
        <v>6</v>
      </c>
      <c r="Y3" s="643">
        <v>5</v>
      </c>
      <c r="Z3" s="643">
        <v>5</v>
      </c>
      <c r="AA3" s="917">
        <v>8</v>
      </c>
      <c r="AB3" s="1016">
        <v>7</v>
      </c>
      <c r="AC3" s="1045">
        <v>5</v>
      </c>
      <c r="AD3" s="1016">
        <v>7</v>
      </c>
      <c r="AE3" s="1016">
        <v>11</v>
      </c>
      <c r="AF3" s="1105">
        <v>7</v>
      </c>
      <c r="AG3" s="1105">
        <v>12</v>
      </c>
      <c r="AH3" s="1016">
        <v>8</v>
      </c>
    </row>
    <row r="4" spans="1:34" ht="15" customHeight="1">
      <c r="A4" s="634" t="s">
        <v>164</v>
      </c>
      <c r="B4" s="70">
        <v>23</v>
      </c>
      <c r="C4" s="70">
        <v>23</v>
      </c>
      <c r="D4" s="70">
        <v>34</v>
      </c>
      <c r="E4" s="70">
        <v>49</v>
      </c>
      <c r="F4" s="70">
        <v>84</v>
      </c>
      <c r="G4" s="70">
        <v>20</v>
      </c>
      <c r="H4" s="640">
        <v>45</v>
      </c>
      <c r="I4" s="640">
        <v>19</v>
      </c>
      <c r="J4" s="640">
        <v>22</v>
      </c>
      <c r="K4" s="640">
        <v>13</v>
      </c>
      <c r="L4" s="640">
        <v>24</v>
      </c>
      <c r="M4" s="640">
        <v>14</v>
      </c>
      <c r="N4" s="640">
        <v>29</v>
      </c>
      <c r="O4" s="675">
        <v>18</v>
      </c>
      <c r="P4" s="642">
        <v>33</v>
      </c>
      <c r="Q4" s="640">
        <v>35</v>
      </c>
      <c r="R4" s="640">
        <v>71</v>
      </c>
      <c r="S4" s="640">
        <v>18</v>
      </c>
      <c r="T4" s="640">
        <v>13</v>
      </c>
      <c r="U4" s="640">
        <v>15</v>
      </c>
      <c r="V4" s="640">
        <v>18</v>
      </c>
      <c r="W4" s="640">
        <v>22</v>
      </c>
      <c r="X4" s="640">
        <v>20</v>
      </c>
      <c r="Y4" s="640">
        <v>22</v>
      </c>
      <c r="Z4" s="640">
        <v>29</v>
      </c>
      <c r="AA4" s="915">
        <v>44</v>
      </c>
      <c r="AB4" s="70">
        <v>36</v>
      </c>
      <c r="AC4" s="1043">
        <v>56</v>
      </c>
      <c r="AD4" s="70">
        <v>70</v>
      </c>
      <c r="AE4" s="70">
        <v>27</v>
      </c>
      <c r="AF4" s="1103">
        <v>39</v>
      </c>
      <c r="AG4" s="1103">
        <v>32</v>
      </c>
      <c r="AH4" s="70">
        <v>29</v>
      </c>
    </row>
    <row r="5" spans="1:34" ht="15" customHeight="1">
      <c r="A5" s="634" t="s">
        <v>165</v>
      </c>
      <c r="B5" s="70">
        <v>82</v>
      </c>
      <c r="C5" s="70">
        <v>21</v>
      </c>
      <c r="D5" s="70">
        <v>92</v>
      </c>
      <c r="E5" s="70">
        <v>111</v>
      </c>
      <c r="F5" s="70">
        <v>137</v>
      </c>
      <c r="G5" s="70">
        <v>109</v>
      </c>
      <c r="H5" s="640">
        <v>205</v>
      </c>
      <c r="I5" s="640">
        <v>250</v>
      </c>
      <c r="J5" s="640">
        <v>83</v>
      </c>
      <c r="K5" s="640">
        <v>62</v>
      </c>
      <c r="L5" s="640">
        <v>77</v>
      </c>
      <c r="M5" s="640">
        <v>59</v>
      </c>
      <c r="N5" s="640">
        <v>98</v>
      </c>
      <c r="O5" s="675">
        <v>68</v>
      </c>
      <c r="P5" s="642">
        <v>95</v>
      </c>
      <c r="Q5" s="640">
        <v>168</v>
      </c>
      <c r="R5" s="640">
        <v>162</v>
      </c>
      <c r="S5" s="640">
        <v>54</v>
      </c>
      <c r="T5" s="640">
        <v>107</v>
      </c>
      <c r="U5" s="640">
        <v>95</v>
      </c>
      <c r="V5" s="640">
        <v>59</v>
      </c>
      <c r="W5" s="640">
        <v>116</v>
      </c>
      <c r="X5" s="640">
        <v>98</v>
      </c>
      <c r="Y5" s="640">
        <v>130</v>
      </c>
      <c r="Z5" s="640">
        <v>135</v>
      </c>
      <c r="AA5" s="915">
        <v>121</v>
      </c>
      <c r="AB5" s="70">
        <v>226</v>
      </c>
      <c r="AC5" s="1043">
        <v>147</v>
      </c>
      <c r="AD5" s="70">
        <v>228</v>
      </c>
      <c r="AE5" s="70">
        <v>144</v>
      </c>
      <c r="AF5" s="1103">
        <v>105</v>
      </c>
      <c r="AG5" s="1103">
        <v>106</v>
      </c>
      <c r="AH5" s="70">
        <v>76</v>
      </c>
    </row>
    <row r="6" spans="1:34" ht="15" customHeight="1">
      <c r="A6" s="634" t="s">
        <v>48</v>
      </c>
      <c r="B6" s="70">
        <f t="shared" ref="B6:N6" si="0">B5+B4+B3</f>
        <v>117</v>
      </c>
      <c r="C6" s="70">
        <f t="shared" si="0"/>
        <v>57</v>
      </c>
      <c r="D6" s="70">
        <f t="shared" si="0"/>
        <v>136</v>
      </c>
      <c r="E6" s="70">
        <f t="shared" si="0"/>
        <v>169</v>
      </c>
      <c r="F6" s="70">
        <f t="shared" si="0"/>
        <v>227</v>
      </c>
      <c r="G6" s="70">
        <f t="shared" si="0"/>
        <v>139</v>
      </c>
      <c r="H6" s="640">
        <f t="shared" si="0"/>
        <v>261</v>
      </c>
      <c r="I6" s="640">
        <f t="shared" si="0"/>
        <v>278</v>
      </c>
      <c r="J6" s="640">
        <f t="shared" si="0"/>
        <v>114</v>
      </c>
      <c r="K6" s="640">
        <f t="shared" si="0"/>
        <v>86</v>
      </c>
      <c r="L6" s="640">
        <f t="shared" si="0"/>
        <v>112</v>
      </c>
      <c r="M6" s="640">
        <f t="shared" si="0"/>
        <v>84</v>
      </c>
      <c r="N6" s="640">
        <f t="shared" si="0"/>
        <v>138</v>
      </c>
      <c r="O6" s="675">
        <v>93</v>
      </c>
      <c r="P6" s="644">
        <f t="shared" ref="P6:V6" si="1">SUM(P3:P5)</f>
        <v>133</v>
      </c>
      <c r="Q6" s="644">
        <f t="shared" si="1"/>
        <v>207</v>
      </c>
      <c r="R6" s="641">
        <f t="shared" si="1"/>
        <v>239</v>
      </c>
      <c r="S6" s="641">
        <f t="shared" si="1"/>
        <v>78</v>
      </c>
      <c r="T6" s="641">
        <f t="shared" si="1"/>
        <v>126</v>
      </c>
      <c r="U6" s="641">
        <f t="shared" si="1"/>
        <v>114</v>
      </c>
      <c r="V6" s="641">
        <f t="shared" si="1"/>
        <v>82</v>
      </c>
      <c r="W6" s="641">
        <f>SUM(W3:W5)</f>
        <v>143</v>
      </c>
      <c r="X6" s="641">
        <f>SUM(X3:X5)</f>
        <v>124</v>
      </c>
      <c r="Y6" s="641">
        <f t="shared" ref="Y6:AE6" si="2">Y3+Y4+Y5</f>
        <v>157</v>
      </c>
      <c r="Z6" s="641">
        <f t="shared" si="2"/>
        <v>169</v>
      </c>
      <c r="AA6" s="916">
        <f t="shared" si="2"/>
        <v>173</v>
      </c>
      <c r="AB6" s="1017">
        <f t="shared" si="2"/>
        <v>269</v>
      </c>
      <c r="AC6" s="1044">
        <f t="shared" si="2"/>
        <v>208</v>
      </c>
      <c r="AD6" s="1017">
        <f t="shared" si="2"/>
        <v>305</v>
      </c>
      <c r="AE6" s="1017">
        <f t="shared" si="2"/>
        <v>182</v>
      </c>
      <c r="AF6" s="1104">
        <f t="shared" ref="AF6:AG6" si="3">AF3+AF4+AF5</f>
        <v>151</v>
      </c>
      <c r="AG6" s="1104">
        <f t="shared" si="3"/>
        <v>150</v>
      </c>
      <c r="AH6" s="1017">
        <f t="shared" ref="AH6" si="4">AH3+AH4+AH5</f>
        <v>113</v>
      </c>
    </row>
    <row r="7" spans="1:34" ht="15" customHeight="1">
      <c r="A7" s="635" t="s">
        <v>1437</v>
      </c>
      <c r="B7" s="71">
        <v>2.8</v>
      </c>
      <c r="C7" s="71">
        <v>1.8</v>
      </c>
      <c r="D7" s="71">
        <v>3.5</v>
      </c>
      <c r="E7" s="71">
        <v>2.9</v>
      </c>
      <c r="F7" s="71">
        <v>3.5</v>
      </c>
      <c r="G7" s="71">
        <v>2.1</v>
      </c>
      <c r="H7" s="645">
        <v>2</v>
      </c>
      <c r="I7" s="645">
        <v>3</v>
      </c>
      <c r="J7" s="646">
        <v>1.9</v>
      </c>
      <c r="K7" s="646">
        <v>2.2999999999999998</v>
      </c>
      <c r="L7" s="646">
        <v>2.9</v>
      </c>
      <c r="M7" s="646">
        <v>2.8</v>
      </c>
      <c r="N7" s="646">
        <v>3.5</v>
      </c>
      <c r="O7" s="676">
        <v>2.6</v>
      </c>
      <c r="P7" s="647">
        <v>3.07</v>
      </c>
      <c r="Q7" s="646">
        <v>3.57</v>
      </c>
      <c r="R7" s="646">
        <v>3.51</v>
      </c>
      <c r="S7" s="646">
        <v>2.4</v>
      </c>
      <c r="T7" s="646">
        <v>2.5</v>
      </c>
      <c r="U7" s="646">
        <v>2.9</v>
      </c>
      <c r="V7" s="646">
        <v>2.2000000000000002</v>
      </c>
      <c r="W7" s="646">
        <v>2.8</v>
      </c>
      <c r="X7" s="646">
        <v>3</v>
      </c>
      <c r="Y7" s="646">
        <v>2.8</v>
      </c>
      <c r="Z7" s="646">
        <v>2.7</v>
      </c>
      <c r="AA7" s="918">
        <v>2.7</v>
      </c>
      <c r="AB7" s="1018">
        <v>3.2256637168141591</v>
      </c>
      <c r="AC7" s="1046">
        <v>2.88</v>
      </c>
      <c r="AD7" s="1018">
        <v>3.49</v>
      </c>
      <c r="AE7" s="1018">
        <v>2.95</v>
      </c>
      <c r="AF7" s="1106">
        <v>3.88</v>
      </c>
      <c r="AG7" s="1106">
        <v>2.58</v>
      </c>
      <c r="AH7" s="1018">
        <v>2.8552631578947367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AO100"/>
  <sheetViews>
    <sheetView rightToLeft="1" topLeftCell="A10" zoomScaleNormal="100" workbookViewId="0">
      <pane xSplit="1" topLeftCell="AA1" activePane="topRight" state="frozen"/>
      <selection activeCell="A4" sqref="A4"/>
      <selection pane="topRight" activeCell="AB54" sqref="AB54"/>
    </sheetView>
  </sheetViews>
  <sheetFormatPr defaultColWidth="9.140625" defaultRowHeight="12"/>
  <cols>
    <col min="1" max="1" width="40.7109375" style="7" bestFit="1" customWidth="1"/>
    <col min="2" max="2" width="9" style="7" bestFit="1" customWidth="1"/>
    <col min="3" max="35" width="9.7109375" style="7" customWidth="1"/>
    <col min="36" max="16384" width="9.140625" style="7"/>
  </cols>
  <sheetData>
    <row r="2" spans="1:41" ht="19.5" customHeight="1">
      <c r="G2" s="8"/>
      <c r="L2" s="8"/>
      <c r="O2" s="8"/>
    </row>
    <row r="3" spans="1:41" ht="35.25" customHeight="1">
      <c r="A3" s="681" t="s">
        <v>2074</v>
      </c>
      <c r="B3" s="681" t="s">
        <v>62</v>
      </c>
      <c r="C3" s="681" t="s">
        <v>63</v>
      </c>
      <c r="D3" s="681" t="s">
        <v>64</v>
      </c>
      <c r="E3" s="681" t="s">
        <v>65</v>
      </c>
      <c r="F3" s="681" t="s">
        <v>66</v>
      </c>
      <c r="G3" s="681" t="s">
        <v>67</v>
      </c>
      <c r="H3" s="681" t="s">
        <v>68</v>
      </c>
      <c r="I3" s="681" t="s">
        <v>69</v>
      </c>
      <c r="J3" s="681" t="s">
        <v>70</v>
      </c>
      <c r="K3" s="681" t="s">
        <v>71</v>
      </c>
      <c r="L3" s="681" t="s">
        <v>72</v>
      </c>
      <c r="M3" s="681" t="s">
        <v>73</v>
      </c>
      <c r="N3" s="681" t="s">
        <v>74</v>
      </c>
      <c r="O3" s="681" t="s">
        <v>75</v>
      </c>
      <c r="P3" s="681" t="s">
        <v>76</v>
      </c>
      <c r="Q3" s="681" t="s">
        <v>77</v>
      </c>
      <c r="R3" s="681" t="s">
        <v>78</v>
      </c>
      <c r="S3" s="681" t="s">
        <v>79</v>
      </c>
      <c r="T3" s="681" t="s">
        <v>80</v>
      </c>
      <c r="U3" s="681" t="s">
        <v>81</v>
      </c>
      <c r="V3" s="681" t="s">
        <v>329</v>
      </c>
      <c r="W3" s="681" t="s">
        <v>1365</v>
      </c>
      <c r="X3" s="681" t="s">
        <v>1435</v>
      </c>
      <c r="Y3" s="681" t="s">
        <v>1476</v>
      </c>
      <c r="Z3" s="681" t="s">
        <v>1500</v>
      </c>
      <c r="AA3" s="681" t="s">
        <v>1552</v>
      </c>
      <c r="AB3" s="681" t="s">
        <v>1594</v>
      </c>
      <c r="AC3" s="681" t="s">
        <v>1657</v>
      </c>
      <c r="AD3" s="681" t="s">
        <v>1745</v>
      </c>
      <c r="AE3" s="681" t="s">
        <v>1780</v>
      </c>
      <c r="AF3" s="681" t="s">
        <v>1858</v>
      </c>
      <c r="AG3" s="681" t="s">
        <v>1889</v>
      </c>
      <c r="AH3" s="681" t="s">
        <v>1955</v>
      </c>
      <c r="AI3" s="681" t="s">
        <v>2073</v>
      </c>
      <c r="AJ3" s="681" t="s">
        <v>2125</v>
      </c>
      <c r="AK3" s="681" t="s">
        <v>2173</v>
      </c>
      <c r="AL3" s="681" t="s">
        <v>2253</v>
      </c>
      <c r="AM3" s="681" t="s">
        <v>2306</v>
      </c>
      <c r="AN3" s="681" t="s">
        <v>2380</v>
      </c>
      <c r="AO3" s="681" t="s">
        <v>2501</v>
      </c>
    </row>
    <row r="4" spans="1:41" ht="17.25" customHeight="1">
      <c r="A4" s="96" t="s">
        <v>82</v>
      </c>
      <c r="B4" s="1004" t="s">
        <v>181</v>
      </c>
      <c r="C4" s="955">
        <v>1413</v>
      </c>
      <c r="D4" s="955">
        <v>2555</v>
      </c>
      <c r="E4" s="955">
        <v>1500</v>
      </c>
      <c r="F4" s="955">
        <v>3000</v>
      </c>
      <c r="G4" s="955">
        <v>3700</v>
      </c>
      <c r="H4" s="955">
        <v>5500</v>
      </c>
      <c r="I4" s="955">
        <v>850</v>
      </c>
      <c r="J4" s="955">
        <v>0</v>
      </c>
      <c r="K4" s="955">
        <v>0</v>
      </c>
      <c r="L4" s="955">
        <v>0</v>
      </c>
      <c r="M4" s="955">
        <v>0</v>
      </c>
      <c r="N4" s="955">
        <v>0</v>
      </c>
      <c r="O4" s="955">
        <v>0</v>
      </c>
      <c r="P4" s="955">
        <v>0</v>
      </c>
      <c r="Q4" s="955">
        <v>0</v>
      </c>
      <c r="R4" s="955">
        <v>0</v>
      </c>
      <c r="S4" s="955">
        <v>0</v>
      </c>
      <c r="T4" s="955">
        <v>0</v>
      </c>
      <c r="U4" s="955">
        <v>1200</v>
      </c>
      <c r="V4" s="955">
        <v>0</v>
      </c>
      <c r="W4" s="955" t="s">
        <v>333</v>
      </c>
      <c r="X4" s="955">
        <v>0</v>
      </c>
      <c r="Y4" s="955">
        <v>0</v>
      </c>
      <c r="Z4" s="955">
        <v>0</v>
      </c>
      <c r="AA4" s="955">
        <v>0</v>
      </c>
      <c r="AB4" s="955">
        <v>0</v>
      </c>
      <c r="AC4" s="955">
        <v>2000</v>
      </c>
      <c r="AD4" s="955">
        <v>2000</v>
      </c>
      <c r="AE4" s="955">
        <v>2000</v>
      </c>
      <c r="AF4" s="955">
        <v>2000</v>
      </c>
      <c r="AG4" s="955">
        <v>2000</v>
      </c>
      <c r="AH4" s="955">
        <v>0</v>
      </c>
      <c r="AI4" s="955">
        <v>0</v>
      </c>
      <c r="AJ4" s="955">
        <v>0</v>
      </c>
      <c r="AK4" s="955">
        <v>0</v>
      </c>
      <c r="AL4" s="955">
        <v>0</v>
      </c>
      <c r="AM4" s="955">
        <v>0</v>
      </c>
      <c r="AN4" s="955">
        <v>4100</v>
      </c>
      <c r="AO4" s="955">
        <v>4100</v>
      </c>
    </row>
    <row r="5" spans="1:41" ht="25.5" customHeight="1">
      <c r="A5" s="96" t="s">
        <v>2075</v>
      </c>
      <c r="B5" s="1004" t="s">
        <v>181</v>
      </c>
      <c r="C5" s="955">
        <v>98324</v>
      </c>
      <c r="D5" s="955">
        <v>85878</v>
      </c>
      <c r="E5" s="955">
        <v>162265</v>
      </c>
      <c r="F5" s="955">
        <v>244615</v>
      </c>
      <c r="G5" s="955">
        <v>256822</v>
      </c>
      <c r="H5" s="955">
        <v>175523</v>
      </c>
      <c r="I5" s="955">
        <v>173704</v>
      </c>
      <c r="J5" s="955">
        <v>1945.8</v>
      </c>
      <c r="K5" s="955">
        <v>9213</v>
      </c>
      <c r="L5" s="955">
        <v>14552</v>
      </c>
      <c r="M5" s="955">
        <v>28566</v>
      </c>
      <c r="N5" s="955">
        <v>36976</v>
      </c>
      <c r="O5" s="955">
        <v>87476</v>
      </c>
      <c r="P5" s="955">
        <v>112311</v>
      </c>
      <c r="Q5" s="955">
        <v>133794</v>
      </c>
      <c r="R5" s="955">
        <v>127205</v>
      </c>
      <c r="S5" s="955">
        <v>135683</v>
      </c>
      <c r="T5" s="955">
        <v>210463</v>
      </c>
      <c r="U5" s="955">
        <v>254684</v>
      </c>
      <c r="V5" s="955">
        <v>0</v>
      </c>
      <c r="W5" s="955">
        <v>5411</v>
      </c>
      <c r="X5" s="955">
        <v>21787</v>
      </c>
      <c r="Y5" s="955">
        <v>56009</v>
      </c>
      <c r="Z5" s="955">
        <v>61928</v>
      </c>
      <c r="AA5" s="955">
        <v>68973</v>
      </c>
      <c r="AB5" s="955">
        <v>105007</v>
      </c>
      <c r="AC5" s="955">
        <v>128440</v>
      </c>
      <c r="AD5" s="955">
        <v>235336</v>
      </c>
      <c r="AE5" s="955">
        <v>269267</v>
      </c>
      <c r="AF5" s="955">
        <v>337675</v>
      </c>
      <c r="AG5" s="955">
        <v>417737</v>
      </c>
      <c r="AH5" s="955">
        <v>0</v>
      </c>
      <c r="AI5" s="955">
        <v>38633</v>
      </c>
      <c r="AJ5" s="955">
        <v>56748</v>
      </c>
      <c r="AK5" s="955">
        <v>129543</v>
      </c>
      <c r="AL5" s="955">
        <v>142179</v>
      </c>
      <c r="AM5" s="955">
        <v>289912</v>
      </c>
      <c r="AN5" s="955">
        <v>448654</v>
      </c>
      <c r="AO5" s="955">
        <v>568708</v>
      </c>
    </row>
    <row r="6" spans="1:41" ht="30.75" customHeight="1">
      <c r="A6" s="96" t="s">
        <v>2076</v>
      </c>
      <c r="B6" s="1004" t="s">
        <v>181</v>
      </c>
      <c r="C6" s="955">
        <v>0</v>
      </c>
      <c r="D6" s="955">
        <v>28072</v>
      </c>
      <c r="E6" s="955">
        <v>81655</v>
      </c>
      <c r="F6" s="955">
        <v>29081</v>
      </c>
      <c r="G6" s="955">
        <v>54440</v>
      </c>
      <c r="H6" s="955">
        <v>50650</v>
      </c>
      <c r="I6" s="955">
        <v>0</v>
      </c>
      <c r="J6" s="955">
        <v>0</v>
      </c>
      <c r="K6" s="955">
        <v>0</v>
      </c>
      <c r="L6" s="955">
        <v>0</v>
      </c>
      <c r="M6" s="955">
        <v>0</v>
      </c>
      <c r="N6" s="955">
        <v>0</v>
      </c>
      <c r="O6" s="955">
        <v>0</v>
      </c>
      <c r="P6" s="955">
        <v>0</v>
      </c>
      <c r="Q6" s="955">
        <v>0</v>
      </c>
      <c r="R6" s="955">
        <v>32511</v>
      </c>
      <c r="S6" s="955">
        <v>34549</v>
      </c>
      <c r="T6" s="955">
        <v>38795</v>
      </c>
      <c r="U6" s="955">
        <v>372911</v>
      </c>
      <c r="V6" s="955">
        <v>0</v>
      </c>
      <c r="W6" s="955" t="s">
        <v>333</v>
      </c>
      <c r="X6" s="955">
        <v>0</v>
      </c>
      <c r="Y6" s="955">
        <v>0</v>
      </c>
      <c r="Z6" s="955">
        <v>0</v>
      </c>
      <c r="AA6" s="955">
        <v>0</v>
      </c>
      <c r="AB6" s="955">
        <v>0</v>
      </c>
      <c r="AC6" s="955">
        <v>0</v>
      </c>
      <c r="AD6" s="955">
        <v>0</v>
      </c>
      <c r="AE6" s="955">
        <v>9513</v>
      </c>
      <c r="AF6" s="955">
        <v>9761</v>
      </c>
      <c r="AG6" s="955">
        <v>679612</v>
      </c>
      <c r="AH6" s="955">
        <v>7002</v>
      </c>
      <c r="AI6" s="955">
        <v>22360</v>
      </c>
      <c r="AJ6" s="955">
        <v>32959</v>
      </c>
      <c r="AK6" s="955">
        <v>196453</v>
      </c>
      <c r="AL6" s="955">
        <v>216208</v>
      </c>
      <c r="AM6" s="955">
        <v>260699</v>
      </c>
      <c r="AN6" s="955">
        <v>261240</v>
      </c>
      <c r="AO6" s="955">
        <v>291259</v>
      </c>
    </row>
    <row r="7" spans="1:41" ht="15.75" customHeight="1">
      <c r="A7" s="96" t="s">
        <v>84</v>
      </c>
      <c r="B7" s="1004" t="s">
        <v>181</v>
      </c>
      <c r="C7" s="955">
        <v>9400</v>
      </c>
      <c r="D7" s="955">
        <v>3536</v>
      </c>
      <c r="E7" s="955">
        <v>21965</v>
      </c>
      <c r="F7" s="955">
        <v>3300</v>
      </c>
      <c r="G7" s="955">
        <v>10408</v>
      </c>
      <c r="H7" s="955">
        <v>3593</v>
      </c>
      <c r="I7" s="955">
        <v>5195</v>
      </c>
      <c r="J7" s="955">
        <v>0</v>
      </c>
      <c r="K7" s="955">
        <v>0</v>
      </c>
      <c r="L7" s="955">
        <v>1170</v>
      </c>
      <c r="M7" s="955">
        <v>8943</v>
      </c>
      <c r="N7" s="955">
        <v>8943</v>
      </c>
      <c r="O7" s="955">
        <v>9085</v>
      </c>
      <c r="P7" s="955">
        <v>9314</v>
      </c>
      <c r="Q7" s="955">
        <v>13777</v>
      </c>
      <c r="R7" s="955">
        <v>14278</v>
      </c>
      <c r="S7" s="955">
        <v>14480</v>
      </c>
      <c r="T7" s="955">
        <v>17083</v>
      </c>
      <c r="U7" s="955">
        <v>19282</v>
      </c>
      <c r="V7" s="955">
        <v>0</v>
      </c>
      <c r="W7" s="955">
        <v>4618</v>
      </c>
      <c r="X7" s="955">
        <v>9346</v>
      </c>
      <c r="Y7" s="955">
        <v>19867</v>
      </c>
      <c r="Z7" s="955">
        <v>21809</v>
      </c>
      <c r="AA7" s="955">
        <v>22599</v>
      </c>
      <c r="AB7" s="955">
        <v>27950</v>
      </c>
      <c r="AC7" s="955">
        <v>28274</v>
      </c>
      <c r="AD7" s="955">
        <v>28274</v>
      </c>
      <c r="AE7" s="955">
        <v>28274</v>
      </c>
      <c r="AF7" s="955">
        <v>35284</v>
      </c>
      <c r="AG7" s="955">
        <v>53005</v>
      </c>
      <c r="AH7" s="955">
        <v>89679</v>
      </c>
      <c r="AI7" s="955">
        <v>92183</v>
      </c>
      <c r="AJ7" s="955">
        <v>108074</v>
      </c>
      <c r="AK7" s="955">
        <v>137044</v>
      </c>
      <c r="AL7" s="955">
        <v>176973</v>
      </c>
      <c r="AM7" s="955">
        <v>194307</v>
      </c>
      <c r="AN7" s="955">
        <v>254339</v>
      </c>
      <c r="AO7" s="955">
        <v>254339</v>
      </c>
    </row>
    <row r="8" spans="1:41" ht="15.75" customHeight="1">
      <c r="A8" s="97" t="s">
        <v>1349</v>
      </c>
      <c r="B8" s="1005" t="s">
        <v>181</v>
      </c>
      <c r="C8" s="955"/>
      <c r="D8" s="955"/>
      <c r="E8" s="955"/>
      <c r="F8" s="955">
        <v>33300</v>
      </c>
      <c r="G8" s="955">
        <v>556456</v>
      </c>
      <c r="H8" s="955">
        <v>682713</v>
      </c>
      <c r="I8" s="955">
        <v>175214</v>
      </c>
      <c r="J8" s="955">
        <v>93844</v>
      </c>
      <c r="K8" s="955">
        <v>42577</v>
      </c>
      <c r="L8" s="955">
        <v>30197</v>
      </c>
      <c r="M8" s="955">
        <v>21091</v>
      </c>
      <c r="N8" s="955">
        <v>853</v>
      </c>
      <c r="O8" s="955">
        <v>-51736</v>
      </c>
      <c r="P8" s="955">
        <v>-20545</v>
      </c>
      <c r="Q8" s="955">
        <v>-3583</v>
      </c>
      <c r="R8" s="955">
        <v>20795</v>
      </c>
      <c r="S8" s="955">
        <v>37300</v>
      </c>
      <c r="T8" s="955">
        <v>77987</v>
      </c>
      <c r="U8" s="955">
        <v>97010</v>
      </c>
      <c r="V8" s="955">
        <v>37300</v>
      </c>
      <c r="W8" s="955">
        <v>31383</v>
      </c>
      <c r="X8" s="955">
        <v>59124</v>
      </c>
      <c r="Y8" s="955">
        <v>77161</v>
      </c>
      <c r="Z8" s="955">
        <v>129747</v>
      </c>
      <c r="AA8" s="955">
        <v>190950</v>
      </c>
      <c r="AB8" s="955">
        <v>255840</v>
      </c>
      <c r="AC8" s="955">
        <v>273513</v>
      </c>
      <c r="AD8" s="955">
        <v>332974</v>
      </c>
      <c r="AE8" s="955">
        <v>387003</v>
      </c>
      <c r="AF8" s="955">
        <v>416391</v>
      </c>
      <c r="AG8" s="955">
        <v>489982</v>
      </c>
      <c r="AH8" s="955">
        <v>157202</v>
      </c>
      <c r="AI8" s="955">
        <v>478013</v>
      </c>
      <c r="AJ8" s="955">
        <v>654119</v>
      </c>
      <c r="AK8" s="955">
        <v>1318097</v>
      </c>
      <c r="AL8" s="955">
        <v>1451611</v>
      </c>
      <c r="AM8" s="955">
        <v>1551731</v>
      </c>
      <c r="AN8" s="955" t="s">
        <v>1997</v>
      </c>
      <c r="AO8" s="955" t="s">
        <v>1997</v>
      </c>
    </row>
    <row r="9" spans="1:41" ht="15.75" customHeight="1">
      <c r="A9" s="677" t="s">
        <v>181</v>
      </c>
      <c r="B9" s="1006" t="s">
        <v>181</v>
      </c>
      <c r="C9" s="956">
        <f t="shared" ref="C9:AA9" si="0">SUM(C4:C8)</f>
        <v>109137</v>
      </c>
      <c r="D9" s="956">
        <f t="shared" si="0"/>
        <v>120041</v>
      </c>
      <c r="E9" s="956">
        <f t="shared" si="0"/>
        <v>267385</v>
      </c>
      <c r="F9" s="956">
        <f t="shared" si="0"/>
        <v>313296</v>
      </c>
      <c r="G9" s="956">
        <f t="shared" si="0"/>
        <v>881826</v>
      </c>
      <c r="H9" s="956">
        <f t="shared" si="0"/>
        <v>917979</v>
      </c>
      <c r="I9" s="956">
        <f t="shared" si="0"/>
        <v>354963</v>
      </c>
      <c r="J9" s="956">
        <f t="shared" si="0"/>
        <v>95789.8</v>
      </c>
      <c r="K9" s="956">
        <f t="shared" si="0"/>
        <v>51790</v>
      </c>
      <c r="L9" s="956">
        <f t="shared" si="0"/>
        <v>45919</v>
      </c>
      <c r="M9" s="956">
        <f t="shared" si="0"/>
        <v>58600</v>
      </c>
      <c r="N9" s="956">
        <f t="shared" si="0"/>
        <v>46772</v>
      </c>
      <c r="O9" s="956">
        <f t="shared" si="0"/>
        <v>44825</v>
      </c>
      <c r="P9" s="956">
        <f t="shared" si="0"/>
        <v>101080</v>
      </c>
      <c r="Q9" s="956">
        <f t="shared" si="0"/>
        <v>143988</v>
      </c>
      <c r="R9" s="956">
        <f t="shared" si="0"/>
        <v>194789</v>
      </c>
      <c r="S9" s="956">
        <f t="shared" si="0"/>
        <v>222012</v>
      </c>
      <c r="T9" s="956">
        <f t="shared" si="0"/>
        <v>344328</v>
      </c>
      <c r="U9" s="956">
        <f t="shared" si="0"/>
        <v>745087</v>
      </c>
      <c r="V9" s="956">
        <f t="shared" si="0"/>
        <v>37300</v>
      </c>
      <c r="W9" s="956">
        <f t="shared" si="0"/>
        <v>41412</v>
      </c>
      <c r="X9" s="956">
        <f t="shared" si="0"/>
        <v>90257</v>
      </c>
      <c r="Y9" s="956">
        <f t="shared" si="0"/>
        <v>153037</v>
      </c>
      <c r="Z9" s="956">
        <f t="shared" si="0"/>
        <v>213484</v>
      </c>
      <c r="AA9" s="956">
        <f t="shared" si="0"/>
        <v>282522</v>
      </c>
      <c r="AB9" s="956">
        <f>SUM(AB4:AB7)</f>
        <v>132957</v>
      </c>
      <c r="AC9" s="956">
        <f t="shared" ref="AC9:AN9" si="1">SUM(AC4:AC7)</f>
        <v>158714</v>
      </c>
      <c r="AD9" s="956">
        <f t="shared" si="1"/>
        <v>265610</v>
      </c>
      <c r="AE9" s="956">
        <f t="shared" si="1"/>
        <v>309054</v>
      </c>
      <c r="AF9" s="956">
        <f t="shared" si="1"/>
        <v>384720</v>
      </c>
      <c r="AG9" s="956">
        <f t="shared" si="1"/>
        <v>1152354</v>
      </c>
      <c r="AH9" s="956">
        <f t="shared" si="1"/>
        <v>96681</v>
      </c>
      <c r="AI9" s="956">
        <f t="shared" si="1"/>
        <v>153176</v>
      </c>
      <c r="AJ9" s="956">
        <f t="shared" si="1"/>
        <v>197781</v>
      </c>
      <c r="AK9" s="956">
        <f t="shared" si="1"/>
        <v>463040</v>
      </c>
      <c r="AL9" s="956">
        <f t="shared" si="1"/>
        <v>535360</v>
      </c>
      <c r="AM9" s="956">
        <f t="shared" si="1"/>
        <v>744918</v>
      </c>
      <c r="AN9" s="956">
        <f t="shared" si="1"/>
        <v>968333</v>
      </c>
      <c r="AO9" s="956">
        <f t="shared" ref="AO9" si="2">SUM(AO4:AO7)</f>
        <v>1118406</v>
      </c>
    </row>
    <row r="10" spans="1:41" ht="18" customHeight="1">
      <c r="A10" s="98" t="s">
        <v>83</v>
      </c>
      <c r="B10" s="1007" t="s">
        <v>180</v>
      </c>
      <c r="C10" s="955">
        <f t="shared" ref="C10:K10" si="3">C42</f>
        <v>7866</v>
      </c>
      <c r="D10" s="955">
        <f t="shared" si="3"/>
        <v>12589</v>
      </c>
      <c r="E10" s="955">
        <f t="shared" si="3"/>
        <v>14912</v>
      </c>
      <c r="F10" s="955">
        <f t="shared" si="3"/>
        <v>26390</v>
      </c>
      <c r="G10" s="955">
        <f t="shared" si="3"/>
        <v>138994</v>
      </c>
      <c r="H10" s="955">
        <f t="shared" si="3"/>
        <v>282087</v>
      </c>
      <c r="I10" s="955">
        <f t="shared" si="3"/>
        <v>636023</v>
      </c>
      <c r="J10" s="955">
        <f t="shared" si="3"/>
        <v>0</v>
      </c>
      <c r="K10" s="955">
        <f t="shared" si="3"/>
        <v>10620</v>
      </c>
      <c r="L10" s="955">
        <v>26120</v>
      </c>
      <c r="M10" s="955">
        <v>59020</v>
      </c>
      <c r="N10" s="955">
        <v>74370</v>
      </c>
      <c r="O10" s="955">
        <v>170171</v>
      </c>
      <c r="P10" s="955">
        <v>291133</v>
      </c>
      <c r="Q10" s="955">
        <v>344133</v>
      </c>
      <c r="R10" s="955">
        <v>344633</v>
      </c>
      <c r="S10" s="955">
        <v>355663</v>
      </c>
      <c r="T10" s="955">
        <v>386326</v>
      </c>
      <c r="U10" s="955">
        <v>509389</v>
      </c>
      <c r="V10" s="955">
        <v>0</v>
      </c>
      <c r="W10" s="955">
        <v>4000</v>
      </c>
      <c r="X10" s="955">
        <v>137875</v>
      </c>
      <c r="Y10" s="955">
        <v>155962</v>
      </c>
      <c r="Z10" s="955">
        <v>156962</v>
      </c>
      <c r="AA10" s="955">
        <v>201962</v>
      </c>
      <c r="AB10" s="955">
        <v>424541</v>
      </c>
      <c r="AC10" s="955">
        <v>544962</v>
      </c>
      <c r="AD10" s="955">
        <v>691962</v>
      </c>
      <c r="AE10" s="955">
        <v>750962</v>
      </c>
      <c r="AF10" s="955">
        <v>852462</v>
      </c>
      <c r="AG10" s="955">
        <v>1006762</v>
      </c>
      <c r="AH10" s="955">
        <v>45000</v>
      </c>
      <c r="AI10" s="955">
        <v>82000</v>
      </c>
      <c r="AJ10" s="955">
        <v>193500</v>
      </c>
      <c r="AK10" s="955">
        <v>533601</v>
      </c>
      <c r="AL10" s="955">
        <v>727775</v>
      </c>
      <c r="AM10" s="955">
        <v>972350</v>
      </c>
      <c r="AN10" s="955">
        <v>1087849</v>
      </c>
      <c r="AO10" s="955">
        <v>1177378</v>
      </c>
    </row>
    <row r="11" spans="1:41" ht="14.25">
      <c r="A11" s="1003"/>
      <c r="B11" s="1003"/>
      <c r="C11" s="957">
        <f t="shared" ref="C11:F11" si="4">SUM(C9:C10)</f>
        <v>117003</v>
      </c>
      <c r="D11" s="957">
        <f t="shared" si="4"/>
        <v>132630</v>
      </c>
      <c r="E11" s="957">
        <f t="shared" si="4"/>
        <v>282297</v>
      </c>
      <c r="F11" s="957">
        <f t="shared" si="4"/>
        <v>339686</v>
      </c>
      <c r="G11" s="957">
        <f t="shared" ref="G11:I11" si="5">SUM(G9:G10)</f>
        <v>1020820</v>
      </c>
      <c r="H11" s="957">
        <f t="shared" si="5"/>
        <v>1200066</v>
      </c>
      <c r="I11" s="957">
        <f t="shared" si="5"/>
        <v>990986</v>
      </c>
      <c r="J11" s="957">
        <f t="shared" ref="J11:AG11" si="6">SUM(J9:J10)</f>
        <v>95789.8</v>
      </c>
      <c r="K11" s="957">
        <f t="shared" si="6"/>
        <v>62410</v>
      </c>
      <c r="L11" s="957">
        <f t="shared" si="6"/>
        <v>72039</v>
      </c>
      <c r="M11" s="957">
        <f t="shared" si="6"/>
        <v>117620</v>
      </c>
      <c r="N11" s="957">
        <f t="shared" si="6"/>
        <v>121142</v>
      </c>
      <c r="O11" s="957">
        <f t="shared" si="6"/>
        <v>214996</v>
      </c>
      <c r="P11" s="957">
        <f t="shared" si="6"/>
        <v>392213</v>
      </c>
      <c r="Q11" s="957">
        <f t="shared" si="6"/>
        <v>488121</v>
      </c>
      <c r="R11" s="957">
        <f t="shared" si="6"/>
        <v>539422</v>
      </c>
      <c r="S11" s="957">
        <f t="shared" si="6"/>
        <v>577675</v>
      </c>
      <c r="T11" s="957">
        <f t="shared" si="6"/>
        <v>730654</v>
      </c>
      <c r="U11" s="957">
        <f t="shared" si="6"/>
        <v>1254476</v>
      </c>
      <c r="V11" s="957">
        <f t="shared" si="6"/>
        <v>37300</v>
      </c>
      <c r="W11" s="957">
        <f t="shared" si="6"/>
        <v>45412</v>
      </c>
      <c r="X11" s="957">
        <f t="shared" si="6"/>
        <v>228132</v>
      </c>
      <c r="Y11" s="957">
        <f t="shared" si="6"/>
        <v>308999</v>
      </c>
      <c r="Z11" s="957">
        <f t="shared" si="6"/>
        <v>370446</v>
      </c>
      <c r="AA11" s="957">
        <f t="shared" si="6"/>
        <v>484484</v>
      </c>
      <c r="AB11" s="957">
        <f t="shared" si="6"/>
        <v>557498</v>
      </c>
      <c r="AC11" s="957">
        <f t="shared" si="6"/>
        <v>703676</v>
      </c>
      <c r="AD11" s="957">
        <f t="shared" si="6"/>
        <v>957572</v>
      </c>
      <c r="AE11" s="957">
        <f t="shared" si="6"/>
        <v>1060016</v>
      </c>
      <c r="AF11" s="957">
        <f t="shared" si="6"/>
        <v>1237182</v>
      </c>
      <c r="AG11" s="957">
        <f t="shared" si="6"/>
        <v>2159116</v>
      </c>
      <c r="AH11" s="957">
        <f t="shared" ref="AH11:AM11" si="7">SUM(AH9:AH10)</f>
        <v>141681</v>
      </c>
      <c r="AI11" s="957">
        <f t="shared" si="7"/>
        <v>235176</v>
      </c>
      <c r="AJ11" s="957">
        <f t="shared" si="7"/>
        <v>391281</v>
      </c>
      <c r="AK11" s="957">
        <f t="shared" si="7"/>
        <v>996641</v>
      </c>
      <c r="AL11" s="957">
        <f t="shared" si="7"/>
        <v>1263135</v>
      </c>
      <c r="AM11" s="957">
        <f t="shared" si="7"/>
        <v>1717268</v>
      </c>
      <c r="AN11" s="957">
        <f t="shared" ref="AN11:AO11" si="8">SUM(AN9:AN10)</f>
        <v>2056182</v>
      </c>
      <c r="AO11" s="957">
        <f t="shared" si="8"/>
        <v>2295784</v>
      </c>
    </row>
    <row r="12" spans="1:41" ht="17.25" customHeight="1"/>
    <row r="13" spans="1:41" ht="17.25" customHeight="1"/>
    <row r="14" spans="1:41" ht="17.25" customHeight="1"/>
    <row r="15" spans="1:41" ht="17.25" customHeight="1"/>
    <row r="16" spans="1:41" ht="17.25" customHeight="1"/>
    <row r="17" spans="1:41" ht="17.25" customHeight="1"/>
    <row r="18" spans="1:41" ht="17.25" customHeight="1"/>
    <row r="19" spans="1:41" ht="17.25" customHeight="1"/>
    <row r="20" spans="1:41" ht="17.25" customHeight="1"/>
    <row r="21" spans="1:41" ht="17.25" customHeight="1"/>
    <row r="22" spans="1:41" ht="17.25" customHeight="1"/>
    <row r="23" spans="1:41" ht="17.25" customHeight="1"/>
    <row r="24" spans="1:41" ht="17.25" customHeight="1"/>
    <row r="25" spans="1:41" ht="17.25" customHeight="1"/>
    <row r="26" spans="1:41" ht="17.25" customHeight="1"/>
    <row r="27" spans="1:41" ht="17.25" customHeight="1"/>
    <row r="28" spans="1:41" ht="17.25" customHeight="1"/>
    <row r="29" spans="1:41" ht="17.25" customHeight="1"/>
    <row r="30" spans="1:41" ht="17.25" customHeight="1">
      <c r="A30" s="9"/>
      <c r="B30" s="9"/>
      <c r="C30" s="9"/>
      <c r="D30" s="9"/>
      <c r="E30" s="9"/>
      <c r="F30" s="9"/>
      <c r="G30" s="9"/>
      <c r="H30" s="9"/>
    </row>
    <row r="31" spans="1:41" ht="17.25" customHeight="1">
      <c r="A31" s="681" t="s">
        <v>83</v>
      </c>
      <c r="B31" s="680"/>
      <c r="C31" s="680" t="s">
        <v>63</v>
      </c>
      <c r="D31" s="680" t="s">
        <v>64</v>
      </c>
      <c r="E31" s="680" t="s">
        <v>65</v>
      </c>
      <c r="F31" s="680" t="s">
        <v>66</v>
      </c>
      <c r="G31" s="680" t="s">
        <v>67</v>
      </c>
      <c r="H31" s="680" t="s">
        <v>68</v>
      </c>
      <c r="I31" s="680" t="s">
        <v>69</v>
      </c>
      <c r="J31" s="680" t="s">
        <v>34</v>
      </c>
      <c r="K31" s="680" t="s">
        <v>35</v>
      </c>
      <c r="L31" s="680" t="s">
        <v>36</v>
      </c>
      <c r="M31" s="680" t="s">
        <v>37</v>
      </c>
      <c r="N31" s="680" t="s">
        <v>38</v>
      </c>
      <c r="O31" s="680" t="s">
        <v>39</v>
      </c>
      <c r="P31" s="680" t="s">
        <v>40</v>
      </c>
      <c r="Q31" s="680" t="s">
        <v>41</v>
      </c>
      <c r="R31" s="680" t="s">
        <v>42</v>
      </c>
      <c r="S31" s="680" t="s">
        <v>43</v>
      </c>
      <c r="T31" s="680" t="s">
        <v>44</v>
      </c>
      <c r="U31" s="680" t="s">
        <v>168</v>
      </c>
      <c r="V31" s="680" t="s">
        <v>175</v>
      </c>
      <c r="W31" s="680" t="s">
        <v>1359</v>
      </c>
      <c r="X31" s="680" t="s">
        <v>1390</v>
      </c>
      <c r="Y31" s="680" t="s">
        <v>1440</v>
      </c>
      <c r="Z31" s="680" t="s">
        <v>1496</v>
      </c>
      <c r="AA31" s="680" t="s">
        <v>1526</v>
      </c>
      <c r="AB31" s="680" t="s">
        <v>1575</v>
      </c>
      <c r="AC31" s="680" t="s">
        <v>1603</v>
      </c>
      <c r="AD31" s="680" t="s">
        <v>1723</v>
      </c>
      <c r="AE31" s="680" t="s">
        <v>1777</v>
      </c>
      <c r="AF31" s="680" t="s">
        <v>1817</v>
      </c>
      <c r="AG31" s="680" t="s">
        <v>1841</v>
      </c>
      <c r="AH31" s="680" t="s">
        <v>1935</v>
      </c>
      <c r="AI31" s="680" t="s">
        <v>2050</v>
      </c>
      <c r="AJ31" s="680" t="s">
        <v>2108</v>
      </c>
      <c r="AK31" s="680" t="s">
        <v>2150</v>
      </c>
      <c r="AL31" s="680" t="s">
        <v>2231</v>
      </c>
      <c r="AM31" s="680" t="s">
        <v>2282</v>
      </c>
      <c r="AN31" s="680" t="s">
        <v>2358</v>
      </c>
      <c r="AO31" s="680" t="s">
        <v>2472</v>
      </c>
    </row>
    <row r="32" spans="1:41" ht="17.25" customHeight="1">
      <c r="A32" s="152" t="s">
        <v>85</v>
      </c>
      <c r="B32" s="150"/>
      <c r="C32" s="150">
        <v>4416</v>
      </c>
      <c r="D32" s="150">
        <v>5389</v>
      </c>
      <c r="E32" s="150">
        <v>12312</v>
      </c>
      <c r="F32" s="150">
        <v>16057</v>
      </c>
      <c r="G32" s="150">
        <v>9675</v>
      </c>
      <c r="H32" s="150">
        <v>16598</v>
      </c>
      <c r="I32" s="150">
        <v>47590</v>
      </c>
      <c r="J32" s="150">
        <v>0</v>
      </c>
      <c r="K32" s="150">
        <v>8920</v>
      </c>
      <c r="L32" s="150">
        <v>8920</v>
      </c>
      <c r="M32" s="150">
        <v>13320</v>
      </c>
      <c r="N32" s="150">
        <v>26670</v>
      </c>
      <c r="O32" s="150">
        <v>28170</v>
      </c>
      <c r="P32" s="150">
        <v>33870</v>
      </c>
      <c r="Q32" s="150">
        <v>33870</v>
      </c>
      <c r="R32" s="150">
        <v>33870</v>
      </c>
      <c r="S32" s="150">
        <v>38870</v>
      </c>
      <c r="T32" s="150">
        <v>51870</v>
      </c>
      <c r="U32" s="150">
        <v>96470</v>
      </c>
      <c r="V32" s="150">
        <v>0</v>
      </c>
      <c r="W32" s="150">
        <v>0</v>
      </c>
      <c r="X32" s="150">
        <v>4133</v>
      </c>
      <c r="Y32" s="150">
        <f>X32+3087</f>
        <v>7220</v>
      </c>
      <c r="Z32" s="150">
        <v>8220</v>
      </c>
      <c r="AA32" s="150">
        <v>10220</v>
      </c>
      <c r="AB32" s="150">
        <v>10220</v>
      </c>
      <c r="AC32" s="150">
        <v>13220</v>
      </c>
      <c r="AD32" s="150">
        <v>13220</v>
      </c>
      <c r="AE32" s="150">
        <v>13220</v>
      </c>
      <c r="AF32" s="150">
        <f>4000+133+3087+1000+3000+3000</f>
        <v>14220</v>
      </c>
      <c r="AG32" s="150">
        <f>4000+133+3087+1000+3000+34800</f>
        <v>46020</v>
      </c>
      <c r="AH32" s="150"/>
      <c r="AI32" s="150">
        <f>2000</f>
        <v>2000</v>
      </c>
      <c r="AJ32" s="150">
        <f>2000+2000</f>
        <v>4000</v>
      </c>
      <c r="AK32" s="150">
        <f>2000+2000+10000</f>
        <v>14000</v>
      </c>
      <c r="AL32" s="150">
        <f>2000+2000+10000</f>
        <v>14000</v>
      </c>
      <c r="AM32" s="150">
        <f>12000+2000+10000</f>
        <v>24000</v>
      </c>
      <c r="AN32" s="150">
        <f>32000+2000+10000+2000</f>
        <v>46000</v>
      </c>
      <c r="AO32" s="150">
        <f>32000+13000+10000+2000</f>
        <v>57000</v>
      </c>
    </row>
    <row r="33" spans="1:41" ht="17.25">
      <c r="A33" s="151" t="s">
        <v>86</v>
      </c>
      <c r="B33" s="150"/>
      <c r="C33" s="150">
        <v>0</v>
      </c>
      <c r="D33" s="150">
        <v>0</v>
      </c>
      <c r="E33" s="150">
        <v>0</v>
      </c>
      <c r="F33" s="150">
        <v>833</v>
      </c>
      <c r="G33" s="150">
        <v>10827</v>
      </c>
      <c r="H33" s="150">
        <v>11489</v>
      </c>
      <c r="I33" s="150">
        <v>14700</v>
      </c>
      <c r="J33" s="150">
        <v>0</v>
      </c>
      <c r="K33" s="150">
        <v>1700</v>
      </c>
      <c r="L33" s="150">
        <v>2200</v>
      </c>
      <c r="M33" s="150">
        <v>2700</v>
      </c>
      <c r="N33" s="150">
        <v>4700</v>
      </c>
      <c r="O33" s="150">
        <v>6700</v>
      </c>
      <c r="P33" s="150">
        <v>8700</v>
      </c>
      <c r="Q33" s="150">
        <v>8700</v>
      </c>
      <c r="R33" s="150">
        <v>9200</v>
      </c>
      <c r="S33" s="150">
        <v>9200</v>
      </c>
      <c r="T33" s="150">
        <v>9200</v>
      </c>
      <c r="U33" s="150">
        <v>9850</v>
      </c>
      <c r="V33" s="150">
        <v>0</v>
      </c>
      <c r="W33" s="150">
        <v>0</v>
      </c>
      <c r="X33" s="150">
        <v>2000</v>
      </c>
      <c r="Y33" s="150">
        <v>2000</v>
      </c>
      <c r="Z33" s="150">
        <v>2000</v>
      </c>
      <c r="AA33" s="150">
        <v>10000</v>
      </c>
      <c r="AB33" s="150">
        <v>11000</v>
      </c>
      <c r="AC33" s="150">
        <v>11000</v>
      </c>
      <c r="AD33" s="150">
        <v>11000</v>
      </c>
      <c r="AE33" s="150">
        <v>12000</v>
      </c>
      <c r="AF33" s="150">
        <v>14500</v>
      </c>
      <c r="AG33" s="150">
        <v>25000</v>
      </c>
      <c r="AH33" s="150"/>
      <c r="AI33" s="150">
        <v>10000</v>
      </c>
      <c r="AJ33" s="150">
        <v>10000</v>
      </c>
      <c r="AK33" s="150">
        <v>30000</v>
      </c>
      <c r="AL33" s="150">
        <v>55000</v>
      </c>
      <c r="AM33" s="150">
        <v>60000</v>
      </c>
      <c r="AN33" s="150">
        <v>115000</v>
      </c>
      <c r="AO33" s="150">
        <v>135000</v>
      </c>
    </row>
    <row r="34" spans="1:41" ht="22.5" customHeight="1">
      <c r="A34" s="151" t="s">
        <v>87</v>
      </c>
      <c r="B34" s="150"/>
      <c r="C34" s="150">
        <v>3450</v>
      </c>
      <c r="D34" s="150">
        <v>3600</v>
      </c>
      <c r="E34" s="150">
        <v>2600</v>
      </c>
      <c r="F34" s="150">
        <v>9000</v>
      </c>
      <c r="G34" s="150">
        <v>13492</v>
      </c>
      <c r="H34" s="150">
        <v>24000</v>
      </c>
      <c r="I34" s="150">
        <v>111619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0</v>
      </c>
      <c r="T34" s="150">
        <v>0</v>
      </c>
      <c r="U34" s="150">
        <v>20000</v>
      </c>
      <c r="V34" s="150">
        <v>0</v>
      </c>
      <c r="W34" s="150">
        <v>0</v>
      </c>
      <c r="X34" s="150"/>
      <c r="Y34" s="150">
        <v>15000</v>
      </c>
      <c r="Z34" s="150">
        <v>15000</v>
      </c>
      <c r="AA34" s="150">
        <v>25000</v>
      </c>
      <c r="AB34" s="150">
        <v>26500</v>
      </c>
      <c r="AC34" s="150">
        <v>29000</v>
      </c>
      <c r="AD34" s="150">
        <v>36000</v>
      </c>
      <c r="AE34" s="150">
        <v>41000</v>
      </c>
      <c r="AF34" s="150">
        <v>52000</v>
      </c>
      <c r="AG34" s="150">
        <v>54000</v>
      </c>
      <c r="AH34" s="150"/>
      <c r="AI34" s="150"/>
      <c r="AJ34" s="150"/>
      <c r="AK34" s="150"/>
      <c r="AL34" s="150"/>
      <c r="AM34" s="150"/>
      <c r="AN34" s="150"/>
      <c r="AO34" s="150"/>
    </row>
    <row r="35" spans="1:41" ht="17.25">
      <c r="A35" s="151" t="s">
        <v>88</v>
      </c>
      <c r="B35" s="150"/>
      <c r="C35" s="150">
        <v>0</v>
      </c>
      <c r="D35" s="150">
        <v>3600</v>
      </c>
      <c r="E35" s="150">
        <v>0</v>
      </c>
      <c r="F35" s="150">
        <v>500</v>
      </c>
      <c r="G35" s="150">
        <v>0</v>
      </c>
      <c r="H35" s="150">
        <v>31000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/>
      <c r="Y35" s="150"/>
      <c r="Z35" s="150"/>
      <c r="AA35" s="150"/>
      <c r="AB35" s="150">
        <v>0</v>
      </c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</row>
    <row r="36" spans="1:41" ht="17.25">
      <c r="A36" s="151" t="s">
        <v>89</v>
      </c>
      <c r="B36" s="150"/>
      <c r="C36" s="150">
        <v>0</v>
      </c>
      <c r="D36" s="150">
        <v>0</v>
      </c>
      <c r="E36" s="150">
        <v>0</v>
      </c>
      <c r="F36" s="150">
        <v>0</v>
      </c>
      <c r="G36" s="150">
        <v>50000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/>
      <c r="Y36" s="150"/>
      <c r="Z36" s="150"/>
      <c r="AA36" s="150"/>
      <c r="AB36" s="150">
        <v>0</v>
      </c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</row>
    <row r="37" spans="1:41" ht="17.25">
      <c r="A37" s="151" t="s">
        <v>90</v>
      </c>
      <c r="B37" s="150"/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26500</v>
      </c>
      <c r="I37" s="150">
        <v>5000</v>
      </c>
      <c r="J37" s="150"/>
      <c r="K37" s="150"/>
      <c r="L37" s="150"/>
      <c r="M37" s="150"/>
      <c r="N37" s="150"/>
      <c r="O37" s="150"/>
      <c r="P37" s="150">
        <v>0</v>
      </c>
      <c r="Q37" s="150">
        <v>0</v>
      </c>
      <c r="R37" s="150">
        <v>0</v>
      </c>
      <c r="S37" s="150">
        <v>0</v>
      </c>
      <c r="T37" s="150">
        <v>0</v>
      </c>
      <c r="U37" s="150">
        <v>41000</v>
      </c>
      <c r="V37" s="150">
        <v>0</v>
      </c>
      <c r="W37" s="150">
        <v>4000</v>
      </c>
      <c r="X37" s="150">
        <v>4000</v>
      </c>
      <c r="Y37" s="150">
        <v>4000</v>
      </c>
      <c r="Z37" s="150">
        <v>4000</v>
      </c>
      <c r="AA37" s="150">
        <v>29000</v>
      </c>
      <c r="AB37" s="150">
        <v>54000</v>
      </c>
      <c r="AC37" s="150">
        <v>54000</v>
      </c>
      <c r="AD37" s="150">
        <v>54000</v>
      </c>
      <c r="AE37" s="150">
        <v>54000</v>
      </c>
      <c r="AF37" s="150">
        <v>54000</v>
      </c>
      <c r="AG37" s="150">
        <v>54000</v>
      </c>
      <c r="AH37" s="150"/>
      <c r="AI37" s="150"/>
      <c r="AJ37" s="150"/>
      <c r="AK37" s="150"/>
      <c r="AL37" s="150"/>
      <c r="AM37" s="150"/>
      <c r="AN37" s="150"/>
      <c r="AO37" s="150"/>
    </row>
    <row r="38" spans="1:41" ht="17.25">
      <c r="A38" s="151" t="s">
        <v>91</v>
      </c>
      <c r="B38" s="150"/>
      <c r="C38" s="150">
        <v>0</v>
      </c>
      <c r="D38" s="150">
        <v>0</v>
      </c>
      <c r="E38" s="150">
        <v>0</v>
      </c>
      <c r="F38" s="150">
        <v>0</v>
      </c>
      <c r="G38" s="150">
        <v>5000</v>
      </c>
      <c r="H38" s="150">
        <v>22500</v>
      </c>
      <c r="I38" s="150">
        <v>21500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</row>
    <row r="39" spans="1:41" ht="17.25">
      <c r="A39" s="151" t="s">
        <v>92</v>
      </c>
      <c r="B39" s="150"/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20000</v>
      </c>
      <c r="I39" s="150">
        <v>37380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/>
      <c r="Y39" s="150"/>
      <c r="Z39" s="150"/>
      <c r="AA39" s="150"/>
      <c r="AB39" s="150"/>
      <c r="AC39" s="150"/>
      <c r="AD39" s="150"/>
      <c r="AE39" s="150"/>
      <c r="AF39" s="150"/>
      <c r="AG39" s="150">
        <v>110000</v>
      </c>
      <c r="AH39" s="150"/>
      <c r="AI39" s="150"/>
      <c r="AJ39" s="150">
        <v>109500</v>
      </c>
      <c r="AK39" s="150">
        <v>419601</v>
      </c>
      <c r="AL39" s="150">
        <v>588775</v>
      </c>
      <c r="AM39" s="150">
        <v>718350</v>
      </c>
      <c r="AN39" s="150">
        <v>736850</v>
      </c>
      <c r="AO39" s="150">
        <v>780378</v>
      </c>
    </row>
    <row r="40" spans="1:41" ht="17.25">
      <c r="A40" s="151" t="s">
        <v>93</v>
      </c>
      <c r="B40" s="150"/>
      <c r="C40" s="150"/>
      <c r="D40" s="150"/>
      <c r="E40" s="150"/>
      <c r="F40" s="150"/>
      <c r="G40" s="150"/>
      <c r="H40" s="150">
        <v>0</v>
      </c>
      <c r="I40" s="150">
        <v>50000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/>
      <c r="Y40" s="150"/>
      <c r="Z40" s="150"/>
      <c r="AA40" s="150"/>
      <c r="AB40" s="150">
        <v>50079</v>
      </c>
      <c r="AC40" s="150">
        <v>100000</v>
      </c>
      <c r="AD40" s="150">
        <v>140000</v>
      </c>
      <c r="AE40" s="150">
        <v>193000</v>
      </c>
      <c r="AF40" s="150">
        <v>240000</v>
      </c>
      <c r="AG40" s="150">
        <v>240000</v>
      </c>
      <c r="AH40" s="150"/>
      <c r="AI40" s="150"/>
      <c r="AJ40" s="150"/>
      <c r="AK40" s="150"/>
      <c r="AL40" s="150"/>
      <c r="AM40" s="150"/>
      <c r="AN40" s="150"/>
      <c r="AO40" s="150"/>
    </row>
    <row r="41" spans="1:41" ht="17.25">
      <c r="A41" s="151" t="s">
        <v>94</v>
      </c>
      <c r="B41" s="150"/>
      <c r="C41" s="150">
        <v>0</v>
      </c>
      <c r="D41" s="150">
        <v>0</v>
      </c>
      <c r="E41" s="150">
        <v>0</v>
      </c>
      <c r="F41" s="150">
        <v>0</v>
      </c>
      <c r="G41" s="150">
        <v>50000</v>
      </c>
      <c r="H41" s="150">
        <v>130000</v>
      </c>
      <c r="I41" s="150">
        <v>348234</v>
      </c>
      <c r="J41" s="150">
        <v>0</v>
      </c>
      <c r="K41" s="150">
        <v>0</v>
      </c>
      <c r="L41" s="150">
        <v>15000</v>
      </c>
      <c r="M41" s="150">
        <v>43000</v>
      </c>
      <c r="N41" s="150">
        <v>43000</v>
      </c>
      <c r="O41" s="150">
        <v>135301</v>
      </c>
      <c r="P41" s="150">
        <v>248563</v>
      </c>
      <c r="Q41" s="150">
        <v>301563</v>
      </c>
      <c r="R41" s="150">
        <v>301563</v>
      </c>
      <c r="S41" s="150">
        <v>307593</v>
      </c>
      <c r="T41" s="150">
        <v>325256</v>
      </c>
      <c r="U41" s="150">
        <v>342069</v>
      </c>
      <c r="V41" s="150">
        <v>0</v>
      </c>
      <c r="W41" s="150">
        <v>0</v>
      </c>
      <c r="X41" s="150">
        <v>127742</v>
      </c>
      <c r="Y41" s="150">
        <v>127742</v>
      </c>
      <c r="Z41" s="150">
        <v>127742</v>
      </c>
      <c r="AA41" s="150">
        <v>127742</v>
      </c>
      <c r="AB41" s="150">
        <v>272742</v>
      </c>
      <c r="AC41" s="150">
        <v>337742</v>
      </c>
      <c r="AD41" s="150">
        <v>437742</v>
      </c>
      <c r="AE41" s="150">
        <v>437742</v>
      </c>
      <c r="AF41" s="150">
        <v>477742</v>
      </c>
      <c r="AG41" s="150">
        <v>477742</v>
      </c>
      <c r="AH41" s="150">
        <v>20000</v>
      </c>
      <c r="AI41" s="150">
        <v>70000</v>
      </c>
      <c r="AJ41" s="150">
        <v>70000</v>
      </c>
      <c r="AK41" s="150">
        <v>70000</v>
      </c>
      <c r="AL41" s="150">
        <v>70000</v>
      </c>
      <c r="AM41" s="150">
        <v>170000</v>
      </c>
      <c r="AN41" s="150">
        <v>190000</v>
      </c>
      <c r="AO41" s="150">
        <v>205000</v>
      </c>
    </row>
    <row r="42" spans="1:41" ht="15.75">
      <c r="A42" s="679" t="s">
        <v>1999</v>
      </c>
      <c r="B42" s="678"/>
      <c r="C42" s="678">
        <f t="shared" ref="C42:AD42" si="9">SUM(C32:C41)</f>
        <v>7866</v>
      </c>
      <c r="D42" s="678">
        <f t="shared" si="9"/>
        <v>12589</v>
      </c>
      <c r="E42" s="678">
        <f t="shared" si="9"/>
        <v>14912</v>
      </c>
      <c r="F42" s="678">
        <f t="shared" si="9"/>
        <v>26390</v>
      </c>
      <c r="G42" s="678">
        <f t="shared" si="9"/>
        <v>138994</v>
      </c>
      <c r="H42" s="678">
        <f t="shared" si="9"/>
        <v>282087</v>
      </c>
      <c r="I42" s="678">
        <f t="shared" si="9"/>
        <v>636023</v>
      </c>
      <c r="J42" s="678">
        <f t="shared" si="9"/>
        <v>0</v>
      </c>
      <c r="K42" s="678">
        <f t="shared" si="9"/>
        <v>10620</v>
      </c>
      <c r="L42" s="678">
        <f t="shared" si="9"/>
        <v>26120</v>
      </c>
      <c r="M42" s="678">
        <f t="shared" si="9"/>
        <v>59020</v>
      </c>
      <c r="N42" s="678">
        <f t="shared" si="9"/>
        <v>74370</v>
      </c>
      <c r="O42" s="678">
        <f t="shared" si="9"/>
        <v>170171</v>
      </c>
      <c r="P42" s="678">
        <f t="shared" si="9"/>
        <v>291133</v>
      </c>
      <c r="Q42" s="678">
        <f t="shared" si="9"/>
        <v>344133</v>
      </c>
      <c r="R42" s="678">
        <f t="shared" si="9"/>
        <v>344633</v>
      </c>
      <c r="S42" s="678">
        <f t="shared" si="9"/>
        <v>355663</v>
      </c>
      <c r="T42" s="678">
        <f t="shared" si="9"/>
        <v>386326</v>
      </c>
      <c r="U42" s="678">
        <f t="shared" si="9"/>
        <v>509389</v>
      </c>
      <c r="V42" s="678">
        <f t="shared" si="9"/>
        <v>0</v>
      </c>
      <c r="W42" s="678">
        <f t="shared" si="9"/>
        <v>4000</v>
      </c>
      <c r="X42" s="678">
        <f t="shared" si="9"/>
        <v>137875</v>
      </c>
      <c r="Y42" s="678">
        <f t="shared" si="9"/>
        <v>155962</v>
      </c>
      <c r="Z42" s="678">
        <f t="shared" si="9"/>
        <v>156962</v>
      </c>
      <c r="AA42" s="678">
        <f t="shared" si="9"/>
        <v>201962</v>
      </c>
      <c r="AB42" s="678">
        <f t="shared" si="9"/>
        <v>424541</v>
      </c>
      <c r="AC42" s="678">
        <f t="shared" si="9"/>
        <v>544962</v>
      </c>
      <c r="AD42" s="678">
        <f t="shared" si="9"/>
        <v>691962</v>
      </c>
      <c r="AE42" s="678">
        <f t="shared" ref="AE42:AL42" si="10">SUM(AE32:AE41)</f>
        <v>750962</v>
      </c>
      <c r="AF42" s="678">
        <f t="shared" si="10"/>
        <v>852462</v>
      </c>
      <c r="AG42" s="678">
        <f t="shared" si="10"/>
        <v>1006762</v>
      </c>
      <c r="AH42" s="678">
        <f t="shared" si="10"/>
        <v>20000</v>
      </c>
      <c r="AI42" s="678">
        <f t="shared" si="10"/>
        <v>82000</v>
      </c>
      <c r="AJ42" s="678">
        <f t="shared" si="10"/>
        <v>193500</v>
      </c>
      <c r="AK42" s="678">
        <f t="shared" si="10"/>
        <v>533601</v>
      </c>
      <c r="AL42" s="678">
        <f t="shared" si="10"/>
        <v>727775</v>
      </c>
      <c r="AM42" s="678">
        <f>SUM(AM32:AM41)</f>
        <v>972350</v>
      </c>
      <c r="AN42" s="678">
        <f>SUM(AN32:AN41)</f>
        <v>1087850</v>
      </c>
      <c r="AO42" s="678">
        <f>SUM(AO32:AO41)</f>
        <v>1177378</v>
      </c>
    </row>
    <row r="43" spans="1:41" ht="15.75" customHeight="1">
      <c r="A43" s="679" t="s">
        <v>182</v>
      </c>
      <c r="B43" s="678"/>
      <c r="C43" s="678"/>
      <c r="D43" s="678"/>
      <c r="E43" s="678"/>
      <c r="F43" s="678"/>
      <c r="G43" s="678"/>
      <c r="H43" s="678"/>
      <c r="I43" s="678"/>
      <c r="J43" s="678">
        <f>J42</f>
        <v>0</v>
      </c>
      <c r="K43" s="678">
        <f t="shared" ref="K43:U43" si="11">K42-J42</f>
        <v>10620</v>
      </c>
      <c r="L43" s="678">
        <f t="shared" si="11"/>
        <v>15500</v>
      </c>
      <c r="M43" s="678">
        <f t="shared" si="11"/>
        <v>32900</v>
      </c>
      <c r="N43" s="678">
        <f t="shared" si="11"/>
        <v>15350</v>
      </c>
      <c r="O43" s="678">
        <f t="shared" si="11"/>
        <v>95801</v>
      </c>
      <c r="P43" s="678">
        <f t="shared" si="11"/>
        <v>120962</v>
      </c>
      <c r="Q43" s="678">
        <f t="shared" si="11"/>
        <v>53000</v>
      </c>
      <c r="R43" s="678">
        <f t="shared" si="11"/>
        <v>500</v>
      </c>
      <c r="S43" s="678">
        <f t="shared" si="11"/>
        <v>11030</v>
      </c>
      <c r="T43" s="678">
        <f t="shared" si="11"/>
        <v>30663</v>
      </c>
      <c r="U43" s="678">
        <f t="shared" si="11"/>
        <v>123063</v>
      </c>
      <c r="V43" s="678">
        <v>0</v>
      </c>
      <c r="W43" s="678">
        <f t="shared" ref="W43:AG43" si="12">W42-V42</f>
        <v>4000</v>
      </c>
      <c r="X43" s="678">
        <f t="shared" si="12"/>
        <v>133875</v>
      </c>
      <c r="Y43" s="678">
        <f t="shared" si="12"/>
        <v>18087</v>
      </c>
      <c r="Z43" s="678">
        <f t="shared" si="12"/>
        <v>1000</v>
      </c>
      <c r="AA43" s="678">
        <f t="shared" si="12"/>
        <v>45000</v>
      </c>
      <c r="AB43" s="678">
        <f t="shared" si="12"/>
        <v>222579</v>
      </c>
      <c r="AC43" s="678">
        <f t="shared" si="12"/>
        <v>120421</v>
      </c>
      <c r="AD43" s="678">
        <f t="shared" si="12"/>
        <v>147000</v>
      </c>
      <c r="AE43" s="678">
        <f t="shared" si="12"/>
        <v>59000</v>
      </c>
      <c r="AF43" s="678">
        <f t="shared" si="12"/>
        <v>101500</v>
      </c>
      <c r="AG43" s="678">
        <f t="shared" si="12"/>
        <v>154300</v>
      </c>
      <c r="AH43" s="678">
        <f>AH42</f>
        <v>20000</v>
      </c>
      <c r="AI43" s="678">
        <f t="shared" ref="AI43:AO43" si="13">AI42-AH42</f>
        <v>62000</v>
      </c>
      <c r="AJ43" s="678">
        <f t="shared" si="13"/>
        <v>111500</v>
      </c>
      <c r="AK43" s="678">
        <f t="shared" si="13"/>
        <v>340101</v>
      </c>
      <c r="AL43" s="678">
        <f t="shared" si="13"/>
        <v>194174</v>
      </c>
      <c r="AM43" s="678">
        <f t="shared" si="13"/>
        <v>244575</v>
      </c>
      <c r="AN43" s="678">
        <f t="shared" si="13"/>
        <v>115500</v>
      </c>
      <c r="AO43" s="678">
        <f t="shared" si="13"/>
        <v>89528</v>
      </c>
    </row>
    <row r="44" spans="1:41" ht="15.75" customHeight="1">
      <c r="A44" s="679" t="s">
        <v>1348</v>
      </c>
      <c r="B44" s="678"/>
      <c r="C44" s="678"/>
      <c r="D44" s="678"/>
      <c r="E44" s="678"/>
      <c r="F44" s="678"/>
      <c r="G44" s="678"/>
      <c r="H44" s="678"/>
      <c r="I44" s="678"/>
      <c r="J44" s="678">
        <v>0</v>
      </c>
      <c r="K44" s="678">
        <f t="shared" ref="K44:U44" si="14">J42</f>
        <v>0</v>
      </c>
      <c r="L44" s="678">
        <f t="shared" si="14"/>
        <v>10620</v>
      </c>
      <c r="M44" s="678">
        <f t="shared" si="14"/>
        <v>26120</v>
      </c>
      <c r="N44" s="678">
        <f t="shared" si="14"/>
        <v>59020</v>
      </c>
      <c r="O44" s="678">
        <f t="shared" si="14"/>
        <v>74370</v>
      </c>
      <c r="P44" s="678">
        <f t="shared" si="14"/>
        <v>170171</v>
      </c>
      <c r="Q44" s="678">
        <f t="shared" si="14"/>
        <v>291133</v>
      </c>
      <c r="R44" s="678">
        <f t="shared" si="14"/>
        <v>344133</v>
      </c>
      <c r="S44" s="678">
        <f t="shared" si="14"/>
        <v>344633</v>
      </c>
      <c r="T44" s="678">
        <f t="shared" si="14"/>
        <v>355663</v>
      </c>
      <c r="U44" s="678">
        <f t="shared" si="14"/>
        <v>386326</v>
      </c>
      <c r="V44" s="678">
        <v>0</v>
      </c>
      <c r="W44" s="678">
        <f t="shared" ref="W44:AG44" si="15">V42</f>
        <v>0</v>
      </c>
      <c r="X44" s="678">
        <f t="shared" si="15"/>
        <v>4000</v>
      </c>
      <c r="Y44" s="678">
        <f t="shared" si="15"/>
        <v>137875</v>
      </c>
      <c r="Z44" s="678">
        <f t="shared" si="15"/>
        <v>155962</v>
      </c>
      <c r="AA44" s="678">
        <f t="shared" si="15"/>
        <v>156962</v>
      </c>
      <c r="AB44" s="678">
        <f t="shared" si="15"/>
        <v>201962</v>
      </c>
      <c r="AC44" s="678">
        <f t="shared" si="15"/>
        <v>424541</v>
      </c>
      <c r="AD44" s="678">
        <f t="shared" si="15"/>
        <v>544962</v>
      </c>
      <c r="AE44" s="678">
        <f t="shared" si="15"/>
        <v>691962</v>
      </c>
      <c r="AF44" s="678">
        <f t="shared" si="15"/>
        <v>750962</v>
      </c>
      <c r="AG44" s="678">
        <f t="shared" si="15"/>
        <v>852462</v>
      </c>
      <c r="AH44" s="678">
        <v>0</v>
      </c>
      <c r="AI44" s="678">
        <f t="shared" ref="AI44:AO44" si="16">AH42</f>
        <v>20000</v>
      </c>
      <c r="AJ44" s="678">
        <f t="shared" si="16"/>
        <v>82000</v>
      </c>
      <c r="AK44" s="678">
        <f t="shared" si="16"/>
        <v>193500</v>
      </c>
      <c r="AL44" s="678">
        <f t="shared" si="16"/>
        <v>533601</v>
      </c>
      <c r="AM44" s="678">
        <f t="shared" si="16"/>
        <v>727775</v>
      </c>
      <c r="AN44" s="678">
        <f t="shared" si="16"/>
        <v>972350</v>
      </c>
      <c r="AO44" s="678">
        <f t="shared" si="16"/>
        <v>1087850</v>
      </c>
    </row>
    <row r="46" spans="1:41" ht="18.75" customHeight="1"/>
    <row r="47" spans="1:41" ht="18.75" customHeight="1"/>
    <row r="48" spans="1:41" ht="18.75" customHeight="1"/>
    <row r="49" ht="18.75" customHeight="1"/>
    <row r="50" ht="18.75" customHeight="1"/>
    <row r="85" spans="18:18">
      <c r="R85" s="505"/>
    </row>
    <row r="86" spans="18:18">
      <c r="R86" s="505"/>
    </row>
    <row r="87" spans="18:18">
      <c r="R87" s="505"/>
    </row>
    <row r="88" spans="18:18">
      <c r="R88" s="505"/>
    </row>
    <row r="89" spans="18:18">
      <c r="R89" s="505"/>
    </row>
    <row r="90" spans="18:18">
      <c r="R90" s="505"/>
    </row>
    <row r="91" spans="18:18">
      <c r="R91" s="505"/>
    </row>
    <row r="92" spans="18:18">
      <c r="R92" s="505"/>
    </row>
    <row r="93" spans="18:18">
      <c r="R93" s="505"/>
    </row>
    <row r="94" spans="18:18">
      <c r="R94" s="505"/>
    </row>
    <row r="95" spans="18:18">
      <c r="R95" s="505"/>
    </row>
    <row r="96" spans="18:18">
      <c r="R96" s="505"/>
    </row>
    <row r="97" spans="18:18">
      <c r="R97" s="505"/>
    </row>
    <row r="98" spans="18:18">
      <c r="R98" s="505"/>
    </row>
    <row r="99" spans="18:18">
      <c r="R99" s="505"/>
    </row>
    <row r="100" spans="18:18">
      <c r="R100" s="50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I35"/>
  <sheetViews>
    <sheetView rightToLeft="1" topLeftCell="A7" zoomScaleNormal="100" workbookViewId="0">
      <selection activeCell="D23" sqref="D23"/>
    </sheetView>
  </sheetViews>
  <sheetFormatPr defaultColWidth="9.140625" defaultRowHeight="21" customHeight="1"/>
  <cols>
    <col min="1" max="1" width="12" style="29" customWidth="1"/>
    <col min="2" max="2" width="18.5703125" style="29" customWidth="1"/>
    <col min="3" max="3" width="9.85546875" style="29" customWidth="1"/>
    <col min="4" max="4" width="10.140625" style="29" customWidth="1"/>
    <col min="5" max="6" width="9.42578125" style="29" customWidth="1"/>
    <col min="7" max="7" width="9.28515625" style="29" customWidth="1"/>
    <col min="8" max="8" width="9" style="29" customWidth="1"/>
    <col min="9" max="9" width="8.85546875" style="29" customWidth="1"/>
    <col min="10" max="10" width="9.5703125" style="29" customWidth="1"/>
    <col min="11" max="11" width="10.28515625" style="29" customWidth="1"/>
    <col min="12" max="12" width="9.28515625" style="29" customWidth="1"/>
    <col min="13" max="13" width="9.7109375" style="29" customWidth="1"/>
    <col min="14" max="14" width="9.28515625" style="29" customWidth="1"/>
    <col min="15" max="15" width="10.28515625" style="29" customWidth="1"/>
    <col min="16" max="18" width="9.5703125" style="29" customWidth="1"/>
    <col min="19" max="22" width="9.140625" style="29"/>
    <col min="23" max="35" width="9.42578125" style="29" customWidth="1"/>
    <col min="36" max="16384" width="9.140625" style="29"/>
  </cols>
  <sheetData>
    <row r="1" spans="1:35" ht="18.75" customHeight="1" thickBot="1">
      <c r="A1" s="63"/>
      <c r="B1" s="63"/>
      <c r="C1" s="941" t="s">
        <v>1</v>
      </c>
      <c r="D1" s="941" t="s">
        <v>202</v>
      </c>
      <c r="E1" s="941" t="s">
        <v>3</v>
      </c>
      <c r="F1" s="941" t="s">
        <v>201</v>
      </c>
      <c r="G1" s="941" t="s">
        <v>5</v>
      </c>
      <c r="H1" s="941" t="s">
        <v>200</v>
      </c>
      <c r="I1" s="941" t="s">
        <v>7</v>
      </c>
      <c r="J1" s="941" t="s">
        <v>8</v>
      </c>
      <c r="K1" s="941" t="s">
        <v>9</v>
      </c>
      <c r="L1" s="941" t="s">
        <v>198</v>
      </c>
      <c r="M1" s="941" t="s">
        <v>11</v>
      </c>
      <c r="N1" s="941" t="s">
        <v>12</v>
      </c>
      <c r="O1" s="941" t="s">
        <v>49</v>
      </c>
      <c r="P1" s="941" t="s">
        <v>199</v>
      </c>
      <c r="Q1" s="941" t="s">
        <v>1360</v>
      </c>
      <c r="R1" s="941" t="s">
        <v>1389</v>
      </c>
      <c r="S1" s="941" t="s">
        <v>1439</v>
      </c>
      <c r="T1" s="941" t="s">
        <v>1495</v>
      </c>
      <c r="U1" s="941" t="s">
        <v>1525</v>
      </c>
      <c r="V1" s="941" t="s">
        <v>1296</v>
      </c>
      <c r="W1" s="941" t="s">
        <v>1602</v>
      </c>
      <c r="X1" s="941" t="s">
        <v>1722</v>
      </c>
      <c r="Y1" s="941" t="s">
        <v>1298</v>
      </c>
      <c r="Z1" s="941" t="s">
        <v>1816</v>
      </c>
      <c r="AA1" s="941" t="s">
        <v>1839</v>
      </c>
      <c r="AB1" s="941" t="s">
        <v>1934</v>
      </c>
      <c r="AC1" s="941" t="s">
        <v>2048</v>
      </c>
      <c r="AD1" s="941" t="s">
        <v>2106</v>
      </c>
      <c r="AE1" s="941" t="s">
        <v>2149</v>
      </c>
      <c r="AF1" s="941" t="s">
        <v>2230</v>
      </c>
      <c r="AG1" s="941" t="s">
        <v>2281</v>
      </c>
      <c r="AH1" s="941" t="s">
        <v>2356</v>
      </c>
      <c r="AI1" s="941" t="s">
        <v>2470</v>
      </c>
    </row>
    <row r="2" spans="1:35" ht="26.25" customHeight="1" thickTop="1">
      <c r="A2" s="183" t="s">
        <v>19</v>
      </c>
      <c r="B2" s="183" t="s">
        <v>20</v>
      </c>
      <c r="C2" s="933" t="s">
        <v>21</v>
      </c>
      <c r="D2" s="933" t="s">
        <v>21</v>
      </c>
      <c r="E2" s="933" t="s">
        <v>21</v>
      </c>
      <c r="F2" s="933" t="s">
        <v>21</v>
      </c>
      <c r="G2" s="933" t="s">
        <v>21</v>
      </c>
      <c r="H2" s="933" t="s">
        <v>21</v>
      </c>
      <c r="I2" s="933" t="s">
        <v>21</v>
      </c>
      <c r="J2" s="933" t="s">
        <v>21</v>
      </c>
      <c r="K2" s="933" t="s">
        <v>21</v>
      </c>
      <c r="L2" s="933" t="s">
        <v>21</v>
      </c>
      <c r="M2" s="933" t="s">
        <v>21</v>
      </c>
      <c r="N2" s="933" t="s">
        <v>21</v>
      </c>
      <c r="O2" s="933" t="s">
        <v>21</v>
      </c>
      <c r="P2" s="933" t="s">
        <v>21</v>
      </c>
      <c r="Q2" s="933" t="s">
        <v>21</v>
      </c>
      <c r="R2" s="933" t="s">
        <v>21</v>
      </c>
      <c r="S2" s="933" t="s">
        <v>21</v>
      </c>
      <c r="T2" s="933" t="s">
        <v>21</v>
      </c>
      <c r="U2" s="933" t="s">
        <v>21</v>
      </c>
      <c r="V2" s="933" t="s">
        <v>21</v>
      </c>
      <c r="W2" s="933" t="s">
        <v>21</v>
      </c>
      <c r="X2" s="933" t="s">
        <v>21</v>
      </c>
      <c r="Y2" s="933" t="s">
        <v>21</v>
      </c>
      <c r="Z2" s="933" t="s">
        <v>21</v>
      </c>
      <c r="AA2" s="933" t="s">
        <v>21</v>
      </c>
      <c r="AB2" s="1048" t="s">
        <v>21</v>
      </c>
      <c r="AC2" s="1048" t="s">
        <v>21</v>
      </c>
      <c r="AD2" s="1048" t="s">
        <v>21</v>
      </c>
      <c r="AE2" s="1063" t="s">
        <v>21</v>
      </c>
      <c r="AF2" s="1095" t="s">
        <v>21</v>
      </c>
      <c r="AG2" s="1095" t="s">
        <v>21</v>
      </c>
      <c r="AH2" s="1115" t="s">
        <v>21</v>
      </c>
      <c r="AI2" s="1138" t="s">
        <v>21</v>
      </c>
    </row>
    <row r="3" spans="1:35" ht="17.25" customHeight="1">
      <c r="A3" s="1152" t="s">
        <v>22</v>
      </c>
      <c r="B3" s="183" t="s">
        <v>24</v>
      </c>
      <c r="C3" s="76">
        <v>4292.6508199999998</v>
      </c>
      <c r="D3" s="76">
        <v>4271.5053200000002</v>
      </c>
      <c r="E3" s="76">
        <v>4238.6443099999997</v>
      </c>
      <c r="F3" s="76">
        <v>5327.9710999999998</v>
      </c>
      <c r="G3" s="76">
        <v>5183.5369899999996</v>
      </c>
      <c r="H3" s="76">
        <v>6801.3975499999997</v>
      </c>
      <c r="I3" s="76">
        <v>7666.98909</v>
      </c>
      <c r="J3" s="76">
        <v>9420.3474399999996</v>
      </c>
      <c r="K3" s="76">
        <v>8781.8461599999991</v>
      </c>
      <c r="L3" s="76">
        <v>7595.8284700000004</v>
      </c>
      <c r="M3" s="76">
        <v>8038.5159199999998</v>
      </c>
      <c r="N3" s="76">
        <v>7631.7402099999999</v>
      </c>
      <c r="O3" s="76">
        <v>8984.9862300000004</v>
      </c>
      <c r="P3" s="76">
        <v>10089.9128</v>
      </c>
      <c r="Q3" s="76">
        <v>10062.026900000001</v>
      </c>
      <c r="R3" s="76">
        <v>10729.5906</v>
      </c>
      <c r="S3" s="76">
        <v>11508.356900000001</v>
      </c>
      <c r="T3" s="76">
        <v>11437.399100000001</v>
      </c>
      <c r="U3" s="76">
        <v>12878.065500000001</v>
      </c>
      <c r="V3" s="76">
        <v>13641.2307</v>
      </c>
      <c r="W3" s="76">
        <v>13117.873</v>
      </c>
      <c r="X3" s="76">
        <v>14835.0236</v>
      </c>
      <c r="Y3" s="76">
        <v>17353.607899999999</v>
      </c>
      <c r="Z3" s="76">
        <v>19695.6391</v>
      </c>
      <c r="AA3" s="76">
        <v>20292.9493</v>
      </c>
      <c r="AB3" s="76">
        <v>27260.916099999999</v>
      </c>
      <c r="AC3" s="76">
        <v>40479.582999999999</v>
      </c>
      <c r="AD3" s="76">
        <v>59106.151899999997</v>
      </c>
      <c r="AE3" s="76">
        <v>95585.248000000007</v>
      </c>
      <c r="AF3" s="76">
        <v>87170.376799999998</v>
      </c>
      <c r="AG3" s="76">
        <v>85136.308999999994</v>
      </c>
      <c r="AH3" s="76">
        <v>70521.127500000002</v>
      </c>
      <c r="AI3" s="76">
        <v>69300.532900000006</v>
      </c>
    </row>
    <row r="4" spans="1:35" ht="17.25" customHeight="1">
      <c r="A4" s="1153"/>
      <c r="B4" s="183" t="s">
        <v>25</v>
      </c>
      <c r="C4" s="76">
        <v>86081.770199999999</v>
      </c>
      <c r="D4" s="76">
        <v>85551.720100000006</v>
      </c>
      <c r="E4" s="76">
        <v>85372.268100000001</v>
      </c>
      <c r="F4" s="76">
        <v>98476.154200000004</v>
      </c>
      <c r="G4" s="76">
        <v>98388.611099999995</v>
      </c>
      <c r="H4" s="76">
        <v>125760.16800000001</v>
      </c>
      <c r="I4" s="76">
        <v>146264.02100000001</v>
      </c>
      <c r="J4" s="76">
        <v>171782.35200000001</v>
      </c>
      <c r="K4" s="76">
        <v>159802.747</v>
      </c>
      <c r="L4" s="76">
        <v>141205.76000000001</v>
      </c>
      <c r="M4" s="76">
        <v>148227.45600000001</v>
      </c>
      <c r="N4" s="76">
        <v>141112.633</v>
      </c>
      <c r="O4" s="76">
        <v>161030.94699999999</v>
      </c>
      <c r="P4" s="76">
        <v>184182.52299999999</v>
      </c>
      <c r="Q4" s="76">
        <v>192759.57699999999</v>
      </c>
      <c r="R4" s="76">
        <v>209497.04500000001</v>
      </c>
      <c r="S4" s="76">
        <v>227165.62899999999</v>
      </c>
      <c r="T4" s="76">
        <v>238561.00899999999</v>
      </c>
      <c r="U4" s="76">
        <v>270769.11300000001</v>
      </c>
      <c r="V4" s="76">
        <v>275883.66800000001</v>
      </c>
      <c r="W4" s="76">
        <v>273210.48200000002</v>
      </c>
      <c r="X4" s="76">
        <v>316589.77500000002</v>
      </c>
      <c r="Y4" s="76">
        <v>367714.848</v>
      </c>
      <c r="Z4" s="76">
        <v>429635.09299999999</v>
      </c>
      <c r="AA4" s="76">
        <v>458032.47700000001</v>
      </c>
      <c r="AB4" s="76">
        <v>610701.24</v>
      </c>
      <c r="AC4" s="76">
        <v>864067.71400000004</v>
      </c>
      <c r="AD4" s="76">
        <v>1109531.6299999999</v>
      </c>
      <c r="AE4" s="76">
        <v>1703596.75</v>
      </c>
      <c r="AF4" s="76">
        <v>1547461.43</v>
      </c>
      <c r="AG4" s="76">
        <v>1415023.92</v>
      </c>
      <c r="AH4" s="76">
        <v>1242942.95</v>
      </c>
      <c r="AI4" s="76">
        <v>1185159.1000000001</v>
      </c>
    </row>
    <row r="5" spans="1:35" ht="17.25" customHeight="1">
      <c r="A5" s="1153"/>
      <c r="B5" s="183" t="s">
        <v>26</v>
      </c>
      <c r="C5" s="76">
        <v>12854.6999</v>
      </c>
      <c r="D5" s="76">
        <v>12443.6412</v>
      </c>
      <c r="E5" s="76">
        <v>12713.923500000001</v>
      </c>
      <c r="F5" s="76">
        <v>13413.7153</v>
      </c>
      <c r="G5" s="76">
        <v>13066.59</v>
      </c>
      <c r="H5" s="76">
        <v>14190.0818</v>
      </c>
      <c r="I5" s="76">
        <v>19740.047600000002</v>
      </c>
      <c r="J5" s="76">
        <v>20435.253499999999</v>
      </c>
      <c r="K5" s="76">
        <v>19853.051200000002</v>
      </c>
      <c r="L5" s="76">
        <v>18759.8037</v>
      </c>
      <c r="M5" s="76">
        <v>20632.131600000001</v>
      </c>
      <c r="N5" s="76">
        <v>20863.252100000002</v>
      </c>
      <c r="O5" s="76">
        <v>23012.071800000002</v>
      </c>
      <c r="P5" s="76">
        <v>28325.492600000001</v>
      </c>
      <c r="Q5" s="76">
        <v>32920.703399999999</v>
      </c>
      <c r="R5" s="76">
        <v>38496.313199999997</v>
      </c>
      <c r="S5" s="76">
        <v>40644.124400000001</v>
      </c>
      <c r="T5" s="76">
        <v>48339.8465</v>
      </c>
      <c r="U5" s="76">
        <v>58808.279000000002</v>
      </c>
      <c r="V5" s="76">
        <v>54848.3105</v>
      </c>
      <c r="W5" s="76">
        <v>58684.501499999998</v>
      </c>
      <c r="X5" s="76">
        <v>74726.587499999994</v>
      </c>
      <c r="Y5" s="76">
        <v>85455.527000000002</v>
      </c>
      <c r="Z5" s="76">
        <v>103706.833</v>
      </c>
      <c r="AA5" s="76">
        <v>117812.573</v>
      </c>
      <c r="AB5" s="76">
        <v>158319.42000000001</v>
      </c>
      <c r="AC5" s="76">
        <v>213223.33199999999</v>
      </c>
      <c r="AD5" s="76">
        <v>270251.79800000001</v>
      </c>
      <c r="AE5" s="76">
        <v>333400.77500000002</v>
      </c>
      <c r="AF5" s="76">
        <v>316106.25199999998</v>
      </c>
      <c r="AG5" s="76">
        <v>272587.478</v>
      </c>
      <c r="AH5" s="76">
        <v>258026.264</v>
      </c>
      <c r="AI5" s="76">
        <v>249702.33100000001</v>
      </c>
    </row>
    <row r="6" spans="1:35" ht="17.25" customHeight="1">
      <c r="A6" s="1153"/>
      <c r="B6" s="183" t="s">
        <v>27</v>
      </c>
      <c r="C6" s="76">
        <v>30533.6188</v>
      </c>
      <c r="D6" s="76">
        <v>30279.281900000002</v>
      </c>
      <c r="E6" s="76">
        <v>29677.914100000002</v>
      </c>
      <c r="F6" s="76">
        <v>33290.870000000003</v>
      </c>
      <c r="G6" s="76">
        <v>31930.2107</v>
      </c>
      <c r="H6" s="76">
        <v>40140.760799999996</v>
      </c>
      <c r="I6" s="76">
        <v>46920.139799999997</v>
      </c>
      <c r="J6" s="76">
        <v>54695.414299999997</v>
      </c>
      <c r="K6" s="76">
        <v>51171.512199999997</v>
      </c>
      <c r="L6" s="76">
        <v>45372.606699999997</v>
      </c>
      <c r="M6" s="76">
        <v>47999.583899999998</v>
      </c>
      <c r="N6" s="76">
        <v>45589.952100000002</v>
      </c>
      <c r="O6" s="76">
        <v>51522.765399999997</v>
      </c>
      <c r="P6" s="76">
        <v>58900.006600000001</v>
      </c>
      <c r="Q6" s="76">
        <v>61643.066800000001</v>
      </c>
      <c r="R6" s="76">
        <v>66450.537100000001</v>
      </c>
      <c r="S6" s="76">
        <v>68698.239000000001</v>
      </c>
      <c r="T6" s="76">
        <v>71894.621899999998</v>
      </c>
      <c r="U6" s="76">
        <v>81196.890400000004</v>
      </c>
      <c r="V6" s="76">
        <v>82607.062399999995</v>
      </c>
      <c r="W6" s="76">
        <v>81709.298699999999</v>
      </c>
      <c r="X6" s="76">
        <v>94715.743900000001</v>
      </c>
      <c r="Y6" s="76">
        <v>109369.424</v>
      </c>
      <c r="Z6" s="76">
        <v>127714.24099999999</v>
      </c>
      <c r="AA6" s="76">
        <v>136699.09400000001</v>
      </c>
      <c r="AB6" s="76">
        <v>183856.23300000001</v>
      </c>
      <c r="AC6" s="76">
        <v>262199.364</v>
      </c>
      <c r="AD6" s="76">
        <v>336879.59100000001</v>
      </c>
      <c r="AE6" s="76">
        <v>504204.65500000003</v>
      </c>
      <c r="AF6" s="76">
        <v>461464.04499999998</v>
      </c>
      <c r="AG6" s="76">
        <v>418350.84600000002</v>
      </c>
      <c r="AH6" s="76">
        <v>369380.41600000003</v>
      </c>
      <c r="AI6" s="76">
        <v>351828.35499999998</v>
      </c>
    </row>
    <row r="7" spans="1:35" ht="17.25" customHeight="1">
      <c r="A7" s="1153"/>
      <c r="B7" s="183" t="s">
        <v>28</v>
      </c>
      <c r="C7" s="76">
        <v>17271.356500000002</v>
      </c>
      <c r="D7" s="76">
        <v>16734.8406</v>
      </c>
      <c r="E7" s="76">
        <v>17296.1227</v>
      </c>
      <c r="F7" s="76">
        <v>18519.798599999998</v>
      </c>
      <c r="G7" s="76">
        <v>18438.546600000001</v>
      </c>
      <c r="H7" s="76">
        <v>20050.939600000002</v>
      </c>
      <c r="I7" s="76">
        <v>27930.500800000002</v>
      </c>
      <c r="J7" s="76">
        <v>28941.569299999999</v>
      </c>
      <c r="K7" s="76">
        <v>28164.798699999999</v>
      </c>
      <c r="L7" s="76">
        <v>26636.888800000001</v>
      </c>
      <c r="M7" s="76">
        <v>29335.092799999999</v>
      </c>
      <c r="N7" s="76">
        <v>29756.403399999999</v>
      </c>
      <c r="O7" s="76">
        <v>32968.792800000003</v>
      </c>
      <c r="P7" s="76">
        <v>40652.693800000001</v>
      </c>
      <c r="Q7" s="76">
        <v>47534.928399999997</v>
      </c>
      <c r="R7" s="76">
        <v>56261.366399999999</v>
      </c>
      <c r="S7" s="76">
        <v>60369.227800000001</v>
      </c>
      <c r="T7" s="76">
        <v>72125.413700000005</v>
      </c>
      <c r="U7" s="76">
        <v>87852.430099999998</v>
      </c>
      <c r="V7" s="76">
        <v>81993.450500000006</v>
      </c>
      <c r="W7" s="76">
        <v>87779.533299999996</v>
      </c>
      <c r="X7" s="76">
        <v>111891.461</v>
      </c>
      <c r="Y7" s="76">
        <v>128090.992</v>
      </c>
      <c r="Z7" s="76">
        <v>155685.06400000001</v>
      </c>
      <c r="AA7" s="76">
        <v>177080.4</v>
      </c>
      <c r="AB7" s="76">
        <v>238107.38</v>
      </c>
      <c r="AC7" s="76">
        <v>322025.44900000002</v>
      </c>
      <c r="AD7" s="76">
        <v>409243.18</v>
      </c>
      <c r="AE7" s="76">
        <v>507609.63799999998</v>
      </c>
      <c r="AF7" s="76">
        <v>481797.326</v>
      </c>
      <c r="AG7" s="76">
        <v>415907.495</v>
      </c>
      <c r="AH7" s="76">
        <v>393880.75300000003</v>
      </c>
      <c r="AI7" s="76">
        <v>381274.88299999997</v>
      </c>
    </row>
    <row r="8" spans="1:35" ht="17.25" customHeight="1">
      <c r="A8" s="1153"/>
      <c r="B8" s="183" t="s">
        <v>45</v>
      </c>
      <c r="C8" s="76">
        <v>96289.987200000003</v>
      </c>
      <c r="D8" s="76">
        <v>95523.894499999995</v>
      </c>
      <c r="E8" s="76">
        <v>95227.471099999995</v>
      </c>
      <c r="F8" s="76">
        <v>108872.856</v>
      </c>
      <c r="G8" s="76">
        <v>108830.777</v>
      </c>
      <c r="H8" s="76">
        <v>136910.603</v>
      </c>
      <c r="I8" s="76">
        <v>160538.23000000001</v>
      </c>
      <c r="J8" s="76">
        <v>187778.921</v>
      </c>
      <c r="K8" s="76">
        <v>175713.14499999999</v>
      </c>
      <c r="L8" s="76">
        <v>156083.147</v>
      </c>
      <c r="M8" s="76">
        <v>165575.09599999999</v>
      </c>
      <c r="N8" s="76">
        <v>157387.48800000001</v>
      </c>
      <c r="O8" s="76">
        <v>178659.04699999999</v>
      </c>
      <c r="P8" s="76">
        <v>204375.30300000001</v>
      </c>
      <c r="Q8" s="76">
        <v>215091.614</v>
      </c>
      <c r="R8" s="76">
        <v>234879.41099999999</v>
      </c>
      <c r="S8" s="76">
        <v>253056.791</v>
      </c>
      <c r="T8" s="76">
        <v>266127.20699999999</v>
      </c>
      <c r="U8" s="76">
        <v>302103.54800000001</v>
      </c>
      <c r="V8" s="76">
        <v>308314.88</v>
      </c>
      <c r="W8" s="76">
        <v>304997.00400000002</v>
      </c>
      <c r="X8" s="76">
        <v>353996.72100000002</v>
      </c>
      <c r="Y8" s="76">
        <v>409807.77100000001</v>
      </c>
      <c r="Z8" s="76">
        <v>478755.66399999999</v>
      </c>
      <c r="AA8" s="76">
        <v>512900.47200000001</v>
      </c>
      <c r="AB8" s="76">
        <v>690036.94700000004</v>
      </c>
      <c r="AC8" s="76">
        <v>986759.20200000005</v>
      </c>
      <c r="AD8" s="76">
        <v>1270627.1100000001</v>
      </c>
      <c r="AE8" s="76">
        <v>1916194.06</v>
      </c>
      <c r="AF8" s="76">
        <v>1757229.2</v>
      </c>
      <c r="AG8" s="76">
        <v>1595160.11</v>
      </c>
      <c r="AH8" s="76">
        <v>1412354.66</v>
      </c>
      <c r="AI8" s="76">
        <v>1345301.35</v>
      </c>
    </row>
    <row r="9" spans="1:35" ht="17.25" customHeight="1">
      <c r="A9" s="1154"/>
      <c r="B9" s="183" t="s">
        <v>29</v>
      </c>
      <c r="C9" s="76">
        <v>4036.2802700000002</v>
      </c>
      <c r="D9" s="76">
        <v>4029.7515199999998</v>
      </c>
      <c r="E9" s="76">
        <v>3999.6615000000002</v>
      </c>
      <c r="F9" s="76">
        <v>4636.1419299999998</v>
      </c>
      <c r="G9" s="76">
        <v>4605.2127899999996</v>
      </c>
      <c r="H9" s="76">
        <v>5991.2206999999999</v>
      </c>
      <c r="I9" s="76">
        <v>6872.1514800000004</v>
      </c>
      <c r="J9" s="76">
        <v>8316.0057799999995</v>
      </c>
      <c r="K9" s="76">
        <v>7719.5627199999999</v>
      </c>
      <c r="L9" s="76">
        <v>6737.3720000000003</v>
      </c>
      <c r="M9" s="76">
        <v>7104.78442</v>
      </c>
      <c r="N9" s="76">
        <v>6697.2226199999996</v>
      </c>
      <c r="O9" s="76">
        <v>7668.2855799999998</v>
      </c>
      <c r="P9" s="76">
        <v>8656.2180800000006</v>
      </c>
      <c r="Q9" s="76">
        <v>8880.5226600000005</v>
      </c>
      <c r="R9" s="76">
        <v>9539.6723600000005</v>
      </c>
      <c r="S9" s="76">
        <v>10306.939</v>
      </c>
      <c r="T9" s="76">
        <v>10520.113799999999</v>
      </c>
      <c r="U9" s="76">
        <v>11715.042299999999</v>
      </c>
      <c r="V9" s="76">
        <v>12362.283600000001</v>
      </c>
      <c r="W9" s="76">
        <v>11879.990100000001</v>
      </c>
      <c r="X9" s="76">
        <v>13435.277700000001</v>
      </c>
      <c r="Y9" s="76">
        <v>15654.8706</v>
      </c>
      <c r="Z9" s="76">
        <v>18005.614699999998</v>
      </c>
      <c r="AA9" s="76">
        <v>18627.5484</v>
      </c>
      <c r="AB9" s="76">
        <v>25037.354500000001</v>
      </c>
      <c r="AC9" s="76">
        <v>36657.981800000001</v>
      </c>
      <c r="AD9" s="76">
        <v>47843.803399999997</v>
      </c>
      <c r="AE9" s="76">
        <v>76614.054900000003</v>
      </c>
      <c r="AF9" s="76">
        <v>68468.329400000002</v>
      </c>
      <c r="AG9" s="76">
        <v>63811.130899999996</v>
      </c>
      <c r="AH9" s="76">
        <v>55176.2984</v>
      </c>
      <c r="AI9" s="76">
        <v>52685.546699999999</v>
      </c>
    </row>
    <row r="10" spans="1:35" ht="17.25" customHeight="1">
      <c r="A10" s="183" t="s">
        <v>23</v>
      </c>
      <c r="B10" s="183" t="s">
        <v>30</v>
      </c>
      <c r="C10" s="76">
        <v>1096.5999999999999</v>
      </c>
      <c r="D10" s="76">
        <v>1063.8</v>
      </c>
      <c r="E10" s="76">
        <v>1106.7</v>
      </c>
      <c r="F10" s="76">
        <v>1241.6081300000001</v>
      </c>
      <c r="G10" s="76">
        <v>1222.3439800000001</v>
      </c>
      <c r="H10" s="76">
        <v>1553.2737299999999</v>
      </c>
      <c r="I10" s="76">
        <v>1878.67867</v>
      </c>
      <c r="J10" s="76">
        <v>2102.4126999999999</v>
      </c>
      <c r="K10" s="76">
        <v>1907.9493299999999</v>
      </c>
      <c r="L10" s="76">
        <v>1790.99506</v>
      </c>
      <c r="M10" s="76">
        <v>1992.07088</v>
      </c>
      <c r="N10" s="76">
        <v>1965.19939</v>
      </c>
      <c r="O10" s="76">
        <v>2257.8648800000001</v>
      </c>
      <c r="P10" s="76">
        <v>2477.8316399999999</v>
      </c>
      <c r="Q10" s="76">
        <v>2644.4414000000002</v>
      </c>
      <c r="R10" s="76">
        <v>2978.1265600000002</v>
      </c>
      <c r="S10" s="76">
        <v>3274.7777999999998</v>
      </c>
      <c r="T10" s="76">
        <v>3579.3231300000002</v>
      </c>
      <c r="U10" s="76">
        <v>4017.0419900000002</v>
      </c>
      <c r="V10" s="76">
        <v>3804.8788</v>
      </c>
      <c r="W10" s="76">
        <v>3950.0976500000002</v>
      </c>
      <c r="X10" s="76">
        <v>4558.98369</v>
      </c>
      <c r="Y10" s="76">
        <v>5301.0109400000001</v>
      </c>
      <c r="Z10" s="76">
        <v>6206.6688800000002</v>
      </c>
      <c r="AA10" s="76">
        <v>6591.3407699999998</v>
      </c>
      <c r="AB10" s="76">
        <v>8583.1783799999994</v>
      </c>
      <c r="AC10" s="76">
        <v>11112.9665</v>
      </c>
      <c r="AD10" s="76">
        <v>14179.621800000001</v>
      </c>
      <c r="AE10" s="76">
        <v>19543.5285</v>
      </c>
      <c r="AF10" s="76">
        <v>18777.775300000001</v>
      </c>
      <c r="AG10" s="76">
        <v>17599.260300000002</v>
      </c>
      <c r="AH10" s="76">
        <v>16970.068299999999</v>
      </c>
      <c r="AI10" s="76">
        <v>16646.923200000001</v>
      </c>
    </row>
    <row r="12" spans="1:35" ht="18.75" customHeight="1" thickBot="1">
      <c r="B12" s="497" t="s">
        <v>19</v>
      </c>
      <c r="C12" s="941" t="s">
        <v>2477</v>
      </c>
      <c r="D12" s="941" t="s">
        <v>2692</v>
      </c>
      <c r="E12" s="941" t="s">
        <v>2693</v>
      </c>
      <c r="F12" s="941" t="s">
        <v>2694</v>
      </c>
      <c r="G12" s="941" t="s">
        <v>1840</v>
      </c>
      <c r="H12" s="941" t="s">
        <v>2695</v>
      </c>
      <c r="I12" s="941" t="s">
        <v>2049</v>
      </c>
      <c r="J12" s="941" t="s">
        <v>2107</v>
      </c>
      <c r="K12" s="941" t="s">
        <v>2696</v>
      </c>
      <c r="L12" s="941" t="s">
        <v>2697</v>
      </c>
      <c r="M12" s="941" t="s">
        <v>2698</v>
      </c>
      <c r="N12" s="941" t="s">
        <v>2357</v>
      </c>
      <c r="O12" s="941" t="s">
        <v>2471</v>
      </c>
    </row>
    <row r="13" spans="1:35" ht="17.25" customHeight="1" thickTop="1">
      <c r="B13" s="497" t="s">
        <v>45</v>
      </c>
      <c r="C13" s="945">
        <v>304997.00400000002</v>
      </c>
      <c r="D13" s="945">
        <v>353996.72100000002</v>
      </c>
      <c r="E13" s="945">
        <v>409807.77100000001</v>
      </c>
      <c r="F13" s="945">
        <v>478755.66399999999</v>
      </c>
      <c r="G13" s="945">
        <v>512900.47200000001</v>
      </c>
      <c r="H13" s="945">
        <v>690036.94700000004</v>
      </c>
      <c r="I13" s="945">
        <v>986759.20200000005</v>
      </c>
      <c r="J13" s="945">
        <v>1270627.1100000001</v>
      </c>
      <c r="K13" s="945">
        <v>1916194.06</v>
      </c>
      <c r="L13" s="945">
        <v>1757229.2</v>
      </c>
      <c r="M13" s="945">
        <v>1595160.11</v>
      </c>
      <c r="N13" s="945">
        <v>1412354.66</v>
      </c>
      <c r="O13" s="945">
        <v>1345301.35</v>
      </c>
    </row>
    <row r="14" spans="1:35" ht="17.25" customHeight="1">
      <c r="B14" s="497" t="s">
        <v>30</v>
      </c>
      <c r="C14" s="76">
        <v>3950.0976500000002</v>
      </c>
      <c r="D14" s="76">
        <v>4558.98369</v>
      </c>
      <c r="E14" s="76">
        <v>5301.0109400000001</v>
      </c>
      <c r="F14" s="76">
        <v>6206.6688800000002</v>
      </c>
      <c r="G14" s="76">
        <v>6591.3407699999998</v>
      </c>
      <c r="H14" s="76">
        <v>8583.1783799999994</v>
      </c>
      <c r="I14" s="76">
        <v>11112.9665</v>
      </c>
      <c r="J14" s="76">
        <v>14179.621800000001</v>
      </c>
      <c r="K14" s="76">
        <v>19543.5285</v>
      </c>
      <c r="L14" s="76">
        <v>18777.775300000001</v>
      </c>
      <c r="M14" s="76">
        <v>17599.260300000002</v>
      </c>
      <c r="N14" s="76">
        <v>16970.068299999999</v>
      </c>
      <c r="O14" s="76">
        <v>16646.923200000001</v>
      </c>
    </row>
    <row r="17" spans="1:7" ht="34.5" customHeight="1"/>
    <row r="29" spans="1:7" ht="21" customHeight="1" thickBot="1"/>
    <row r="30" spans="1:7" ht="21" customHeight="1" thickBot="1">
      <c r="A30" s="1155" t="s">
        <v>19</v>
      </c>
      <c r="B30" s="1145" t="s">
        <v>20</v>
      </c>
      <c r="C30" s="1147" t="s">
        <v>229</v>
      </c>
      <c r="D30" s="1147"/>
      <c r="E30" s="1147"/>
      <c r="F30" s="1147" t="s">
        <v>230</v>
      </c>
      <c r="G30" s="1148"/>
    </row>
    <row r="31" spans="1:7" ht="29.25" customHeight="1" thickBot="1">
      <c r="A31" s="1156"/>
      <c r="B31" s="1157"/>
      <c r="C31" s="1097" t="s">
        <v>2471</v>
      </c>
      <c r="D31" s="1098" t="s">
        <v>2357</v>
      </c>
      <c r="E31" s="1098" t="s">
        <v>1840</v>
      </c>
      <c r="F31" s="237" t="s">
        <v>231</v>
      </c>
      <c r="G31" s="1096" t="s">
        <v>1604</v>
      </c>
    </row>
    <row r="32" spans="1:7" ht="21" customHeight="1">
      <c r="A32" s="1149" t="s">
        <v>17</v>
      </c>
      <c r="B32" s="238" t="s">
        <v>1605</v>
      </c>
      <c r="C32" s="981">
        <v>1345301.35</v>
      </c>
      <c r="D32" s="982">
        <v>1412354.66</v>
      </c>
      <c r="E32" s="982">
        <v>512900.47200000001</v>
      </c>
      <c r="F32" s="1099">
        <v>-4.7476255008072732E-2</v>
      </c>
      <c r="G32" s="1056">
        <v>1.6229286644134735</v>
      </c>
    </row>
    <row r="33" spans="1:7" ht="21" customHeight="1">
      <c r="A33" s="1150"/>
      <c r="B33" s="238" t="s">
        <v>28</v>
      </c>
      <c r="C33" s="981">
        <v>381274.88299999997</v>
      </c>
      <c r="D33" s="982">
        <v>393880.75300000003</v>
      </c>
      <c r="E33" s="982">
        <v>177080.4</v>
      </c>
      <c r="F33" s="1099">
        <v>-3.2004280239608551E-2</v>
      </c>
      <c r="G33" s="1056">
        <v>1.1531173579910594</v>
      </c>
    </row>
    <row r="34" spans="1:7" ht="21" customHeight="1" thickBot="1">
      <c r="A34" s="1151"/>
      <c r="B34" s="238" t="s">
        <v>1606</v>
      </c>
      <c r="C34" s="981">
        <v>351828.35499999998</v>
      </c>
      <c r="D34" s="983">
        <v>369380.41600000003</v>
      </c>
      <c r="E34" s="982">
        <v>136699.09400000001</v>
      </c>
      <c r="F34" s="1099">
        <v>-4.7517573319317608E-2</v>
      </c>
      <c r="G34" s="1056">
        <v>1.5737431368784343</v>
      </c>
    </row>
    <row r="35" spans="1:7" ht="21" customHeight="1" thickBot="1">
      <c r="A35" s="239" t="s">
        <v>23</v>
      </c>
      <c r="B35" s="240" t="s">
        <v>1605</v>
      </c>
      <c r="C35" s="984">
        <v>16646.923200000001</v>
      </c>
      <c r="D35" s="984">
        <v>16970.068299999999</v>
      </c>
      <c r="E35" s="984">
        <v>6591.3407699999998</v>
      </c>
      <c r="F35" s="1100">
        <v>-1.9042062429412754E-2</v>
      </c>
      <c r="G35" s="1057">
        <v>1.5255746563380916</v>
      </c>
    </row>
  </sheetData>
  <mergeCells count="6">
    <mergeCell ref="F30:G30"/>
    <mergeCell ref="A32:A34"/>
    <mergeCell ref="A3:A9"/>
    <mergeCell ref="A30:A31"/>
    <mergeCell ref="B30:B31"/>
    <mergeCell ref="C30:E30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H63"/>
  <sheetViews>
    <sheetView rightToLeft="1" topLeftCell="A16" zoomScaleNormal="100" workbookViewId="0">
      <pane xSplit="1" topLeftCell="B1" activePane="topRight" state="frozen"/>
      <selection pane="topRight" activeCell="C59" sqref="C59"/>
    </sheetView>
  </sheetViews>
  <sheetFormatPr defaultColWidth="9.140625" defaultRowHeight="14.25"/>
  <cols>
    <col min="1" max="1" width="21.7109375" style="14" customWidth="1"/>
    <col min="2" max="33" width="8.85546875" style="16" customWidth="1"/>
    <col min="34" max="34" width="8.140625" style="14" bestFit="1" customWidth="1"/>
    <col min="35" max="16384" width="9.140625" style="14"/>
  </cols>
  <sheetData>
    <row r="1" spans="1:34" ht="18" customHeight="1">
      <c r="A1" s="16"/>
    </row>
    <row r="2" spans="1:34" ht="35.25" customHeight="1">
      <c r="A2" s="709" t="s">
        <v>2000</v>
      </c>
      <c r="B2" s="958" t="s">
        <v>202</v>
      </c>
      <c r="C2" s="959" t="s">
        <v>3</v>
      </c>
      <c r="D2" s="959" t="s">
        <v>201</v>
      </c>
      <c r="E2" s="959" t="s">
        <v>5</v>
      </c>
      <c r="F2" s="959" t="s">
        <v>200</v>
      </c>
      <c r="G2" s="959" t="s">
        <v>7</v>
      </c>
      <c r="H2" s="959" t="s">
        <v>8</v>
      </c>
      <c r="I2" s="959" t="s">
        <v>9</v>
      </c>
      <c r="J2" s="959" t="s">
        <v>198</v>
      </c>
      <c r="K2" s="959" t="s">
        <v>11</v>
      </c>
      <c r="L2" s="959" t="s">
        <v>12</v>
      </c>
      <c r="M2" s="959" t="s">
        <v>49</v>
      </c>
      <c r="N2" s="959" t="s">
        <v>199</v>
      </c>
      <c r="O2" s="959" t="s">
        <v>1360</v>
      </c>
      <c r="P2" s="959" t="s">
        <v>1389</v>
      </c>
      <c r="Q2" s="959" t="s">
        <v>1439</v>
      </c>
      <c r="R2" s="959" t="s">
        <v>1495</v>
      </c>
      <c r="S2" s="959" t="s">
        <v>1525</v>
      </c>
      <c r="T2" s="959" t="s">
        <v>1296</v>
      </c>
      <c r="U2" s="959" t="s">
        <v>1602</v>
      </c>
      <c r="V2" s="959" t="s">
        <v>1722</v>
      </c>
      <c r="W2" s="959" t="s">
        <v>1298</v>
      </c>
      <c r="X2" s="959" t="s">
        <v>1816</v>
      </c>
      <c r="Y2" s="959" t="s">
        <v>1839</v>
      </c>
      <c r="Z2" s="959" t="s">
        <v>1934</v>
      </c>
      <c r="AA2" s="959" t="s">
        <v>2048</v>
      </c>
      <c r="AB2" s="959" t="s">
        <v>2106</v>
      </c>
      <c r="AC2" s="959" t="s">
        <v>2149</v>
      </c>
      <c r="AD2" s="959" t="s">
        <v>2230</v>
      </c>
      <c r="AE2" s="959" t="s">
        <v>2281</v>
      </c>
      <c r="AF2" s="959" t="s">
        <v>2356</v>
      </c>
      <c r="AG2" s="959" t="s">
        <v>2470</v>
      </c>
      <c r="AH2" s="688" t="s">
        <v>235</v>
      </c>
    </row>
    <row r="3" spans="1:34">
      <c r="A3" s="695" t="s">
        <v>191</v>
      </c>
      <c r="B3" s="683">
        <f t="shared" ref="B3:AD3" si="0">SUM(B4:B9)</f>
        <v>581499</v>
      </c>
      <c r="C3" s="683">
        <f t="shared" si="0"/>
        <v>581499</v>
      </c>
      <c r="D3" s="683">
        <f t="shared" si="0"/>
        <v>586499</v>
      </c>
      <c r="E3" s="683">
        <f t="shared" si="0"/>
        <v>624499</v>
      </c>
      <c r="F3" s="683">
        <f t="shared" si="0"/>
        <v>605499</v>
      </c>
      <c r="G3" s="683">
        <f t="shared" si="0"/>
        <v>678800</v>
      </c>
      <c r="H3" s="683">
        <f t="shared" si="0"/>
        <v>762958</v>
      </c>
      <c r="I3" s="683">
        <f t="shared" si="0"/>
        <v>815958</v>
      </c>
      <c r="J3" s="683">
        <f t="shared" si="0"/>
        <v>754458</v>
      </c>
      <c r="K3" s="683">
        <f t="shared" si="0"/>
        <v>708488</v>
      </c>
      <c r="L3" s="683">
        <f t="shared" si="0"/>
        <v>717779</v>
      </c>
      <c r="M3" s="683">
        <f t="shared" si="0"/>
        <v>710097</v>
      </c>
      <c r="N3" s="683">
        <f t="shared" si="0"/>
        <v>710097</v>
      </c>
      <c r="O3" s="683">
        <f t="shared" si="0"/>
        <v>714097</v>
      </c>
      <c r="P3" s="683">
        <f t="shared" si="0"/>
        <v>838525</v>
      </c>
      <c r="Q3" s="683">
        <f t="shared" si="0"/>
        <v>804525</v>
      </c>
      <c r="R3" s="683">
        <f t="shared" si="0"/>
        <v>765165</v>
      </c>
      <c r="S3" s="683">
        <f t="shared" si="0"/>
        <v>760165</v>
      </c>
      <c r="T3" s="683">
        <f t="shared" si="0"/>
        <v>958646</v>
      </c>
      <c r="U3" s="683">
        <f t="shared" si="0"/>
        <v>1025246</v>
      </c>
      <c r="V3" s="683">
        <f t="shared" si="0"/>
        <v>1138886</v>
      </c>
      <c r="W3" s="683">
        <f t="shared" si="0"/>
        <v>1158561</v>
      </c>
      <c r="X3" s="683">
        <f t="shared" si="0"/>
        <v>1227561</v>
      </c>
      <c r="Y3" s="683">
        <f t="shared" si="0"/>
        <v>1284518</v>
      </c>
      <c r="Z3" s="683">
        <f t="shared" si="0"/>
        <v>1304518</v>
      </c>
      <c r="AA3" s="683">
        <f t="shared" si="0"/>
        <v>1344667</v>
      </c>
      <c r="AB3" s="683">
        <f t="shared" si="0"/>
        <v>1434167</v>
      </c>
      <c r="AC3" s="683">
        <f t="shared" si="0"/>
        <v>1707129</v>
      </c>
      <c r="AD3" s="683">
        <f t="shared" si="0"/>
        <v>1812409</v>
      </c>
      <c r="AE3" s="683">
        <f>SUM(AE4:AE9)</f>
        <v>2029230</v>
      </c>
      <c r="AF3" s="683">
        <f>SUM(AF4:AF9)</f>
        <v>2002360</v>
      </c>
      <c r="AG3" s="683">
        <f>SUM(AG4:AG9)</f>
        <v>2060889</v>
      </c>
      <c r="AH3" s="700">
        <f>AG3/$AG$21</f>
        <v>0.82206401435358789</v>
      </c>
    </row>
    <row r="4" spans="1:34">
      <c r="A4" s="692" t="s">
        <v>192</v>
      </c>
      <c r="B4" s="701">
        <v>260000</v>
      </c>
      <c r="C4" s="684">
        <v>260000</v>
      </c>
      <c r="D4" s="684">
        <v>265000</v>
      </c>
      <c r="E4" s="684">
        <v>303000</v>
      </c>
      <c r="F4" s="684">
        <v>284000</v>
      </c>
      <c r="G4" s="684">
        <v>357301</v>
      </c>
      <c r="H4" s="684">
        <v>451459</v>
      </c>
      <c r="I4" s="684">
        <v>504459</v>
      </c>
      <c r="J4" s="684">
        <v>442959</v>
      </c>
      <c r="K4" s="684">
        <v>396989</v>
      </c>
      <c r="L4" s="684">
        <v>411280</v>
      </c>
      <c r="M4" s="684">
        <v>392598</v>
      </c>
      <c r="N4" s="701">
        <v>392598</v>
      </c>
      <c r="O4" s="684">
        <v>392598</v>
      </c>
      <c r="P4" s="684">
        <v>517026</v>
      </c>
      <c r="Q4" s="684">
        <v>483026</v>
      </c>
      <c r="R4" s="684">
        <v>443666</v>
      </c>
      <c r="S4" s="684">
        <v>413666</v>
      </c>
      <c r="T4" s="684">
        <v>547635</v>
      </c>
      <c r="U4" s="684">
        <v>564314</v>
      </c>
      <c r="V4" s="684">
        <v>647314</v>
      </c>
      <c r="W4" s="684">
        <v>616449</v>
      </c>
      <c r="X4" s="684">
        <v>638449</v>
      </c>
      <c r="Y4" s="684">
        <v>638449</v>
      </c>
      <c r="Z4" s="701">
        <v>658449</v>
      </c>
      <c r="AA4" s="684">
        <v>702598</v>
      </c>
      <c r="AB4" s="684">
        <v>702598</v>
      </c>
      <c r="AC4" s="684">
        <v>649810</v>
      </c>
      <c r="AD4" s="684">
        <v>601564</v>
      </c>
      <c r="AE4" s="684">
        <v>688810</v>
      </c>
      <c r="AF4" s="684">
        <v>668441</v>
      </c>
      <c r="AG4" s="684">
        <v>683441</v>
      </c>
      <c r="AH4" s="700">
        <f t="shared" ref="AH4:AH21" si="1">AG4/$AG$21</f>
        <v>0.27261645437179322</v>
      </c>
    </row>
    <row r="5" spans="1:34">
      <c r="A5" s="692" t="s">
        <v>190</v>
      </c>
      <c r="B5" s="701">
        <v>49000</v>
      </c>
      <c r="C5" s="684">
        <v>49000</v>
      </c>
      <c r="D5" s="684">
        <v>49000</v>
      </c>
      <c r="E5" s="684">
        <v>49000</v>
      </c>
      <c r="F5" s="684">
        <v>49000</v>
      </c>
      <c r="G5" s="684">
        <v>49000</v>
      </c>
      <c r="H5" s="684">
        <v>49000</v>
      </c>
      <c r="I5" s="684">
        <v>49000</v>
      </c>
      <c r="J5" s="684">
        <v>49000</v>
      </c>
      <c r="K5" s="684">
        <v>49000</v>
      </c>
      <c r="L5" s="684">
        <v>49000</v>
      </c>
      <c r="M5" s="684">
        <v>49000</v>
      </c>
      <c r="N5" s="701">
        <v>49000</v>
      </c>
      <c r="O5" s="684">
        <v>49000</v>
      </c>
      <c r="P5" s="684">
        <v>49000</v>
      </c>
      <c r="Q5" s="684">
        <v>49000</v>
      </c>
      <c r="R5" s="684">
        <v>49000</v>
      </c>
      <c r="S5" s="684">
        <v>49000</v>
      </c>
      <c r="T5" s="684">
        <v>49000</v>
      </c>
      <c r="U5" s="684">
        <v>49000</v>
      </c>
      <c r="V5" s="684">
        <v>49000</v>
      </c>
      <c r="W5" s="684">
        <v>49000</v>
      </c>
      <c r="X5" s="684">
        <v>49000</v>
      </c>
      <c r="Y5" s="684">
        <v>44000</v>
      </c>
      <c r="Z5" s="701">
        <v>44000</v>
      </c>
      <c r="AA5" s="684">
        <v>44000</v>
      </c>
      <c r="AB5" s="684">
        <v>44000</v>
      </c>
      <c r="AC5" s="684">
        <v>44000</v>
      </c>
      <c r="AD5" s="684">
        <v>44000</v>
      </c>
      <c r="AE5" s="684">
        <v>44000</v>
      </c>
      <c r="AF5" s="684">
        <v>44000</v>
      </c>
      <c r="AG5" s="684">
        <v>44000</v>
      </c>
      <c r="AH5" s="700">
        <f t="shared" si="1"/>
        <v>1.7551074624377088E-2</v>
      </c>
    </row>
    <row r="6" spans="1:34">
      <c r="A6" s="692" t="s">
        <v>188</v>
      </c>
      <c r="B6" s="701">
        <v>5000</v>
      </c>
      <c r="C6" s="684">
        <v>5000</v>
      </c>
      <c r="D6" s="684">
        <v>5000</v>
      </c>
      <c r="E6" s="684">
        <v>5000</v>
      </c>
      <c r="F6" s="684">
        <v>5000</v>
      </c>
      <c r="G6" s="684">
        <v>5000</v>
      </c>
      <c r="H6" s="684">
        <v>5000</v>
      </c>
      <c r="I6" s="684">
        <v>5000</v>
      </c>
      <c r="J6" s="684">
        <v>5000</v>
      </c>
      <c r="K6" s="684">
        <v>5000</v>
      </c>
      <c r="L6" s="684"/>
      <c r="M6" s="684">
        <v>41000</v>
      </c>
      <c r="N6" s="701">
        <v>41000</v>
      </c>
      <c r="O6" s="684">
        <v>45000</v>
      </c>
      <c r="P6" s="684">
        <v>45000</v>
      </c>
      <c r="Q6" s="684">
        <v>45000</v>
      </c>
      <c r="R6" s="684">
        <v>45000</v>
      </c>
      <c r="S6" s="684">
        <v>70000</v>
      </c>
      <c r="T6" s="684">
        <v>95000</v>
      </c>
      <c r="U6" s="684">
        <v>95000</v>
      </c>
      <c r="V6" s="684">
        <v>95000</v>
      </c>
      <c r="W6" s="684">
        <v>95000</v>
      </c>
      <c r="X6" s="684">
        <v>95000</v>
      </c>
      <c r="Y6" s="684">
        <v>74000</v>
      </c>
      <c r="Z6" s="701">
        <v>74000</v>
      </c>
      <c r="AA6" s="684">
        <v>70000</v>
      </c>
      <c r="AB6" s="684">
        <v>50000</v>
      </c>
      <c r="AC6" s="684">
        <v>50000</v>
      </c>
      <c r="AD6" s="684">
        <v>50000</v>
      </c>
      <c r="AE6" s="684">
        <v>50000</v>
      </c>
      <c r="AF6" s="684">
        <v>25000</v>
      </c>
      <c r="AG6" s="684">
        <v>25000</v>
      </c>
      <c r="AH6" s="700">
        <f t="shared" si="1"/>
        <v>9.9722014911233451E-3</v>
      </c>
    </row>
    <row r="7" spans="1:34">
      <c r="A7" s="692" t="s">
        <v>187</v>
      </c>
      <c r="B7" s="701">
        <v>57380</v>
      </c>
      <c r="C7" s="684">
        <v>57380</v>
      </c>
      <c r="D7" s="684">
        <v>57380</v>
      </c>
      <c r="E7" s="684">
        <v>57380</v>
      </c>
      <c r="F7" s="684">
        <v>57380</v>
      </c>
      <c r="G7" s="684">
        <v>57380</v>
      </c>
      <c r="H7" s="684">
        <v>47380</v>
      </c>
      <c r="I7" s="684">
        <v>47380</v>
      </c>
      <c r="J7" s="684">
        <v>47380</v>
      </c>
      <c r="K7" s="684">
        <v>47380</v>
      </c>
      <c r="L7" s="684">
        <v>47380</v>
      </c>
      <c r="M7" s="684">
        <v>47380</v>
      </c>
      <c r="N7" s="701">
        <v>47380</v>
      </c>
      <c r="O7" s="684">
        <v>47380</v>
      </c>
      <c r="P7" s="684">
        <v>47380</v>
      </c>
      <c r="Q7" s="684">
        <v>47380</v>
      </c>
      <c r="R7" s="684">
        <v>47380</v>
      </c>
      <c r="S7" s="684">
        <v>47380</v>
      </c>
      <c r="T7" s="684">
        <v>47380</v>
      </c>
      <c r="U7" s="684">
        <v>47380</v>
      </c>
      <c r="V7" s="684">
        <v>47380</v>
      </c>
      <c r="W7" s="684">
        <v>47380</v>
      </c>
      <c r="X7" s="684">
        <v>47380</v>
      </c>
      <c r="Y7" s="684">
        <f>47380+110000</f>
        <v>157380</v>
      </c>
      <c r="Z7" s="701">
        <f>47380+110000</f>
        <v>157380</v>
      </c>
      <c r="AA7" s="684">
        <f>47380+110000</f>
        <v>157380</v>
      </c>
      <c r="AB7" s="684">
        <f>47380+219500</f>
        <v>266880</v>
      </c>
      <c r="AC7" s="684">
        <f>47380+545250</f>
        <v>592630</v>
      </c>
      <c r="AD7" s="684">
        <f>47380+698776</f>
        <v>746156</v>
      </c>
      <c r="AE7" s="684">
        <f>47380+828351</f>
        <v>875731</v>
      </c>
      <c r="AF7" s="684">
        <v>894230</v>
      </c>
      <c r="AG7" s="684">
        <v>937759</v>
      </c>
      <c r="AH7" s="700">
        <f t="shared" si="1"/>
        <v>0.37406086792457344</v>
      </c>
    </row>
    <row r="8" spans="1:34">
      <c r="A8" s="692" t="s">
        <v>186</v>
      </c>
      <c r="B8" s="701">
        <v>160119</v>
      </c>
      <c r="C8" s="684">
        <v>160119</v>
      </c>
      <c r="D8" s="684">
        <v>160119</v>
      </c>
      <c r="E8" s="684">
        <v>160119</v>
      </c>
      <c r="F8" s="684">
        <v>160119</v>
      </c>
      <c r="G8" s="684">
        <v>160119</v>
      </c>
      <c r="H8" s="684">
        <v>160119</v>
      </c>
      <c r="I8" s="684">
        <v>160119</v>
      </c>
      <c r="J8" s="684">
        <v>160119</v>
      </c>
      <c r="K8" s="684">
        <v>160119</v>
      </c>
      <c r="L8" s="684">
        <v>160119</v>
      </c>
      <c r="M8" s="684">
        <v>130119</v>
      </c>
      <c r="N8" s="701">
        <v>130119</v>
      </c>
      <c r="O8" s="684">
        <v>130119</v>
      </c>
      <c r="P8" s="684">
        <v>130119</v>
      </c>
      <c r="Q8" s="684">
        <v>130119</v>
      </c>
      <c r="R8" s="684">
        <v>130119</v>
      </c>
      <c r="S8" s="684">
        <v>130119</v>
      </c>
      <c r="T8" s="684">
        <v>119552</v>
      </c>
      <c r="U8" s="684">
        <v>119552</v>
      </c>
      <c r="V8" s="684">
        <v>110192</v>
      </c>
      <c r="W8" s="684">
        <v>107732</v>
      </c>
      <c r="X8" s="684">
        <v>107732</v>
      </c>
      <c r="Y8" s="684">
        <v>80689</v>
      </c>
      <c r="Z8" s="701">
        <v>80689</v>
      </c>
      <c r="AA8" s="684">
        <v>80689</v>
      </c>
      <c r="AB8" s="684">
        <v>80689</v>
      </c>
      <c r="AC8" s="684">
        <v>80689</v>
      </c>
      <c r="AD8" s="684">
        <v>80689</v>
      </c>
      <c r="AE8" s="684">
        <v>80689</v>
      </c>
      <c r="AF8" s="684">
        <v>80689</v>
      </c>
      <c r="AG8" s="684">
        <v>80689</v>
      </c>
      <c r="AH8" s="700">
        <f t="shared" si="1"/>
        <v>3.2185878644690059E-2</v>
      </c>
    </row>
    <row r="9" spans="1:34">
      <c r="A9" s="692" t="s">
        <v>184</v>
      </c>
      <c r="B9" s="701">
        <v>50000</v>
      </c>
      <c r="C9" s="684">
        <v>50000</v>
      </c>
      <c r="D9" s="684">
        <v>50000</v>
      </c>
      <c r="E9" s="684">
        <v>50000</v>
      </c>
      <c r="F9" s="684">
        <v>50000</v>
      </c>
      <c r="G9" s="684">
        <v>50000</v>
      </c>
      <c r="H9" s="684">
        <v>50000</v>
      </c>
      <c r="I9" s="684">
        <v>50000</v>
      </c>
      <c r="J9" s="684">
        <v>50000</v>
      </c>
      <c r="K9" s="684">
        <v>50000</v>
      </c>
      <c r="L9" s="684">
        <v>50000</v>
      </c>
      <c r="M9" s="684">
        <v>50000</v>
      </c>
      <c r="N9" s="701">
        <v>50000</v>
      </c>
      <c r="O9" s="684">
        <v>50000</v>
      </c>
      <c r="P9" s="684">
        <v>50000</v>
      </c>
      <c r="Q9" s="684">
        <v>50000</v>
      </c>
      <c r="R9" s="684">
        <v>50000</v>
      </c>
      <c r="S9" s="684">
        <v>50000</v>
      </c>
      <c r="T9" s="684">
        <v>100079</v>
      </c>
      <c r="U9" s="684">
        <v>150000</v>
      </c>
      <c r="V9" s="684">
        <v>190000</v>
      </c>
      <c r="W9" s="684">
        <v>243000</v>
      </c>
      <c r="X9" s="684">
        <v>290000</v>
      </c>
      <c r="Y9" s="684">
        <v>290000</v>
      </c>
      <c r="Z9" s="701">
        <v>290000</v>
      </c>
      <c r="AA9" s="684">
        <v>290000</v>
      </c>
      <c r="AB9" s="684">
        <v>290000</v>
      </c>
      <c r="AC9" s="684">
        <v>290000</v>
      </c>
      <c r="AD9" s="684">
        <v>290000</v>
      </c>
      <c r="AE9" s="684">
        <v>290000</v>
      </c>
      <c r="AF9" s="684">
        <v>290000</v>
      </c>
      <c r="AG9" s="684">
        <v>290000</v>
      </c>
      <c r="AH9" s="700">
        <f t="shared" si="1"/>
        <v>0.1156775372970308</v>
      </c>
    </row>
    <row r="10" spans="1:34">
      <c r="A10" s="695" t="s">
        <v>195</v>
      </c>
      <c r="B10" s="683">
        <f t="shared" ref="B10:AG10" si="2">B11</f>
        <v>35995</v>
      </c>
      <c r="C10" s="683">
        <f t="shared" si="2"/>
        <v>35995</v>
      </c>
      <c r="D10" s="683">
        <f t="shared" si="2"/>
        <v>35995</v>
      </c>
      <c r="E10" s="683">
        <f t="shared" si="2"/>
        <v>35995</v>
      </c>
      <c r="F10" s="683">
        <f t="shared" si="2"/>
        <v>35995</v>
      </c>
      <c r="G10" s="683">
        <f t="shared" si="2"/>
        <v>35995</v>
      </c>
      <c r="H10" s="683">
        <f t="shared" si="2"/>
        <v>35995</v>
      </c>
      <c r="I10" s="683">
        <f t="shared" si="2"/>
        <v>35995</v>
      </c>
      <c r="J10" s="683">
        <f t="shared" si="2"/>
        <v>35995</v>
      </c>
      <c r="K10" s="683">
        <f t="shared" si="2"/>
        <v>27847</v>
      </c>
      <c r="L10" s="683">
        <f t="shared" si="2"/>
        <v>23977</v>
      </c>
      <c r="M10" s="683">
        <f t="shared" si="2"/>
        <v>17500</v>
      </c>
      <c r="N10" s="683">
        <f t="shared" si="2"/>
        <v>17500</v>
      </c>
      <c r="O10" s="683">
        <f t="shared" si="2"/>
        <v>17500</v>
      </c>
      <c r="P10" s="683">
        <f t="shared" si="2"/>
        <v>17500</v>
      </c>
      <c r="Q10" s="683">
        <f t="shared" si="2"/>
        <v>32500</v>
      </c>
      <c r="R10" s="683">
        <f t="shared" si="2"/>
        <v>32500</v>
      </c>
      <c r="S10" s="683">
        <f t="shared" si="2"/>
        <v>42500</v>
      </c>
      <c r="T10" s="683">
        <f t="shared" si="2"/>
        <v>44000</v>
      </c>
      <c r="U10" s="683">
        <f t="shared" si="2"/>
        <v>46500</v>
      </c>
      <c r="V10" s="683">
        <f t="shared" si="2"/>
        <v>53500</v>
      </c>
      <c r="W10" s="683">
        <f t="shared" si="2"/>
        <v>58500</v>
      </c>
      <c r="X10" s="683">
        <f t="shared" si="2"/>
        <v>64900</v>
      </c>
      <c r="Y10" s="683">
        <f t="shared" si="2"/>
        <v>61500</v>
      </c>
      <c r="Z10" s="683">
        <f t="shared" si="2"/>
        <v>61500</v>
      </c>
      <c r="AA10" s="683">
        <f t="shared" si="2"/>
        <v>61500</v>
      </c>
      <c r="AB10" s="683">
        <f t="shared" si="2"/>
        <v>61500</v>
      </c>
      <c r="AC10" s="683">
        <f t="shared" si="2"/>
        <v>61500</v>
      </c>
      <c r="AD10" s="683">
        <f t="shared" si="2"/>
        <v>55500</v>
      </c>
      <c r="AE10" s="683">
        <f t="shared" si="2"/>
        <v>55500</v>
      </c>
      <c r="AF10" s="683">
        <f t="shared" si="2"/>
        <v>55500</v>
      </c>
      <c r="AG10" s="683">
        <f t="shared" si="2"/>
        <v>55500</v>
      </c>
      <c r="AH10" s="700">
        <f t="shared" si="1"/>
        <v>2.2138287310293825E-2</v>
      </c>
    </row>
    <row r="11" spans="1:34">
      <c r="A11" s="692" t="s">
        <v>186</v>
      </c>
      <c r="B11" s="701">
        <v>35995</v>
      </c>
      <c r="C11" s="684">
        <v>35995</v>
      </c>
      <c r="D11" s="684">
        <v>35995</v>
      </c>
      <c r="E11" s="684">
        <v>35995</v>
      </c>
      <c r="F11" s="684">
        <v>35995</v>
      </c>
      <c r="G11" s="684">
        <v>35995</v>
      </c>
      <c r="H11" s="684">
        <v>35995</v>
      </c>
      <c r="I11" s="684">
        <v>35995</v>
      </c>
      <c r="J11" s="684">
        <v>35995</v>
      </c>
      <c r="K11" s="684">
        <v>27847</v>
      </c>
      <c r="L11" s="684">
        <v>23977</v>
      </c>
      <c r="M11" s="684">
        <v>17500</v>
      </c>
      <c r="N11" s="701">
        <v>17500</v>
      </c>
      <c r="O11" s="684">
        <v>17500</v>
      </c>
      <c r="P11" s="684">
        <v>17500</v>
      </c>
      <c r="Q11" s="684">
        <v>32500</v>
      </c>
      <c r="R11" s="684">
        <v>32500</v>
      </c>
      <c r="S11" s="684">
        <v>42500</v>
      </c>
      <c r="T11" s="684">
        <v>44000</v>
      </c>
      <c r="U11" s="685">
        <v>46500</v>
      </c>
      <c r="V11" s="685">
        <v>53500</v>
      </c>
      <c r="W11" s="685">
        <v>58500</v>
      </c>
      <c r="X11" s="685">
        <v>64900</v>
      </c>
      <c r="Y11" s="685">
        <v>61500</v>
      </c>
      <c r="Z11" s="701">
        <v>61500</v>
      </c>
      <c r="AA11" s="685">
        <v>61500</v>
      </c>
      <c r="AB11" s="685">
        <v>61500</v>
      </c>
      <c r="AC11" s="685">
        <v>61500</v>
      </c>
      <c r="AD11" s="685">
        <v>55500</v>
      </c>
      <c r="AE11" s="685">
        <v>55500</v>
      </c>
      <c r="AF11" s="685">
        <v>55500</v>
      </c>
      <c r="AG11" s="685">
        <v>55500</v>
      </c>
      <c r="AH11" s="700">
        <f t="shared" si="1"/>
        <v>2.2138287310293825E-2</v>
      </c>
    </row>
    <row r="12" spans="1:34">
      <c r="A12" s="695" t="s">
        <v>194</v>
      </c>
      <c r="B12" s="683">
        <f t="shared" ref="B12:AG12" si="3">SUM(B13:B20)</f>
        <v>96121</v>
      </c>
      <c r="C12" s="683">
        <f t="shared" si="3"/>
        <v>106241</v>
      </c>
      <c r="D12" s="683">
        <f t="shared" si="3"/>
        <v>106741</v>
      </c>
      <c r="E12" s="683">
        <f t="shared" si="3"/>
        <v>106513</v>
      </c>
      <c r="F12" s="683">
        <f t="shared" si="3"/>
        <v>121563</v>
      </c>
      <c r="G12" s="683">
        <f t="shared" si="3"/>
        <v>123063</v>
      </c>
      <c r="H12" s="683">
        <f t="shared" si="3"/>
        <v>130763</v>
      </c>
      <c r="I12" s="683">
        <f t="shared" si="3"/>
        <v>130763</v>
      </c>
      <c r="J12" s="683">
        <f t="shared" si="3"/>
        <v>125634</v>
      </c>
      <c r="K12" s="683">
        <f t="shared" si="3"/>
        <v>130105</v>
      </c>
      <c r="L12" s="683">
        <f t="shared" si="3"/>
        <v>139105</v>
      </c>
      <c r="M12" s="683">
        <f t="shared" si="3"/>
        <v>164855</v>
      </c>
      <c r="N12" s="683">
        <f t="shared" si="3"/>
        <v>164855</v>
      </c>
      <c r="O12" s="683">
        <f t="shared" si="3"/>
        <v>162823</v>
      </c>
      <c r="P12" s="683">
        <f t="shared" si="3"/>
        <v>168456</v>
      </c>
      <c r="Q12" s="683">
        <f t="shared" si="3"/>
        <v>166543</v>
      </c>
      <c r="R12" s="683">
        <f t="shared" si="3"/>
        <v>165543</v>
      </c>
      <c r="S12" s="683">
        <f t="shared" si="3"/>
        <v>173543</v>
      </c>
      <c r="T12" s="683">
        <f t="shared" si="3"/>
        <v>172543</v>
      </c>
      <c r="U12" s="683">
        <f t="shared" si="3"/>
        <v>175543</v>
      </c>
      <c r="V12" s="683">
        <f t="shared" si="3"/>
        <v>174043</v>
      </c>
      <c r="W12" s="683">
        <f t="shared" si="3"/>
        <v>172393</v>
      </c>
      <c r="X12" s="683">
        <f t="shared" si="3"/>
        <v>175893</v>
      </c>
      <c r="Y12" s="683">
        <f t="shared" si="3"/>
        <v>216743</v>
      </c>
      <c r="Z12" s="683">
        <f t="shared" si="3"/>
        <v>216679</v>
      </c>
      <c r="AA12" s="683">
        <f t="shared" si="3"/>
        <v>226160</v>
      </c>
      <c r="AB12" s="683">
        <f t="shared" si="3"/>
        <v>226060</v>
      </c>
      <c r="AC12" s="683">
        <f t="shared" si="3"/>
        <v>255560</v>
      </c>
      <c r="AD12" s="683">
        <f t="shared" si="3"/>
        <v>280560</v>
      </c>
      <c r="AE12" s="683">
        <f t="shared" si="3"/>
        <v>315560</v>
      </c>
      <c r="AF12" s="683">
        <f t="shared" si="3"/>
        <v>364580</v>
      </c>
      <c r="AG12" s="683">
        <f t="shared" si="3"/>
        <v>390580</v>
      </c>
      <c r="AH12" s="700">
        <f t="shared" si="1"/>
        <v>0.15579769833611823</v>
      </c>
    </row>
    <row r="13" spans="1:34">
      <c r="A13" s="692" t="s">
        <v>190</v>
      </c>
      <c r="B13" s="701">
        <v>54856</v>
      </c>
      <c r="C13" s="684">
        <v>63276</v>
      </c>
      <c r="D13" s="684">
        <v>63276</v>
      </c>
      <c r="E13" s="684">
        <v>66248</v>
      </c>
      <c r="F13" s="684">
        <v>79298</v>
      </c>
      <c r="G13" s="684">
        <v>77298</v>
      </c>
      <c r="H13" s="684">
        <v>82298</v>
      </c>
      <c r="I13" s="684">
        <v>82298</v>
      </c>
      <c r="J13" s="684">
        <v>82298</v>
      </c>
      <c r="K13" s="684">
        <v>86769</v>
      </c>
      <c r="L13" s="684">
        <v>86769</v>
      </c>
      <c r="M13" s="684">
        <v>91369</v>
      </c>
      <c r="N13" s="701">
        <v>91369</v>
      </c>
      <c r="O13" s="686">
        <v>91369</v>
      </c>
      <c r="P13" s="686">
        <v>91369</v>
      </c>
      <c r="Q13" s="686">
        <v>86869</v>
      </c>
      <c r="R13" s="686">
        <v>86869</v>
      </c>
      <c r="S13" s="684">
        <v>86869</v>
      </c>
      <c r="T13" s="684">
        <v>86869</v>
      </c>
      <c r="U13" s="684">
        <v>89869</v>
      </c>
      <c r="V13" s="684">
        <v>89869</v>
      </c>
      <c r="W13" s="684">
        <v>89219</v>
      </c>
      <c r="X13" s="684">
        <v>89219</v>
      </c>
      <c r="Y13" s="684">
        <f>101019+20000</f>
        <v>121019</v>
      </c>
      <c r="Z13" s="701">
        <v>121019</v>
      </c>
      <c r="AA13" s="684">
        <v>120500</v>
      </c>
      <c r="AB13" s="684">
        <v>118400</v>
      </c>
      <c r="AC13" s="684">
        <v>118400</v>
      </c>
      <c r="AD13" s="684">
        <v>118400</v>
      </c>
      <c r="AE13" s="684">
        <v>128400</v>
      </c>
      <c r="AF13" s="684">
        <v>147920</v>
      </c>
      <c r="AG13" s="684">
        <v>147920</v>
      </c>
      <c r="AH13" s="700">
        <f t="shared" si="1"/>
        <v>5.9003521782678606E-2</v>
      </c>
    </row>
    <row r="14" spans="1:34">
      <c r="A14" s="692" t="s">
        <v>189</v>
      </c>
      <c r="B14" s="701">
        <v>3000</v>
      </c>
      <c r="C14" s="684">
        <v>3000</v>
      </c>
      <c r="D14" s="684">
        <v>3000</v>
      </c>
      <c r="E14" s="684"/>
      <c r="F14" s="684"/>
      <c r="G14" s="684"/>
      <c r="H14" s="684"/>
      <c r="I14" s="684"/>
      <c r="J14" s="684"/>
      <c r="K14" s="684"/>
      <c r="L14" s="684">
        <v>2000</v>
      </c>
      <c r="M14" s="684">
        <v>2000</v>
      </c>
      <c r="N14" s="701">
        <v>2000</v>
      </c>
      <c r="O14" s="686">
        <v>2000</v>
      </c>
      <c r="P14" s="686">
        <v>2000</v>
      </c>
      <c r="Q14" s="686">
        <v>5087</v>
      </c>
      <c r="R14" s="685">
        <v>5087</v>
      </c>
      <c r="S14" s="684">
        <v>5087</v>
      </c>
      <c r="T14" s="684">
        <v>5087</v>
      </c>
      <c r="U14" s="684">
        <v>5087</v>
      </c>
      <c r="V14" s="684">
        <v>5087</v>
      </c>
      <c r="W14" s="684">
        <v>5087</v>
      </c>
      <c r="X14" s="684">
        <v>5087</v>
      </c>
      <c r="Y14" s="684">
        <v>5087</v>
      </c>
      <c r="Z14" s="701">
        <v>5087</v>
      </c>
      <c r="AA14" s="684">
        <v>5087</v>
      </c>
      <c r="AB14" s="684">
        <v>5087</v>
      </c>
      <c r="AC14" s="684">
        <v>15087</v>
      </c>
      <c r="AD14" s="684">
        <v>15087</v>
      </c>
      <c r="AE14" s="684">
        <v>15087</v>
      </c>
      <c r="AF14" s="684">
        <v>15087</v>
      </c>
      <c r="AG14" s="684">
        <v>15087</v>
      </c>
      <c r="AH14" s="700">
        <f t="shared" si="1"/>
        <v>6.0180241558631161E-3</v>
      </c>
    </row>
    <row r="15" spans="1:34">
      <c r="A15" s="692" t="s">
        <v>1408</v>
      </c>
      <c r="B15" s="701"/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4"/>
      <c r="N15" s="701"/>
      <c r="O15" s="684"/>
      <c r="P15" s="686">
        <v>133</v>
      </c>
      <c r="Q15" s="686">
        <v>133</v>
      </c>
      <c r="R15" s="686">
        <v>133</v>
      </c>
      <c r="S15" s="684">
        <v>133</v>
      </c>
      <c r="T15" s="684">
        <v>133</v>
      </c>
      <c r="U15" s="684">
        <v>133</v>
      </c>
      <c r="V15" s="684">
        <v>133</v>
      </c>
      <c r="W15" s="684">
        <v>133</v>
      </c>
      <c r="X15" s="684">
        <v>133</v>
      </c>
      <c r="Y15" s="684">
        <v>133</v>
      </c>
      <c r="Z15" s="701">
        <v>133</v>
      </c>
      <c r="AA15" s="684">
        <v>133</v>
      </c>
      <c r="AB15" s="684">
        <v>133</v>
      </c>
      <c r="AC15" s="684">
        <v>133</v>
      </c>
      <c r="AD15" s="684">
        <v>133</v>
      </c>
      <c r="AE15" s="684">
        <v>133</v>
      </c>
      <c r="AF15" s="684">
        <v>133</v>
      </c>
      <c r="AG15" s="684">
        <v>133</v>
      </c>
      <c r="AH15" s="700">
        <f t="shared" si="1"/>
        <v>5.3052111932776192E-5</v>
      </c>
    </row>
    <row r="16" spans="1:34">
      <c r="A16" s="692" t="s">
        <v>196</v>
      </c>
      <c r="B16" s="701">
        <v>1629</v>
      </c>
      <c r="C16" s="684">
        <v>1629</v>
      </c>
      <c r="D16" s="684">
        <v>1629</v>
      </c>
      <c r="E16" s="684">
        <v>1629</v>
      </c>
      <c r="F16" s="684">
        <v>1629</v>
      </c>
      <c r="G16" s="684">
        <v>1629</v>
      </c>
      <c r="H16" s="684">
        <v>1629</v>
      </c>
      <c r="I16" s="684">
        <v>1629</v>
      </c>
      <c r="J16" s="684"/>
      <c r="K16" s="684"/>
      <c r="L16" s="684"/>
      <c r="M16" s="684"/>
      <c r="N16" s="701"/>
      <c r="O16" s="684"/>
      <c r="P16" s="684"/>
      <c r="Q16" s="686"/>
      <c r="R16" s="686"/>
      <c r="S16" s="684"/>
      <c r="T16" s="684"/>
      <c r="U16" s="684"/>
      <c r="V16" s="684"/>
      <c r="W16" s="684"/>
      <c r="X16" s="684"/>
      <c r="Y16" s="684"/>
      <c r="Z16" s="701"/>
      <c r="AA16" s="684"/>
      <c r="AB16" s="684"/>
      <c r="AC16" s="684"/>
      <c r="AD16" s="684"/>
      <c r="AE16" s="684"/>
      <c r="AF16" s="684"/>
      <c r="AG16" s="684"/>
      <c r="AH16" s="700">
        <f t="shared" si="1"/>
        <v>0</v>
      </c>
    </row>
    <row r="17" spans="1:34">
      <c r="A17" s="692" t="s">
        <v>188</v>
      </c>
      <c r="B17" s="701">
        <v>14700</v>
      </c>
      <c r="C17" s="684">
        <v>16400</v>
      </c>
      <c r="D17" s="684">
        <v>16900</v>
      </c>
      <c r="E17" s="684">
        <v>17200</v>
      </c>
      <c r="F17" s="684">
        <v>19200</v>
      </c>
      <c r="G17" s="684">
        <v>21200</v>
      </c>
      <c r="H17" s="684">
        <v>23200</v>
      </c>
      <c r="I17" s="684">
        <v>23200</v>
      </c>
      <c r="J17" s="684">
        <v>19700</v>
      </c>
      <c r="K17" s="684">
        <v>19700</v>
      </c>
      <c r="L17" s="684">
        <v>15700</v>
      </c>
      <c r="M17" s="684">
        <v>9850</v>
      </c>
      <c r="N17" s="701">
        <v>9850</v>
      </c>
      <c r="O17" s="686">
        <v>8150</v>
      </c>
      <c r="P17" s="686">
        <v>9650</v>
      </c>
      <c r="Q17" s="686">
        <v>9150</v>
      </c>
      <c r="R17" s="686">
        <v>7150</v>
      </c>
      <c r="S17" s="684">
        <v>13150</v>
      </c>
      <c r="T17" s="684">
        <v>12150</v>
      </c>
      <c r="U17" s="684">
        <v>12150</v>
      </c>
      <c r="V17" s="684">
        <v>11650</v>
      </c>
      <c r="W17" s="684">
        <v>12650</v>
      </c>
      <c r="X17" s="684">
        <v>15150</v>
      </c>
      <c r="Y17" s="684">
        <v>25000</v>
      </c>
      <c r="Z17" s="701">
        <v>25000</v>
      </c>
      <c r="AA17" s="684">
        <v>35000</v>
      </c>
      <c r="AB17" s="684">
        <v>35000</v>
      </c>
      <c r="AC17" s="684">
        <v>55000</v>
      </c>
      <c r="AD17" s="684">
        <v>80000</v>
      </c>
      <c r="AE17" s="684">
        <v>105000</v>
      </c>
      <c r="AF17" s="684">
        <v>134000</v>
      </c>
      <c r="AG17" s="684">
        <v>154000</v>
      </c>
      <c r="AH17" s="700">
        <f t="shared" si="1"/>
        <v>6.14287611853198E-2</v>
      </c>
    </row>
    <row r="18" spans="1:34">
      <c r="A18" s="692" t="s">
        <v>187</v>
      </c>
      <c r="B18" s="701">
        <v>14564</v>
      </c>
      <c r="C18" s="684">
        <v>14564</v>
      </c>
      <c r="D18" s="684">
        <v>14564</v>
      </c>
      <c r="E18" s="684">
        <v>14064</v>
      </c>
      <c r="F18" s="684">
        <v>14064</v>
      </c>
      <c r="G18" s="684">
        <v>14064</v>
      </c>
      <c r="H18" s="684">
        <v>14564</v>
      </c>
      <c r="I18" s="684">
        <v>14564</v>
      </c>
      <c r="J18" s="684">
        <v>14564</v>
      </c>
      <c r="K18" s="684">
        <v>14564</v>
      </c>
      <c r="L18" s="684">
        <v>14564</v>
      </c>
      <c r="M18" s="684">
        <v>21564</v>
      </c>
      <c r="N18" s="701">
        <v>21564</v>
      </c>
      <c r="O18" s="686">
        <v>21564</v>
      </c>
      <c r="P18" s="686">
        <v>25564</v>
      </c>
      <c r="Q18" s="686">
        <v>25564</v>
      </c>
      <c r="R18" s="686">
        <v>25564</v>
      </c>
      <c r="S18" s="684">
        <v>25564</v>
      </c>
      <c r="T18" s="684">
        <v>25564</v>
      </c>
      <c r="U18" s="684">
        <v>25564</v>
      </c>
      <c r="V18" s="684">
        <v>24564</v>
      </c>
      <c r="W18" s="684">
        <v>24564</v>
      </c>
      <c r="X18" s="684">
        <v>24564</v>
      </c>
      <c r="Y18" s="684">
        <v>24564</v>
      </c>
      <c r="Z18" s="701">
        <v>24500</v>
      </c>
      <c r="AA18" s="684">
        <v>24500</v>
      </c>
      <c r="AB18" s="684">
        <v>26500</v>
      </c>
      <c r="AC18" s="684">
        <v>26000</v>
      </c>
      <c r="AD18" s="684">
        <v>26000</v>
      </c>
      <c r="AE18" s="684">
        <v>26000</v>
      </c>
      <c r="AF18" s="684">
        <v>25500</v>
      </c>
      <c r="AG18" s="684">
        <v>31500</v>
      </c>
      <c r="AH18" s="700">
        <f t="shared" si="1"/>
        <v>1.2564973878815415E-2</v>
      </c>
    </row>
    <row r="19" spans="1:34">
      <c r="A19" s="692" t="s">
        <v>186</v>
      </c>
      <c r="B19" s="701">
        <v>7372</v>
      </c>
      <c r="C19" s="684">
        <v>7372</v>
      </c>
      <c r="D19" s="684">
        <v>7372</v>
      </c>
      <c r="E19" s="684">
        <v>7372</v>
      </c>
      <c r="F19" s="684">
        <v>7372</v>
      </c>
      <c r="G19" s="684">
        <v>8872</v>
      </c>
      <c r="H19" s="684">
        <v>9072</v>
      </c>
      <c r="I19" s="684">
        <v>9072</v>
      </c>
      <c r="J19" s="684">
        <v>9072</v>
      </c>
      <c r="K19" s="684">
        <v>9072</v>
      </c>
      <c r="L19" s="684">
        <v>9072</v>
      </c>
      <c r="M19" s="684">
        <v>9072</v>
      </c>
      <c r="N19" s="701">
        <v>9072</v>
      </c>
      <c r="O19" s="686">
        <v>8740</v>
      </c>
      <c r="P19" s="686">
        <v>8740</v>
      </c>
      <c r="Q19" s="686">
        <v>8740</v>
      </c>
      <c r="R19" s="686">
        <v>8740</v>
      </c>
      <c r="S19" s="684">
        <v>10740</v>
      </c>
      <c r="T19" s="684">
        <v>10740</v>
      </c>
      <c r="U19" s="684">
        <v>10740</v>
      </c>
      <c r="V19" s="684">
        <v>10740</v>
      </c>
      <c r="W19" s="684">
        <v>8740</v>
      </c>
      <c r="X19" s="684">
        <v>9740</v>
      </c>
      <c r="Y19" s="684">
        <f>7940+1000</f>
        <v>8940</v>
      </c>
      <c r="Z19" s="701">
        <v>8940</v>
      </c>
      <c r="AA19" s="684">
        <v>8940</v>
      </c>
      <c r="AB19" s="684">
        <v>8940</v>
      </c>
      <c r="AC19" s="684">
        <v>8940</v>
      </c>
      <c r="AD19" s="684">
        <v>8940</v>
      </c>
      <c r="AE19" s="684">
        <v>8940</v>
      </c>
      <c r="AF19" s="684">
        <v>7940</v>
      </c>
      <c r="AG19" s="684">
        <v>7940</v>
      </c>
      <c r="AH19" s="700">
        <f t="shared" si="1"/>
        <v>3.1671711935807741E-3</v>
      </c>
    </row>
    <row r="20" spans="1:34">
      <c r="A20" s="692" t="s">
        <v>184</v>
      </c>
      <c r="B20" s="701"/>
      <c r="C20" s="684"/>
      <c r="D20" s="684"/>
      <c r="E20" s="684"/>
      <c r="F20" s="684"/>
      <c r="G20" s="684"/>
      <c r="H20" s="684"/>
      <c r="I20" s="684"/>
      <c r="J20" s="684"/>
      <c r="K20" s="684"/>
      <c r="L20" s="684">
        <v>11000</v>
      </c>
      <c r="M20" s="684">
        <v>31000</v>
      </c>
      <c r="N20" s="701">
        <v>31000</v>
      </c>
      <c r="O20" s="686">
        <v>31000</v>
      </c>
      <c r="P20" s="686">
        <v>31000</v>
      </c>
      <c r="Q20" s="686">
        <v>31000</v>
      </c>
      <c r="R20" s="686">
        <v>32000</v>
      </c>
      <c r="S20" s="684">
        <v>32000</v>
      </c>
      <c r="T20" s="684">
        <v>32000</v>
      </c>
      <c r="U20" s="684">
        <v>32000</v>
      </c>
      <c r="V20" s="684">
        <v>32000</v>
      </c>
      <c r="W20" s="684">
        <v>32000</v>
      </c>
      <c r="X20" s="684">
        <v>32000</v>
      </c>
      <c r="Y20" s="684">
        <v>32000</v>
      </c>
      <c r="Z20" s="701">
        <v>32000</v>
      </c>
      <c r="AA20" s="684">
        <v>32000</v>
      </c>
      <c r="AB20" s="684">
        <v>32000</v>
      </c>
      <c r="AC20" s="684">
        <v>32000</v>
      </c>
      <c r="AD20" s="684">
        <v>32000</v>
      </c>
      <c r="AE20" s="684">
        <v>32000</v>
      </c>
      <c r="AF20" s="684">
        <v>34000</v>
      </c>
      <c r="AG20" s="684">
        <v>34000</v>
      </c>
      <c r="AH20" s="700">
        <f t="shared" si="1"/>
        <v>1.3562194027927748E-2</v>
      </c>
    </row>
    <row r="21" spans="1:34">
      <c r="A21" s="696" t="s">
        <v>114</v>
      </c>
      <c r="B21" s="687">
        <f t="shared" ref="B21:AG21" si="4">B3+B10+B12</f>
        <v>713615</v>
      </c>
      <c r="C21" s="687">
        <f t="shared" si="4"/>
        <v>723735</v>
      </c>
      <c r="D21" s="687">
        <f t="shared" si="4"/>
        <v>729235</v>
      </c>
      <c r="E21" s="687">
        <f t="shared" si="4"/>
        <v>767007</v>
      </c>
      <c r="F21" s="687">
        <f t="shared" si="4"/>
        <v>763057</v>
      </c>
      <c r="G21" s="687">
        <f t="shared" si="4"/>
        <v>837858</v>
      </c>
      <c r="H21" s="687">
        <f t="shared" si="4"/>
        <v>929716</v>
      </c>
      <c r="I21" s="687">
        <f t="shared" si="4"/>
        <v>982716</v>
      </c>
      <c r="J21" s="687">
        <f t="shared" si="4"/>
        <v>916087</v>
      </c>
      <c r="K21" s="687">
        <f t="shared" si="4"/>
        <v>866440</v>
      </c>
      <c r="L21" s="687">
        <f t="shared" si="4"/>
        <v>880861</v>
      </c>
      <c r="M21" s="687">
        <f t="shared" si="4"/>
        <v>892452</v>
      </c>
      <c r="N21" s="687">
        <f t="shared" si="4"/>
        <v>892452</v>
      </c>
      <c r="O21" s="687">
        <f t="shared" si="4"/>
        <v>894420</v>
      </c>
      <c r="P21" s="687">
        <f t="shared" si="4"/>
        <v>1024481</v>
      </c>
      <c r="Q21" s="687">
        <f t="shared" si="4"/>
        <v>1003568</v>
      </c>
      <c r="R21" s="687">
        <f t="shared" si="4"/>
        <v>963208</v>
      </c>
      <c r="S21" s="687">
        <f t="shared" si="4"/>
        <v>976208</v>
      </c>
      <c r="T21" s="687">
        <f t="shared" si="4"/>
        <v>1175189</v>
      </c>
      <c r="U21" s="687">
        <f t="shared" si="4"/>
        <v>1247289</v>
      </c>
      <c r="V21" s="687">
        <f t="shared" si="4"/>
        <v>1366429</v>
      </c>
      <c r="W21" s="687">
        <f t="shared" si="4"/>
        <v>1389454</v>
      </c>
      <c r="X21" s="687">
        <f t="shared" si="4"/>
        <v>1468354</v>
      </c>
      <c r="Y21" s="687">
        <f t="shared" si="4"/>
        <v>1562761</v>
      </c>
      <c r="Z21" s="687">
        <f t="shared" si="4"/>
        <v>1582697</v>
      </c>
      <c r="AA21" s="687">
        <f t="shared" si="4"/>
        <v>1632327</v>
      </c>
      <c r="AB21" s="687">
        <f t="shared" si="4"/>
        <v>1721727</v>
      </c>
      <c r="AC21" s="687">
        <f t="shared" si="4"/>
        <v>2024189</v>
      </c>
      <c r="AD21" s="687">
        <f t="shared" si="4"/>
        <v>2148469</v>
      </c>
      <c r="AE21" s="687">
        <f t="shared" si="4"/>
        <v>2400290</v>
      </c>
      <c r="AF21" s="687">
        <f t="shared" si="4"/>
        <v>2422440</v>
      </c>
      <c r="AG21" s="687">
        <f t="shared" si="4"/>
        <v>2506969</v>
      </c>
      <c r="AH21" s="700">
        <f t="shared" si="1"/>
        <v>1</v>
      </c>
    </row>
    <row r="25" spans="1:34" ht="18" customHeight="1">
      <c r="A25" s="691" t="s">
        <v>1091</v>
      </c>
      <c r="B25" s="688" t="s">
        <v>2001</v>
      </c>
      <c r="C25" s="688" t="s">
        <v>235</v>
      </c>
      <c r="E25" s="1116" t="s">
        <v>2435</v>
      </c>
      <c r="F25" s="1117" t="s">
        <v>2436</v>
      </c>
    </row>
    <row r="26" spans="1:34">
      <c r="A26" s="692" t="s">
        <v>192</v>
      </c>
      <c r="B26" s="682">
        <v>683441</v>
      </c>
      <c r="C26" s="690">
        <f>B26/B35</f>
        <v>0.27261645437179322</v>
      </c>
      <c r="E26" s="1116" t="s">
        <v>187</v>
      </c>
      <c r="F26" s="1118">
        <v>969259</v>
      </c>
    </row>
    <row r="27" spans="1:34">
      <c r="A27" s="692" t="s">
        <v>190</v>
      </c>
      <c r="B27" s="682">
        <v>191920</v>
      </c>
      <c r="C27" s="690">
        <f>B27/B35</f>
        <v>7.6554596407055697E-2</v>
      </c>
      <c r="E27" s="1116" t="s">
        <v>192</v>
      </c>
      <c r="F27" s="1118">
        <v>683441</v>
      </c>
    </row>
    <row r="28" spans="1:34">
      <c r="A28" s="692" t="s">
        <v>189</v>
      </c>
      <c r="B28" s="682">
        <v>15087</v>
      </c>
      <c r="C28" s="690">
        <f>B28/B35</f>
        <v>6.0180241558631161E-3</v>
      </c>
      <c r="E28" s="1116" t="s">
        <v>184</v>
      </c>
      <c r="F28" s="1118">
        <v>324000</v>
      </c>
    </row>
    <row r="29" spans="1:34">
      <c r="A29" s="692" t="s">
        <v>1408</v>
      </c>
      <c r="B29" s="682">
        <v>133</v>
      </c>
      <c r="C29" s="690">
        <f>B29/B35</f>
        <v>5.3052111932776192E-5</v>
      </c>
      <c r="E29" s="1116" t="s">
        <v>190</v>
      </c>
      <c r="F29" s="1118">
        <v>191920</v>
      </c>
    </row>
    <row r="30" spans="1:34">
      <c r="A30" s="692" t="s">
        <v>196</v>
      </c>
      <c r="B30" s="682"/>
      <c r="C30" s="690">
        <f>B30/B35</f>
        <v>0</v>
      </c>
      <c r="E30" s="1116" t="s">
        <v>188</v>
      </c>
      <c r="F30" s="1118">
        <v>179000</v>
      </c>
    </row>
    <row r="31" spans="1:34">
      <c r="A31" s="692" t="s">
        <v>188</v>
      </c>
      <c r="B31" s="682">
        <v>179000</v>
      </c>
      <c r="C31" s="690">
        <f>B31/B35</f>
        <v>7.140096267644315E-2</v>
      </c>
      <c r="E31" s="1116" t="s">
        <v>186</v>
      </c>
      <c r="F31" s="1118">
        <v>144129</v>
      </c>
    </row>
    <row r="32" spans="1:34">
      <c r="A32" s="692" t="s">
        <v>187</v>
      </c>
      <c r="B32" s="682">
        <v>969259</v>
      </c>
      <c r="C32" s="690">
        <f>B32/B35</f>
        <v>0.38662584180338888</v>
      </c>
      <c r="E32" s="1116" t="s">
        <v>189</v>
      </c>
      <c r="F32" s="1118">
        <v>15087</v>
      </c>
    </row>
    <row r="33" spans="1:33">
      <c r="A33" s="692" t="s">
        <v>186</v>
      </c>
      <c r="B33" s="682">
        <v>144129</v>
      </c>
      <c r="C33" s="690">
        <f>B33/B35</f>
        <v>5.7491337148564664E-2</v>
      </c>
      <c r="E33" s="1116" t="s">
        <v>1408</v>
      </c>
      <c r="F33" s="1118">
        <v>133</v>
      </c>
    </row>
    <row r="34" spans="1:33">
      <c r="A34" s="692" t="s">
        <v>184</v>
      </c>
      <c r="B34" s="682">
        <v>324000</v>
      </c>
      <c r="C34" s="690">
        <f>B34/B35</f>
        <v>0.12923973132495856</v>
      </c>
      <c r="E34" s="1116" t="s">
        <v>196</v>
      </c>
      <c r="F34" s="1118"/>
    </row>
    <row r="35" spans="1:33">
      <c r="A35" s="693" t="s">
        <v>2002</v>
      </c>
      <c r="B35" s="687">
        <f>SUM(B26:B34)</f>
        <v>2506969</v>
      </c>
      <c r="C35" s="699">
        <f>B35/B35</f>
        <v>1</v>
      </c>
    </row>
    <row r="39" spans="1:33">
      <c r="A39" s="16"/>
    </row>
    <row r="40" spans="1:33" s="1015" customFormat="1" ht="33.75" customHeight="1">
      <c r="A40" s="709" t="s">
        <v>2003</v>
      </c>
      <c r="B40" s="958" t="s">
        <v>202</v>
      </c>
      <c r="C40" s="958" t="s">
        <v>3</v>
      </c>
      <c r="D40" s="958" t="s">
        <v>201</v>
      </c>
      <c r="E40" s="958" t="s">
        <v>5</v>
      </c>
      <c r="F40" s="958" t="s">
        <v>200</v>
      </c>
      <c r="G40" s="958" t="s">
        <v>7</v>
      </c>
      <c r="H40" s="958" t="s">
        <v>8</v>
      </c>
      <c r="I40" s="958" t="s">
        <v>9</v>
      </c>
      <c r="J40" s="958" t="s">
        <v>198</v>
      </c>
      <c r="K40" s="958" t="s">
        <v>11</v>
      </c>
      <c r="L40" s="958" t="s">
        <v>12</v>
      </c>
      <c r="M40" s="958" t="s">
        <v>49</v>
      </c>
      <c r="N40" s="958" t="s">
        <v>199</v>
      </c>
      <c r="O40" s="958" t="s">
        <v>1360</v>
      </c>
      <c r="P40" s="958" t="s">
        <v>1389</v>
      </c>
      <c r="Q40" s="958" t="s">
        <v>1439</v>
      </c>
      <c r="R40" s="958" t="s">
        <v>1495</v>
      </c>
      <c r="S40" s="958" t="s">
        <v>1525</v>
      </c>
      <c r="T40" s="958" t="s">
        <v>1296</v>
      </c>
      <c r="U40" s="958" t="s">
        <v>1602</v>
      </c>
      <c r="V40" s="958" t="s">
        <v>1722</v>
      </c>
      <c r="W40" s="958" t="s">
        <v>1298</v>
      </c>
      <c r="X40" s="958" t="s">
        <v>1816</v>
      </c>
      <c r="Y40" s="958" t="s">
        <v>1839</v>
      </c>
      <c r="Z40" s="958" t="s">
        <v>1934</v>
      </c>
      <c r="AA40" s="958" t="s">
        <v>2048</v>
      </c>
      <c r="AB40" s="958" t="s">
        <v>2106</v>
      </c>
      <c r="AC40" s="958" t="s">
        <v>2149</v>
      </c>
      <c r="AD40" s="958" t="s">
        <v>2230</v>
      </c>
      <c r="AE40" s="958" t="s">
        <v>2281</v>
      </c>
      <c r="AF40" s="958" t="s">
        <v>2356</v>
      </c>
      <c r="AG40" s="958" t="s">
        <v>2470</v>
      </c>
    </row>
    <row r="41" spans="1:33">
      <c r="A41" s="695" t="s">
        <v>191</v>
      </c>
      <c r="B41" s="703" t="s">
        <v>1997</v>
      </c>
      <c r="C41" s="697">
        <v>49</v>
      </c>
      <c r="D41" s="697">
        <v>50</v>
      </c>
      <c r="E41" s="697">
        <v>53</v>
      </c>
      <c r="F41" s="697">
        <v>52</v>
      </c>
      <c r="G41" s="697">
        <v>56</v>
      </c>
      <c r="H41" s="697">
        <v>58</v>
      </c>
      <c r="I41" s="697">
        <v>60</v>
      </c>
      <c r="J41" s="697">
        <v>57</v>
      </c>
      <c r="K41" s="697" t="s">
        <v>1997</v>
      </c>
      <c r="L41" s="697">
        <v>56</v>
      </c>
      <c r="M41" s="697">
        <v>65</v>
      </c>
      <c r="N41" s="703">
        <v>65</v>
      </c>
      <c r="O41" s="697">
        <v>66</v>
      </c>
      <c r="P41" s="697">
        <v>72</v>
      </c>
      <c r="Q41" s="697">
        <v>69</v>
      </c>
      <c r="R41" s="697">
        <v>65</v>
      </c>
      <c r="S41" s="697">
        <v>70</v>
      </c>
      <c r="T41" s="697">
        <v>80</v>
      </c>
      <c r="U41" s="697">
        <v>85</v>
      </c>
      <c r="V41" s="697">
        <v>91</v>
      </c>
      <c r="W41" s="697">
        <v>91</v>
      </c>
      <c r="X41" s="697">
        <v>96</v>
      </c>
      <c r="Y41" s="697">
        <v>96</v>
      </c>
      <c r="Z41" s="703">
        <v>97</v>
      </c>
      <c r="AA41" s="697">
        <v>97</v>
      </c>
      <c r="AB41" s="697">
        <v>97</v>
      </c>
      <c r="AC41" s="697">
        <v>108</v>
      </c>
      <c r="AD41" s="697">
        <v>118</v>
      </c>
      <c r="AE41" s="697">
        <v>139</v>
      </c>
      <c r="AF41" s="697">
        <v>143</v>
      </c>
      <c r="AG41" s="697">
        <v>154</v>
      </c>
    </row>
    <row r="42" spans="1:33">
      <c r="A42" s="695" t="s">
        <v>195</v>
      </c>
      <c r="B42" s="703" t="s">
        <v>1997</v>
      </c>
      <c r="C42" s="697">
        <v>18</v>
      </c>
      <c r="D42" s="697">
        <v>18</v>
      </c>
      <c r="E42" s="697">
        <v>18</v>
      </c>
      <c r="F42" s="697">
        <v>18</v>
      </c>
      <c r="G42" s="697">
        <v>18</v>
      </c>
      <c r="H42" s="697">
        <v>18</v>
      </c>
      <c r="I42" s="697">
        <v>18</v>
      </c>
      <c r="J42" s="697">
        <v>18</v>
      </c>
      <c r="K42" s="697" t="s">
        <v>1997</v>
      </c>
      <c r="L42" s="697">
        <v>9</v>
      </c>
      <c r="M42" s="697">
        <v>6</v>
      </c>
      <c r="N42" s="703">
        <v>6</v>
      </c>
      <c r="O42" s="697">
        <v>6</v>
      </c>
      <c r="P42" s="697">
        <v>6</v>
      </c>
      <c r="Q42" s="697">
        <v>9</v>
      </c>
      <c r="R42" s="697">
        <v>9</v>
      </c>
      <c r="S42" s="697">
        <v>12</v>
      </c>
      <c r="T42" s="697">
        <v>13</v>
      </c>
      <c r="U42" s="697">
        <v>14</v>
      </c>
      <c r="V42" s="697">
        <v>16</v>
      </c>
      <c r="W42" s="697">
        <v>17</v>
      </c>
      <c r="X42" s="697">
        <v>19</v>
      </c>
      <c r="Y42" s="697">
        <v>18</v>
      </c>
      <c r="Z42" s="703">
        <v>18</v>
      </c>
      <c r="AA42" s="697">
        <v>18</v>
      </c>
      <c r="AB42" s="697">
        <v>18</v>
      </c>
      <c r="AC42" s="697">
        <v>18</v>
      </c>
      <c r="AD42" s="697">
        <v>16</v>
      </c>
      <c r="AE42" s="697">
        <v>16</v>
      </c>
      <c r="AF42" s="697">
        <v>16</v>
      </c>
      <c r="AG42" s="697">
        <v>16</v>
      </c>
    </row>
    <row r="43" spans="1:33">
      <c r="A43" s="695" t="s">
        <v>194</v>
      </c>
      <c r="B43" s="703" t="s">
        <v>1997</v>
      </c>
      <c r="C43" s="697">
        <v>51</v>
      </c>
      <c r="D43" s="697">
        <v>53</v>
      </c>
      <c r="E43" s="697">
        <v>52</v>
      </c>
      <c r="F43" s="697">
        <v>58</v>
      </c>
      <c r="G43" s="697">
        <v>59</v>
      </c>
      <c r="H43" s="697">
        <v>65</v>
      </c>
      <c r="I43" s="697">
        <v>65</v>
      </c>
      <c r="J43" s="697">
        <v>64</v>
      </c>
      <c r="K43" s="697" t="s">
        <v>1997</v>
      </c>
      <c r="L43" s="697">
        <v>74</v>
      </c>
      <c r="M43" s="697">
        <v>79</v>
      </c>
      <c r="N43" s="703">
        <v>79</v>
      </c>
      <c r="O43" s="697">
        <v>76</v>
      </c>
      <c r="P43" s="697">
        <v>77</v>
      </c>
      <c r="Q43" s="697">
        <v>77</v>
      </c>
      <c r="R43" s="697">
        <v>77</v>
      </c>
      <c r="S43" s="697">
        <v>79</v>
      </c>
      <c r="T43" s="697">
        <v>79</v>
      </c>
      <c r="U43" s="697">
        <v>80</v>
      </c>
      <c r="V43" s="697">
        <v>78</v>
      </c>
      <c r="W43" s="697">
        <v>77</v>
      </c>
      <c r="X43" s="697">
        <v>79</v>
      </c>
      <c r="Y43" s="697">
        <v>85</v>
      </c>
      <c r="Z43" s="703">
        <v>84</v>
      </c>
      <c r="AA43" s="697">
        <v>84</v>
      </c>
      <c r="AB43" s="697">
        <v>84</v>
      </c>
      <c r="AC43" s="697">
        <v>86</v>
      </c>
      <c r="AD43" s="697">
        <v>88</v>
      </c>
      <c r="AE43" s="697">
        <v>90</v>
      </c>
      <c r="AF43" s="697">
        <v>91</v>
      </c>
      <c r="AG43" s="697">
        <v>95</v>
      </c>
    </row>
    <row r="44" spans="1:33">
      <c r="A44" s="694" t="s">
        <v>48</v>
      </c>
      <c r="B44" s="698">
        <f t="shared" ref="B44:AD44" si="5">SUM(B41:B43)</f>
        <v>0</v>
      </c>
      <c r="C44" s="698">
        <f t="shared" si="5"/>
        <v>118</v>
      </c>
      <c r="D44" s="698">
        <f t="shared" si="5"/>
        <v>121</v>
      </c>
      <c r="E44" s="698">
        <f t="shared" si="5"/>
        <v>123</v>
      </c>
      <c r="F44" s="698">
        <f t="shared" si="5"/>
        <v>128</v>
      </c>
      <c r="G44" s="698">
        <f t="shared" si="5"/>
        <v>133</v>
      </c>
      <c r="H44" s="698">
        <f t="shared" si="5"/>
        <v>141</v>
      </c>
      <c r="I44" s="698">
        <f t="shared" si="5"/>
        <v>143</v>
      </c>
      <c r="J44" s="698">
        <f t="shared" si="5"/>
        <v>139</v>
      </c>
      <c r="K44" s="698">
        <f t="shared" si="5"/>
        <v>0</v>
      </c>
      <c r="L44" s="698">
        <f t="shared" si="5"/>
        <v>139</v>
      </c>
      <c r="M44" s="698">
        <f t="shared" si="5"/>
        <v>150</v>
      </c>
      <c r="N44" s="698">
        <f t="shared" si="5"/>
        <v>150</v>
      </c>
      <c r="O44" s="698">
        <f t="shared" si="5"/>
        <v>148</v>
      </c>
      <c r="P44" s="698">
        <f t="shared" si="5"/>
        <v>155</v>
      </c>
      <c r="Q44" s="698">
        <f t="shared" si="5"/>
        <v>155</v>
      </c>
      <c r="R44" s="698">
        <f t="shared" si="5"/>
        <v>151</v>
      </c>
      <c r="S44" s="698">
        <f t="shared" si="5"/>
        <v>161</v>
      </c>
      <c r="T44" s="698">
        <f t="shared" si="5"/>
        <v>172</v>
      </c>
      <c r="U44" s="698">
        <f t="shared" si="5"/>
        <v>179</v>
      </c>
      <c r="V44" s="698">
        <f t="shared" si="5"/>
        <v>185</v>
      </c>
      <c r="W44" s="698">
        <f t="shared" si="5"/>
        <v>185</v>
      </c>
      <c r="X44" s="698">
        <f t="shared" si="5"/>
        <v>194</v>
      </c>
      <c r="Y44" s="698">
        <f t="shared" si="5"/>
        <v>199</v>
      </c>
      <c r="Z44" s="698">
        <f t="shared" si="5"/>
        <v>199</v>
      </c>
      <c r="AA44" s="698">
        <f t="shared" si="5"/>
        <v>199</v>
      </c>
      <c r="AB44" s="698">
        <f t="shared" si="5"/>
        <v>199</v>
      </c>
      <c r="AC44" s="698">
        <f t="shared" si="5"/>
        <v>212</v>
      </c>
      <c r="AD44" s="698">
        <f t="shared" si="5"/>
        <v>222</v>
      </c>
      <c r="AE44" s="698">
        <f>SUM(AE41:AE43)</f>
        <v>245</v>
      </c>
      <c r="AF44" s="698">
        <f>SUM(AF41:AF43)</f>
        <v>250</v>
      </c>
      <c r="AG44" s="698">
        <f>SUM(AG41:AG43)</f>
        <v>265</v>
      </c>
    </row>
    <row r="45" spans="1:33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2:33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2:33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2:3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2:3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</sheetData>
  <autoFilter ref="E25:F25">
    <sortState ref="E26:F34">
      <sortCondition descending="1" ref="F25"/>
    </sortState>
  </autoFilter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100"/>
  <sheetViews>
    <sheetView rightToLeft="1" zoomScaleNormal="100" workbookViewId="0">
      <pane xSplit="1" topLeftCell="M1" activePane="topRight" state="frozen"/>
      <selection pane="topRight" activeCell="AE33" sqref="AE33"/>
    </sheetView>
  </sheetViews>
  <sheetFormatPr defaultColWidth="9.140625" defaultRowHeight="14.25"/>
  <cols>
    <col min="1" max="1" width="18.28515625" style="15" bestFit="1" customWidth="1"/>
    <col min="2" max="30" width="7.5703125" style="15" customWidth="1"/>
    <col min="31" max="16384" width="9.140625" style="15"/>
  </cols>
  <sheetData>
    <row r="1" spans="1:33">
      <c r="A1" s="99"/>
      <c r="B1" s="689" t="s">
        <v>34</v>
      </c>
      <c r="C1" s="689" t="s">
        <v>35</v>
      </c>
      <c r="D1" s="689" t="s">
        <v>36</v>
      </c>
      <c r="E1" s="689" t="s">
        <v>37</v>
      </c>
      <c r="F1" s="689" t="s">
        <v>38</v>
      </c>
      <c r="G1" s="689" t="s">
        <v>39</v>
      </c>
      <c r="H1" s="689" t="s">
        <v>40</v>
      </c>
      <c r="I1" s="689" t="s">
        <v>41</v>
      </c>
      <c r="J1" s="689" t="s">
        <v>42</v>
      </c>
      <c r="K1" s="689" t="s">
        <v>43</v>
      </c>
      <c r="L1" s="689" t="s">
        <v>44</v>
      </c>
      <c r="M1" s="689" t="s">
        <v>168</v>
      </c>
      <c r="N1" s="689" t="s">
        <v>175</v>
      </c>
      <c r="O1" s="689" t="s">
        <v>1359</v>
      </c>
      <c r="P1" s="689" t="s">
        <v>1390</v>
      </c>
      <c r="Q1" s="689" t="s">
        <v>1440</v>
      </c>
      <c r="R1" s="689" t="s">
        <v>1496</v>
      </c>
      <c r="S1" s="689" t="s">
        <v>1526</v>
      </c>
      <c r="T1" s="689" t="s">
        <v>1575</v>
      </c>
      <c r="U1" s="689" t="s">
        <v>1603</v>
      </c>
      <c r="V1" s="689" t="s">
        <v>1723</v>
      </c>
      <c r="W1" s="689" t="s">
        <v>1777</v>
      </c>
      <c r="X1" s="689" t="s">
        <v>1817</v>
      </c>
      <c r="Y1" s="689" t="s">
        <v>1841</v>
      </c>
      <c r="Z1" s="689" t="s">
        <v>1935</v>
      </c>
      <c r="AA1" s="689" t="s">
        <v>2050</v>
      </c>
      <c r="AB1" s="689" t="s">
        <v>2108</v>
      </c>
      <c r="AC1" s="689" t="s">
        <v>2150</v>
      </c>
      <c r="AD1" s="689" t="s">
        <v>2231</v>
      </c>
      <c r="AE1" s="689" t="s">
        <v>2282</v>
      </c>
      <c r="AF1" s="689" t="s">
        <v>2358</v>
      </c>
      <c r="AG1" s="689" t="s">
        <v>2472</v>
      </c>
    </row>
    <row r="2" spans="1:33">
      <c r="A2" s="695" t="s">
        <v>191</v>
      </c>
      <c r="B2" s="706">
        <f t="shared" ref="B2:AD2" si="0">SUM(B3:B7)</f>
        <v>0</v>
      </c>
      <c r="C2" s="683">
        <f t="shared" si="0"/>
        <v>0</v>
      </c>
      <c r="D2" s="683">
        <f t="shared" si="0"/>
        <v>5000</v>
      </c>
      <c r="E2" s="683">
        <f t="shared" si="0"/>
        <v>38000</v>
      </c>
      <c r="F2" s="683">
        <f t="shared" si="0"/>
        <v>0</v>
      </c>
      <c r="G2" s="683">
        <f t="shared" si="0"/>
        <v>92301</v>
      </c>
      <c r="H2" s="683">
        <f t="shared" si="0"/>
        <v>113261</v>
      </c>
      <c r="I2" s="683">
        <f t="shared" si="0"/>
        <v>53000</v>
      </c>
      <c r="J2" s="683">
        <f t="shared" si="0"/>
        <v>0</v>
      </c>
      <c r="K2" s="683">
        <f t="shared" si="0"/>
        <v>6030</v>
      </c>
      <c r="L2" s="683">
        <f t="shared" si="0"/>
        <v>14291</v>
      </c>
      <c r="M2" s="683">
        <f t="shared" si="0"/>
        <v>77317</v>
      </c>
      <c r="N2" s="706">
        <f t="shared" si="0"/>
        <v>0</v>
      </c>
      <c r="O2" s="683">
        <f t="shared" si="0"/>
        <v>4000</v>
      </c>
      <c r="P2" s="683">
        <f t="shared" si="0"/>
        <v>127742</v>
      </c>
      <c r="Q2" s="683">
        <f t="shared" si="0"/>
        <v>0</v>
      </c>
      <c r="R2" s="683">
        <f t="shared" si="0"/>
        <v>0</v>
      </c>
      <c r="S2" s="683">
        <f t="shared" si="0"/>
        <v>25000</v>
      </c>
      <c r="T2" s="683">
        <f t="shared" si="0"/>
        <v>235079</v>
      </c>
      <c r="U2" s="683">
        <f t="shared" si="0"/>
        <v>99921</v>
      </c>
      <c r="V2" s="683">
        <f t="shared" si="0"/>
        <v>140000</v>
      </c>
      <c r="W2" s="683">
        <f t="shared" si="0"/>
        <v>53000</v>
      </c>
      <c r="X2" s="683">
        <f t="shared" si="0"/>
        <v>87000</v>
      </c>
      <c r="Y2" s="683">
        <f t="shared" si="0"/>
        <v>110000</v>
      </c>
      <c r="Z2" s="1089">
        <f t="shared" si="0"/>
        <v>20000</v>
      </c>
      <c r="AA2" s="1089">
        <f t="shared" si="0"/>
        <v>50000</v>
      </c>
      <c r="AB2" s="1089">
        <f t="shared" si="0"/>
        <v>109500</v>
      </c>
      <c r="AC2" s="1089">
        <f t="shared" si="0"/>
        <v>325750</v>
      </c>
      <c r="AD2" s="1089">
        <f t="shared" si="0"/>
        <v>153526</v>
      </c>
      <c r="AE2" s="1089">
        <f>SUM(AE3:AE7)</f>
        <v>229575</v>
      </c>
      <c r="AF2" s="1089">
        <f>SUM(AF3:AF7)</f>
        <v>38499</v>
      </c>
      <c r="AG2" s="1089">
        <f>SUM(AG3:AG7)</f>
        <v>58529</v>
      </c>
    </row>
    <row r="3" spans="1:33">
      <c r="A3" s="702" t="s">
        <v>192</v>
      </c>
      <c r="B3" s="705"/>
      <c r="C3" s="684"/>
      <c r="D3" s="684">
        <v>5000</v>
      </c>
      <c r="E3" s="684">
        <v>38000</v>
      </c>
      <c r="F3" s="684"/>
      <c r="G3" s="684">
        <v>92301</v>
      </c>
      <c r="H3" s="684">
        <v>113261</v>
      </c>
      <c r="I3" s="684">
        <v>53000</v>
      </c>
      <c r="J3" s="684"/>
      <c r="K3" s="684">
        <v>6030</v>
      </c>
      <c r="L3" s="684">
        <v>14291</v>
      </c>
      <c r="M3" s="684">
        <v>16317</v>
      </c>
      <c r="N3" s="705"/>
      <c r="O3" s="684"/>
      <c r="P3" s="684">
        <v>127742</v>
      </c>
      <c r="Q3" s="684"/>
      <c r="R3" s="684"/>
      <c r="S3" s="684"/>
      <c r="T3" s="684">
        <v>160000</v>
      </c>
      <c r="U3" s="684">
        <v>50000</v>
      </c>
      <c r="V3" s="684">
        <v>100000</v>
      </c>
      <c r="W3" s="684"/>
      <c r="X3" s="684">
        <v>40000</v>
      </c>
      <c r="Y3" s="684"/>
      <c r="Z3" s="1090">
        <v>20000</v>
      </c>
      <c r="AA3" s="1091">
        <v>50000</v>
      </c>
      <c r="AB3" s="1091"/>
      <c r="AC3" s="1091"/>
      <c r="AD3" s="1091"/>
      <c r="AE3" s="1091">
        <v>100000</v>
      </c>
      <c r="AF3" s="1091">
        <v>20000</v>
      </c>
      <c r="AG3" s="1091">
        <v>15000</v>
      </c>
    </row>
    <row r="4" spans="1:33">
      <c r="A4" s="702" t="s">
        <v>188</v>
      </c>
      <c r="B4" s="705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>
        <v>41000</v>
      </c>
      <c r="N4" s="705"/>
      <c r="O4" s="684">
        <v>4000</v>
      </c>
      <c r="P4" s="684"/>
      <c r="Q4" s="684"/>
      <c r="R4" s="684"/>
      <c r="S4" s="684">
        <v>25000</v>
      </c>
      <c r="T4" s="684">
        <v>25000</v>
      </c>
      <c r="U4" s="684"/>
      <c r="V4" s="684"/>
      <c r="W4" s="684"/>
      <c r="X4" s="684"/>
      <c r="Y4" s="684"/>
      <c r="Z4" s="1090"/>
      <c r="AA4" s="1091"/>
      <c r="AB4" s="1091"/>
      <c r="AC4" s="1091"/>
      <c r="AD4" s="1091"/>
      <c r="AE4" s="1091"/>
      <c r="AF4" s="1091"/>
      <c r="AG4" s="1091"/>
    </row>
    <row r="5" spans="1:33">
      <c r="A5" s="702" t="s">
        <v>186</v>
      </c>
      <c r="B5" s="705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>
        <v>20000</v>
      </c>
      <c r="N5" s="705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1090"/>
      <c r="AA5" s="1091"/>
      <c r="AB5" s="1091"/>
      <c r="AC5" s="1091"/>
      <c r="AD5" s="1091"/>
      <c r="AE5" s="1091"/>
      <c r="AF5" s="1091"/>
      <c r="AG5" s="1091"/>
    </row>
    <row r="6" spans="1:33">
      <c r="A6" s="702" t="s">
        <v>187</v>
      </c>
      <c r="B6" s="705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705"/>
      <c r="O6" s="684"/>
      <c r="P6" s="684"/>
      <c r="Q6" s="684"/>
      <c r="R6" s="684"/>
      <c r="S6" s="684"/>
      <c r="T6" s="684"/>
      <c r="U6" s="684"/>
      <c r="V6" s="684"/>
      <c r="W6" s="684"/>
      <c r="X6" s="684"/>
      <c r="Y6" s="684">
        <v>110000</v>
      </c>
      <c r="Z6" s="1090"/>
      <c r="AA6" s="1091"/>
      <c r="AB6" s="1091">
        <v>109500</v>
      </c>
      <c r="AC6" s="1091">
        <v>325750</v>
      </c>
      <c r="AD6" s="1091">
        <v>153526</v>
      </c>
      <c r="AE6" s="1091">
        <v>129575</v>
      </c>
      <c r="AF6" s="1091">
        <v>18499</v>
      </c>
      <c r="AG6" s="1091">
        <v>43529</v>
      </c>
    </row>
    <row r="7" spans="1:33">
      <c r="A7" s="702" t="s">
        <v>184</v>
      </c>
      <c r="B7" s="705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705"/>
      <c r="O7" s="684"/>
      <c r="P7" s="684"/>
      <c r="Q7" s="684"/>
      <c r="R7" s="684"/>
      <c r="S7" s="684"/>
      <c r="T7" s="684">
        <v>50079</v>
      </c>
      <c r="U7" s="684">
        <v>49921</v>
      </c>
      <c r="V7" s="684">
        <v>40000</v>
      </c>
      <c r="W7" s="684">
        <v>53000</v>
      </c>
      <c r="X7" s="684">
        <v>47000</v>
      </c>
      <c r="Y7" s="684"/>
      <c r="Z7" s="1090"/>
      <c r="AA7" s="1091"/>
      <c r="AB7" s="1091"/>
      <c r="AC7" s="1091"/>
      <c r="AD7" s="1091"/>
      <c r="AE7" s="1091"/>
      <c r="AF7" s="1091"/>
      <c r="AG7" s="1091"/>
    </row>
    <row r="8" spans="1:33">
      <c r="A8" s="695" t="s">
        <v>195</v>
      </c>
      <c r="B8" s="706">
        <f t="shared" ref="B8:AG8" si="1">SUM(B9)</f>
        <v>0</v>
      </c>
      <c r="C8" s="683">
        <f t="shared" si="1"/>
        <v>0</v>
      </c>
      <c r="D8" s="683">
        <f t="shared" si="1"/>
        <v>0</v>
      </c>
      <c r="E8" s="683">
        <f t="shared" si="1"/>
        <v>0</v>
      </c>
      <c r="F8" s="683">
        <f t="shared" si="1"/>
        <v>0</v>
      </c>
      <c r="G8" s="683">
        <f t="shared" si="1"/>
        <v>0</v>
      </c>
      <c r="H8" s="683">
        <f t="shared" si="1"/>
        <v>0</v>
      </c>
      <c r="I8" s="683">
        <f t="shared" si="1"/>
        <v>0</v>
      </c>
      <c r="J8" s="683">
        <f t="shared" si="1"/>
        <v>0</v>
      </c>
      <c r="K8" s="683">
        <f t="shared" si="1"/>
        <v>0</v>
      </c>
      <c r="L8" s="683">
        <f t="shared" si="1"/>
        <v>0</v>
      </c>
      <c r="M8" s="683">
        <f t="shared" si="1"/>
        <v>0</v>
      </c>
      <c r="N8" s="706">
        <f t="shared" si="1"/>
        <v>0</v>
      </c>
      <c r="O8" s="683">
        <f t="shared" si="1"/>
        <v>0</v>
      </c>
      <c r="P8" s="683">
        <f t="shared" si="1"/>
        <v>0</v>
      </c>
      <c r="Q8" s="683">
        <f t="shared" si="1"/>
        <v>15000</v>
      </c>
      <c r="R8" s="683">
        <f t="shared" si="1"/>
        <v>0</v>
      </c>
      <c r="S8" s="683">
        <f t="shared" si="1"/>
        <v>10000</v>
      </c>
      <c r="T8" s="683">
        <f t="shared" si="1"/>
        <v>1500</v>
      </c>
      <c r="U8" s="683">
        <f t="shared" si="1"/>
        <v>2500</v>
      </c>
      <c r="V8" s="683">
        <f t="shared" si="1"/>
        <v>7000</v>
      </c>
      <c r="W8" s="683">
        <f t="shared" si="1"/>
        <v>5000</v>
      </c>
      <c r="X8" s="683">
        <f t="shared" si="1"/>
        <v>7100</v>
      </c>
      <c r="Y8" s="683">
        <f t="shared" si="1"/>
        <v>5900</v>
      </c>
      <c r="Z8" s="1089">
        <f t="shared" si="1"/>
        <v>0</v>
      </c>
      <c r="AA8" s="1089">
        <f t="shared" si="1"/>
        <v>0</v>
      </c>
      <c r="AB8" s="1089">
        <f t="shared" si="1"/>
        <v>0</v>
      </c>
      <c r="AC8" s="1089">
        <f t="shared" si="1"/>
        <v>0</v>
      </c>
      <c r="AD8" s="1089">
        <f t="shared" si="1"/>
        <v>0</v>
      </c>
      <c r="AE8" s="1089">
        <f t="shared" si="1"/>
        <v>0</v>
      </c>
      <c r="AF8" s="1089">
        <f t="shared" si="1"/>
        <v>0</v>
      </c>
      <c r="AG8" s="1089">
        <f t="shared" si="1"/>
        <v>0</v>
      </c>
    </row>
    <row r="9" spans="1:33">
      <c r="A9" s="702" t="s">
        <v>186</v>
      </c>
      <c r="B9" s="705"/>
      <c r="C9" s="684"/>
      <c r="D9" s="684"/>
      <c r="E9" s="684"/>
      <c r="F9" s="684"/>
      <c r="G9" s="684"/>
      <c r="H9" s="684"/>
      <c r="I9" s="684"/>
      <c r="J9" s="684"/>
      <c r="K9" s="684"/>
      <c r="L9" s="684"/>
      <c r="M9" s="684"/>
      <c r="N9" s="705"/>
      <c r="O9" s="684"/>
      <c r="P9" s="684"/>
      <c r="Q9" s="684">
        <v>15000</v>
      </c>
      <c r="R9" s="684"/>
      <c r="S9" s="684">
        <v>10000</v>
      </c>
      <c r="T9" s="684">
        <v>1500</v>
      </c>
      <c r="U9" s="684">
        <v>2500</v>
      </c>
      <c r="V9" s="684">
        <v>7000</v>
      </c>
      <c r="W9" s="684">
        <v>5000</v>
      </c>
      <c r="X9" s="684">
        <v>7100</v>
      </c>
      <c r="Y9" s="684">
        <v>5900</v>
      </c>
      <c r="Z9" s="1090"/>
      <c r="AA9" s="1091"/>
      <c r="AB9" s="1091"/>
      <c r="AC9" s="1091"/>
      <c r="AD9" s="1091"/>
      <c r="AE9" s="1091"/>
      <c r="AF9" s="1091"/>
      <c r="AG9" s="1091"/>
    </row>
    <row r="10" spans="1:33">
      <c r="A10" s="695" t="s">
        <v>185</v>
      </c>
      <c r="B10" s="706">
        <f t="shared" ref="B10:AD10" si="2">SUM(B11:B17)</f>
        <v>0</v>
      </c>
      <c r="C10" s="683">
        <f t="shared" si="2"/>
        <v>10620</v>
      </c>
      <c r="D10" s="683">
        <f t="shared" si="2"/>
        <v>500</v>
      </c>
      <c r="E10" s="683">
        <f t="shared" si="2"/>
        <v>4900</v>
      </c>
      <c r="F10" s="683">
        <f t="shared" si="2"/>
        <v>15350</v>
      </c>
      <c r="G10" s="683">
        <f t="shared" si="2"/>
        <v>3500</v>
      </c>
      <c r="H10" s="683">
        <f t="shared" si="2"/>
        <v>7700</v>
      </c>
      <c r="I10" s="683">
        <f t="shared" si="2"/>
        <v>0</v>
      </c>
      <c r="J10" s="683">
        <f t="shared" si="2"/>
        <v>500</v>
      </c>
      <c r="K10" s="683">
        <f t="shared" si="2"/>
        <v>5000</v>
      </c>
      <c r="L10" s="683">
        <f t="shared" si="2"/>
        <v>13000</v>
      </c>
      <c r="M10" s="683">
        <f t="shared" si="2"/>
        <v>45250</v>
      </c>
      <c r="N10" s="706">
        <f t="shared" si="2"/>
        <v>0</v>
      </c>
      <c r="O10" s="683">
        <f t="shared" si="2"/>
        <v>0</v>
      </c>
      <c r="P10" s="683">
        <f t="shared" si="2"/>
        <v>6133</v>
      </c>
      <c r="Q10" s="683">
        <f t="shared" si="2"/>
        <v>3087</v>
      </c>
      <c r="R10" s="683">
        <f t="shared" si="2"/>
        <v>1000</v>
      </c>
      <c r="S10" s="683">
        <f t="shared" si="2"/>
        <v>10000</v>
      </c>
      <c r="T10" s="683">
        <f t="shared" si="2"/>
        <v>1000</v>
      </c>
      <c r="U10" s="683">
        <f t="shared" si="2"/>
        <v>3000</v>
      </c>
      <c r="V10" s="683">
        <f t="shared" si="2"/>
        <v>0</v>
      </c>
      <c r="W10" s="683">
        <f t="shared" si="2"/>
        <v>1000</v>
      </c>
      <c r="X10" s="683">
        <f t="shared" si="2"/>
        <v>3500</v>
      </c>
      <c r="Y10" s="683">
        <f t="shared" si="2"/>
        <v>42300</v>
      </c>
      <c r="Z10" s="1089">
        <f t="shared" si="2"/>
        <v>0</v>
      </c>
      <c r="AA10" s="1089">
        <f t="shared" si="2"/>
        <v>12000</v>
      </c>
      <c r="AB10" s="1089">
        <f t="shared" si="2"/>
        <v>2000</v>
      </c>
      <c r="AC10" s="1089">
        <f t="shared" si="2"/>
        <v>30000</v>
      </c>
      <c r="AD10" s="1089">
        <f t="shared" si="2"/>
        <v>25000</v>
      </c>
      <c r="AE10" s="1089">
        <f>SUM(AE11:AE17)</f>
        <v>40000</v>
      </c>
      <c r="AF10" s="1089">
        <f>SUM(AF11:AF17)</f>
        <v>52000</v>
      </c>
      <c r="AG10" s="1089">
        <f>SUM(AG11:AG17)</f>
        <v>31000</v>
      </c>
    </row>
    <row r="11" spans="1:33">
      <c r="A11" s="702" t="s">
        <v>190</v>
      </c>
      <c r="B11" s="705"/>
      <c r="C11" s="684">
        <v>8920</v>
      </c>
      <c r="D11" s="684"/>
      <c r="E11" s="684">
        <v>3900</v>
      </c>
      <c r="F11" s="684">
        <v>13350</v>
      </c>
      <c r="G11" s="684"/>
      <c r="H11" s="684">
        <v>5000</v>
      </c>
      <c r="I11" s="684"/>
      <c r="J11" s="684"/>
      <c r="K11" s="684">
        <v>5000</v>
      </c>
      <c r="L11" s="684"/>
      <c r="M11" s="684">
        <v>17600</v>
      </c>
      <c r="N11" s="705"/>
      <c r="O11" s="684"/>
      <c r="P11" s="684"/>
      <c r="Q11" s="684"/>
      <c r="R11" s="684"/>
      <c r="S11" s="684"/>
      <c r="T11" s="684"/>
      <c r="U11" s="684">
        <v>3000</v>
      </c>
      <c r="V11" s="684"/>
      <c r="W11" s="684"/>
      <c r="X11" s="684"/>
      <c r="Y11" s="684">
        <v>31800</v>
      </c>
      <c r="Z11" s="1090"/>
      <c r="AA11" s="1091">
        <v>2000</v>
      </c>
      <c r="AB11" s="1091"/>
      <c r="AC11" s="1091"/>
      <c r="AD11" s="1091"/>
      <c r="AE11" s="1091">
        <v>10000</v>
      </c>
      <c r="AF11" s="1091">
        <v>20000</v>
      </c>
      <c r="AG11" s="1091"/>
    </row>
    <row r="12" spans="1:33">
      <c r="A12" s="702" t="s">
        <v>1408</v>
      </c>
      <c r="B12" s="705"/>
      <c r="C12" s="684"/>
      <c r="D12" s="684"/>
      <c r="E12" s="684"/>
      <c r="F12" s="684"/>
      <c r="G12" s="684"/>
      <c r="H12" s="684"/>
      <c r="I12" s="684"/>
      <c r="J12" s="684"/>
      <c r="K12" s="684"/>
      <c r="L12" s="684"/>
      <c r="M12" s="684"/>
      <c r="N12" s="705"/>
      <c r="O12" s="684"/>
      <c r="P12" s="684">
        <v>133</v>
      </c>
      <c r="Q12" s="684"/>
      <c r="R12" s="684"/>
      <c r="S12" s="684"/>
      <c r="T12" s="684"/>
      <c r="U12" s="684"/>
      <c r="V12" s="684"/>
      <c r="W12" s="684"/>
      <c r="X12" s="684"/>
      <c r="Y12" s="684"/>
      <c r="Z12" s="1090"/>
      <c r="AA12" s="1091"/>
      <c r="AB12" s="1091"/>
      <c r="AC12" s="1091"/>
      <c r="AD12" s="1091"/>
      <c r="AE12" s="1091"/>
      <c r="AF12" s="1091"/>
      <c r="AG12" s="1091"/>
    </row>
    <row r="13" spans="1:33">
      <c r="A13" s="702" t="s">
        <v>189</v>
      </c>
      <c r="B13" s="705"/>
      <c r="C13" s="684"/>
      <c r="D13" s="684"/>
      <c r="E13" s="684"/>
      <c r="F13" s="684"/>
      <c r="G13" s="684"/>
      <c r="H13" s="684"/>
      <c r="I13" s="684"/>
      <c r="J13" s="684"/>
      <c r="K13" s="684"/>
      <c r="L13" s="684">
        <v>2000</v>
      </c>
      <c r="M13" s="684"/>
      <c r="N13" s="705"/>
      <c r="O13" s="684"/>
      <c r="P13" s="684"/>
      <c r="Q13" s="684">
        <v>3087</v>
      </c>
      <c r="R13" s="684"/>
      <c r="S13" s="684"/>
      <c r="T13" s="684"/>
      <c r="U13" s="684"/>
      <c r="V13" s="684"/>
      <c r="W13" s="684"/>
      <c r="X13" s="684"/>
      <c r="Y13" s="684"/>
      <c r="Z13" s="1090"/>
      <c r="AA13" s="1091"/>
      <c r="AB13" s="1091"/>
      <c r="AC13" s="1091">
        <v>10000</v>
      </c>
      <c r="AD13" s="1091"/>
      <c r="AE13" s="1091"/>
      <c r="AF13" s="1091"/>
      <c r="AG13" s="1091"/>
    </row>
    <row r="14" spans="1:33">
      <c r="A14" s="702" t="s">
        <v>188</v>
      </c>
      <c r="B14" s="705"/>
      <c r="C14" s="684">
        <v>1700</v>
      </c>
      <c r="D14" s="684">
        <v>500</v>
      </c>
      <c r="E14" s="684">
        <v>500</v>
      </c>
      <c r="F14" s="684">
        <v>2000</v>
      </c>
      <c r="G14" s="684">
        <v>2000</v>
      </c>
      <c r="H14" s="684">
        <v>2000</v>
      </c>
      <c r="I14" s="684"/>
      <c r="J14" s="684">
        <v>500</v>
      </c>
      <c r="K14" s="684"/>
      <c r="L14" s="684"/>
      <c r="M14" s="684">
        <v>650</v>
      </c>
      <c r="N14" s="705"/>
      <c r="O14" s="684"/>
      <c r="P14" s="684">
        <v>2000</v>
      </c>
      <c r="Q14" s="684"/>
      <c r="R14" s="684"/>
      <c r="S14" s="684">
        <v>8000</v>
      </c>
      <c r="T14" s="684">
        <v>1000</v>
      </c>
      <c r="U14" s="684"/>
      <c r="V14" s="684"/>
      <c r="W14" s="684">
        <v>1000</v>
      </c>
      <c r="X14" s="684">
        <v>2500</v>
      </c>
      <c r="Y14" s="684">
        <v>10500</v>
      </c>
      <c r="Z14" s="1090"/>
      <c r="AA14" s="1091">
        <v>10000</v>
      </c>
      <c r="AB14" s="1091"/>
      <c r="AC14" s="1091">
        <v>20000</v>
      </c>
      <c r="AD14" s="1091">
        <v>25000</v>
      </c>
      <c r="AE14" s="1091">
        <v>30000</v>
      </c>
      <c r="AF14" s="1091">
        <v>30000</v>
      </c>
      <c r="AG14" s="1091">
        <v>20000</v>
      </c>
    </row>
    <row r="15" spans="1:33">
      <c r="A15" s="702" t="s">
        <v>187</v>
      </c>
      <c r="B15" s="705"/>
      <c r="C15" s="684"/>
      <c r="D15" s="684"/>
      <c r="E15" s="684">
        <v>500</v>
      </c>
      <c r="F15" s="684"/>
      <c r="G15" s="684"/>
      <c r="H15" s="684">
        <v>500</v>
      </c>
      <c r="I15" s="684"/>
      <c r="J15" s="684"/>
      <c r="K15" s="684"/>
      <c r="L15" s="684"/>
      <c r="M15" s="684">
        <v>7000</v>
      </c>
      <c r="N15" s="705"/>
      <c r="O15" s="684"/>
      <c r="P15" s="684">
        <v>4000</v>
      </c>
      <c r="Q15" s="684"/>
      <c r="R15" s="684"/>
      <c r="S15" s="684"/>
      <c r="T15" s="684"/>
      <c r="U15" s="684"/>
      <c r="V15" s="684"/>
      <c r="W15" s="684"/>
      <c r="X15" s="684"/>
      <c r="Y15" s="684"/>
      <c r="Z15" s="1090"/>
      <c r="AA15" s="1091"/>
      <c r="AB15" s="1091">
        <v>2000</v>
      </c>
      <c r="AC15" s="1091"/>
      <c r="AD15" s="1091"/>
      <c r="AE15" s="1091"/>
      <c r="AF15" s="1091"/>
      <c r="AG15" s="1091">
        <v>11000</v>
      </c>
    </row>
    <row r="16" spans="1:33">
      <c r="A16" s="702" t="s">
        <v>1553</v>
      </c>
      <c r="B16" s="705"/>
      <c r="C16" s="684"/>
      <c r="D16" s="684"/>
      <c r="E16" s="684"/>
      <c r="F16" s="684"/>
      <c r="G16" s="684">
        <v>1500</v>
      </c>
      <c r="H16" s="684">
        <v>200</v>
      </c>
      <c r="I16" s="684"/>
      <c r="J16" s="684"/>
      <c r="K16" s="684"/>
      <c r="L16" s="684"/>
      <c r="M16" s="684"/>
      <c r="N16" s="705"/>
      <c r="O16" s="684"/>
      <c r="P16" s="684"/>
      <c r="Q16" s="684"/>
      <c r="R16" s="684"/>
      <c r="S16" s="684">
        <v>2000</v>
      </c>
      <c r="T16" s="684"/>
      <c r="U16" s="684"/>
      <c r="V16" s="684"/>
      <c r="W16" s="684"/>
      <c r="X16" s="684">
        <v>1000</v>
      </c>
      <c r="Y16" s="684"/>
      <c r="Z16" s="1090"/>
      <c r="AA16" s="1091"/>
      <c r="AB16" s="1091"/>
      <c r="AC16" s="1091"/>
      <c r="AD16" s="1091"/>
      <c r="AE16" s="1091"/>
      <c r="AF16" s="1091"/>
      <c r="AG16" s="1091"/>
    </row>
    <row r="17" spans="1:33">
      <c r="A17" s="702" t="s">
        <v>184</v>
      </c>
      <c r="B17" s="705"/>
      <c r="C17" s="684"/>
      <c r="D17" s="684"/>
      <c r="E17" s="684"/>
      <c r="F17" s="684"/>
      <c r="G17" s="684"/>
      <c r="H17" s="684"/>
      <c r="I17" s="684"/>
      <c r="J17" s="684"/>
      <c r="K17" s="684"/>
      <c r="L17" s="684">
        <v>11000</v>
      </c>
      <c r="M17" s="684">
        <v>20000</v>
      </c>
      <c r="N17" s="705"/>
      <c r="O17" s="684"/>
      <c r="P17" s="684"/>
      <c r="Q17" s="684"/>
      <c r="R17" s="684">
        <v>1000</v>
      </c>
      <c r="S17" s="684"/>
      <c r="T17" s="684"/>
      <c r="U17" s="684"/>
      <c r="V17" s="684"/>
      <c r="W17" s="684"/>
      <c r="X17" s="684"/>
      <c r="Y17" s="684"/>
      <c r="Z17" s="1090"/>
      <c r="AA17" s="1091"/>
      <c r="AB17" s="1091"/>
      <c r="AC17" s="1091"/>
      <c r="AD17" s="1091"/>
      <c r="AE17" s="1091"/>
      <c r="AF17" s="1091">
        <v>2000</v>
      </c>
      <c r="AG17" s="1091"/>
    </row>
    <row r="18" spans="1:33">
      <c r="A18" s="695" t="s">
        <v>48</v>
      </c>
      <c r="B18" s="706">
        <f t="shared" ref="B18:AD18" si="3">B2+B8+B10</f>
        <v>0</v>
      </c>
      <c r="C18" s="683">
        <f t="shared" si="3"/>
        <v>10620</v>
      </c>
      <c r="D18" s="683">
        <f t="shared" si="3"/>
        <v>5500</v>
      </c>
      <c r="E18" s="683">
        <f t="shared" si="3"/>
        <v>42900</v>
      </c>
      <c r="F18" s="683">
        <f t="shared" si="3"/>
        <v>15350</v>
      </c>
      <c r="G18" s="683">
        <f t="shared" si="3"/>
        <v>95801</v>
      </c>
      <c r="H18" s="683">
        <f t="shared" si="3"/>
        <v>120961</v>
      </c>
      <c r="I18" s="683">
        <f t="shared" si="3"/>
        <v>53000</v>
      </c>
      <c r="J18" s="683">
        <f t="shared" si="3"/>
        <v>500</v>
      </c>
      <c r="K18" s="683">
        <f t="shared" si="3"/>
        <v>11030</v>
      </c>
      <c r="L18" s="683">
        <f t="shared" si="3"/>
        <v>27291</v>
      </c>
      <c r="M18" s="683">
        <f t="shared" si="3"/>
        <v>122567</v>
      </c>
      <c r="N18" s="706">
        <f t="shared" si="3"/>
        <v>0</v>
      </c>
      <c r="O18" s="683">
        <f t="shared" si="3"/>
        <v>4000</v>
      </c>
      <c r="P18" s="683">
        <f t="shared" si="3"/>
        <v>133875</v>
      </c>
      <c r="Q18" s="683">
        <f t="shared" si="3"/>
        <v>18087</v>
      </c>
      <c r="R18" s="683">
        <f t="shared" si="3"/>
        <v>1000</v>
      </c>
      <c r="S18" s="683">
        <f t="shared" si="3"/>
        <v>45000</v>
      </c>
      <c r="T18" s="683">
        <f t="shared" si="3"/>
        <v>237579</v>
      </c>
      <c r="U18" s="683">
        <f t="shared" si="3"/>
        <v>105421</v>
      </c>
      <c r="V18" s="683">
        <f t="shared" si="3"/>
        <v>147000</v>
      </c>
      <c r="W18" s="683">
        <f t="shared" si="3"/>
        <v>59000</v>
      </c>
      <c r="X18" s="683">
        <f t="shared" si="3"/>
        <v>97600</v>
      </c>
      <c r="Y18" s="683">
        <f t="shared" si="3"/>
        <v>158200</v>
      </c>
      <c r="Z18" s="1089">
        <f t="shared" si="3"/>
        <v>20000</v>
      </c>
      <c r="AA18" s="1089">
        <f t="shared" si="3"/>
        <v>62000</v>
      </c>
      <c r="AB18" s="1089">
        <f t="shared" si="3"/>
        <v>111500</v>
      </c>
      <c r="AC18" s="1089">
        <f t="shared" si="3"/>
        <v>355750</v>
      </c>
      <c r="AD18" s="1089">
        <f t="shared" si="3"/>
        <v>178526</v>
      </c>
      <c r="AE18" s="1089">
        <f>AE2+AE8+AE10</f>
        <v>269575</v>
      </c>
      <c r="AF18" s="1089">
        <f>AF2+AF8+AF10</f>
        <v>90499</v>
      </c>
      <c r="AG18" s="1089">
        <f>AG2+AG8+AG10</f>
        <v>89529</v>
      </c>
    </row>
    <row r="19" spans="1:3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Z19" s="1092"/>
      <c r="AA19" s="1092"/>
      <c r="AB19" s="1092"/>
      <c r="AC19" s="1092"/>
      <c r="AD19" s="1092"/>
      <c r="AE19" s="1092"/>
      <c r="AF19" s="1092"/>
      <c r="AG19" s="1092"/>
    </row>
    <row r="20" spans="1:33">
      <c r="Z20" s="1092"/>
      <c r="AA20" s="1092"/>
      <c r="AB20" s="1092"/>
      <c r="AC20" s="1092"/>
      <c r="AD20" s="1092"/>
      <c r="AE20" s="1092"/>
      <c r="AF20" s="1092"/>
      <c r="AG20" s="1092"/>
    </row>
    <row r="21" spans="1:33" ht="33.75" customHeight="1">
      <c r="A21" s="694" t="s">
        <v>2004</v>
      </c>
      <c r="B21" s="689" t="s">
        <v>34</v>
      </c>
      <c r="C21" s="689" t="s">
        <v>35</v>
      </c>
      <c r="D21" s="689" t="s">
        <v>36</v>
      </c>
      <c r="E21" s="689" t="s">
        <v>37</v>
      </c>
      <c r="F21" s="689" t="s">
        <v>38</v>
      </c>
      <c r="G21" s="689" t="s">
        <v>39</v>
      </c>
      <c r="H21" s="689" t="s">
        <v>40</v>
      </c>
      <c r="I21" s="689" t="s">
        <v>41</v>
      </c>
      <c r="J21" s="689" t="s">
        <v>42</v>
      </c>
      <c r="K21" s="689" t="s">
        <v>43</v>
      </c>
      <c r="L21" s="689" t="s">
        <v>44</v>
      </c>
      <c r="M21" s="689" t="s">
        <v>168</v>
      </c>
      <c r="N21" s="689" t="s">
        <v>175</v>
      </c>
      <c r="O21" s="689" t="s">
        <v>1359</v>
      </c>
      <c r="P21" s="689" t="s">
        <v>1390</v>
      </c>
      <c r="Q21" s="689" t="s">
        <v>1440</v>
      </c>
      <c r="R21" s="689" t="s">
        <v>1496</v>
      </c>
      <c r="S21" s="689" t="s">
        <v>1526</v>
      </c>
      <c r="T21" s="689" t="s">
        <v>1575</v>
      </c>
      <c r="U21" s="689" t="s">
        <v>1603</v>
      </c>
      <c r="V21" s="689" t="s">
        <v>1723</v>
      </c>
      <c r="W21" s="689" t="s">
        <v>1777</v>
      </c>
      <c r="X21" s="689" t="s">
        <v>1817</v>
      </c>
      <c r="Y21" s="689" t="s">
        <v>1841</v>
      </c>
      <c r="Z21" s="1093" t="s">
        <v>1935</v>
      </c>
      <c r="AA21" s="1093" t="s">
        <v>2050</v>
      </c>
      <c r="AB21" s="1093" t="s">
        <v>2108</v>
      </c>
      <c r="AC21" s="1093" t="s">
        <v>2150</v>
      </c>
      <c r="AD21" s="1093" t="s">
        <v>2231</v>
      </c>
      <c r="AE21" s="1093" t="s">
        <v>2282</v>
      </c>
      <c r="AF21" s="1093" t="s">
        <v>2358</v>
      </c>
      <c r="AG21" s="1093" t="s">
        <v>2472</v>
      </c>
    </row>
    <row r="22" spans="1:33">
      <c r="A22" s="702" t="s">
        <v>191</v>
      </c>
      <c r="B22" s="707">
        <f t="shared" ref="B22:AD22" si="4">B2</f>
        <v>0</v>
      </c>
      <c r="C22" s="684">
        <f t="shared" si="4"/>
        <v>0</v>
      </c>
      <c r="D22" s="684">
        <f t="shared" si="4"/>
        <v>5000</v>
      </c>
      <c r="E22" s="684">
        <f t="shared" si="4"/>
        <v>38000</v>
      </c>
      <c r="F22" s="684">
        <f t="shared" si="4"/>
        <v>0</v>
      </c>
      <c r="G22" s="684">
        <f t="shared" si="4"/>
        <v>92301</v>
      </c>
      <c r="H22" s="684">
        <f t="shared" si="4"/>
        <v>113261</v>
      </c>
      <c r="I22" s="684">
        <f t="shared" si="4"/>
        <v>53000</v>
      </c>
      <c r="J22" s="684">
        <f t="shared" si="4"/>
        <v>0</v>
      </c>
      <c r="K22" s="684">
        <f t="shared" si="4"/>
        <v>6030</v>
      </c>
      <c r="L22" s="684">
        <f t="shared" si="4"/>
        <v>14291</v>
      </c>
      <c r="M22" s="684">
        <f t="shared" si="4"/>
        <v>77317</v>
      </c>
      <c r="N22" s="707">
        <f t="shared" si="4"/>
        <v>0</v>
      </c>
      <c r="O22" s="684">
        <f t="shared" si="4"/>
        <v>4000</v>
      </c>
      <c r="P22" s="684">
        <f t="shared" si="4"/>
        <v>127742</v>
      </c>
      <c r="Q22" s="684">
        <f t="shared" si="4"/>
        <v>0</v>
      </c>
      <c r="R22" s="684">
        <f t="shared" si="4"/>
        <v>0</v>
      </c>
      <c r="S22" s="684">
        <f t="shared" si="4"/>
        <v>25000</v>
      </c>
      <c r="T22" s="684">
        <f t="shared" si="4"/>
        <v>235079</v>
      </c>
      <c r="U22" s="684">
        <f t="shared" si="4"/>
        <v>99921</v>
      </c>
      <c r="V22" s="684">
        <f t="shared" si="4"/>
        <v>140000</v>
      </c>
      <c r="W22" s="684">
        <f t="shared" si="4"/>
        <v>53000</v>
      </c>
      <c r="X22" s="684">
        <f t="shared" si="4"/>
        <v>87000</v>
      </c>
      <c r="Y22" s="684">
        <f t="shared" si="4"/>
        <v>110000</v>
      </c>
      <c r="Z22" s="1090">
        <f t="shared" si="4"/>
        <v>20000</v>
      </c>
      <c r="AA22" s="1091">
        <f t="shared" si="4"/>
        <v>50000</v>
      </c>
      <c r="AB22" s="1091">
        <f t="shared" si="4"/>
        <v>109500</v>
      </c>
      <c r="AC22" s="1091">
        <f t="shared" si="4"/>
        <v>325750</v>
      </c>
      <c r="AD22" s="1091">
        <f t="shared" si="4"/>
        <v>153526</v>
      </c>
      <c r="AE22" s="1091">
        <f>AE2</f>
        <v>229575</v>
      </c>
      <c r="AF22" s="1091">
        <f>AF2</f>
        <v>38499</v>
      </c>
      <c r="AG22" s="1091">
        <f>AG2</f>
        <v>58529</v>
      </c>
    </row>
    <row r="23" spans="1:33">
      <c r="A23" s="702" t="s">
        <v>195</v>
      </c>
      <c r="B23" s="707">
        <f t="shared" ref="B23:AD23" si="5">B8</f>
        <v>0</v>
      </c>
      <c r="C23" s="684">
        <f t="shared" si="5"/>
        <v>0</v>
      </c>
      <c r="D23" s="684">
        <f t="shared" si="5"/>
        <v>0</v>
      </c>
      <c r="E23" s="684">
        <f t="shared" si="5"/>
        <v>0</v>
      </c>
      <c r="F23" s="684">
        <f t="shared" si="5"/>
        <v>0</v>
      </c>
      <c r="G23" s="684">
        <f t="shared" si="5"/>
        <v>0</v>
      </c>
      <c r="H23" s="684">
        <f t="shared" si="5"/>
        <v>0</v>
      </c>
      <c r="I23" s="684">
        <f t="shared" si="5"/>
        <v>0</v>
      </c>
      <c r="J23" s="684">
        <f t="shared" si="5"/>
        <v>0</v>
      </c>
      <c r="K23" s="684">
        <f t="shared" si="5"/>
        <v>0</v>
      </c>
      <c r="L23" s="684">
        <f t="shared" si="5"/>
        <v>0</v>
      </c>
      <c r="M23" s="684">
        <f t="shared" si="5"/>
        <v>0</v>
      </c>
      <c r="N23" s="707">
        <f t="shared" si="5"/>
        <v>0</v>
      </c>
      <c r="O23" s="684">
        <f t="shared" si="5"/>
        <v>0</v>
      </c>
      <c r="P23" s="684">
        <f t="shared" si="5"/>
        <v>0</v>
      </c>
      <c r="Q23" s="684">
        <f t="shared" si="5"/>
        <v>15000</v>
      </c>
      <c r="R23" s="684">
        <f t="shared" si="5"/>
        <v>0</v>
      </c>
      <c r="S23" s="684">
        <f t="shared" si="5"/>
        <v>10000</v>
      </c>
      <c r="T23" s="684">
        <f t="shared" si="5"/>
        <v>1500</v>
      </c>
      <c r="U23" s="684">
        <f t="shared" si="5"/>
        <v>2500</v>
      </c>
      <c r="V23" s="684">
        <f t="shared" si="5"/>
        <v>7000</v>
      </c>
      <c r="W23" s="684">
        <f t="shared" si="5"/>
        <v>5000</v>
      </c>
      <c r="X23" s="684">
        <f t="shared" si="5"/>
        <v>7100</v>
      </c>
      <c r="Y23" s="684">
        <f t="shared" si="5"/>
        <v>5900</v>
      </c>
      <c r="Z23" s="1090">
        <f t="shared" si="5"/>
        <v>0</v>
      </c>
      <c r="AA23" s="1091">
        <f t="shared" si="5"/>
        <v>0</v>
      </c>
      <c r="AB23" s="1091">
        <f t="shared" si="5"/>
        <v>0</v>
      </c>
      <c r="AC23" s="1091">
        <f t="shared" si="5"/>
        <v>0</v>
      </c>
      <c r="AD23" s="1091">
        <f t="shared" si="5"/>
        <v>0</v>
      </c>
      <c r="AE23" s="1091">
        <f>AE8</f>
        <v>0</v>
      </c>
      <c r="AF23" s="1091">
        <f>AF8</f>
        <v>0</v>
      </c>
      <c r="AG23" s="1091">
        <f>AG8</f>
        <v>0</v>
      </c>
    </row>
    <row r="24" spans="1:33">
      <c r="A24" s="702" t="s">
        <v>194</v>
      </c>
      <c r="B24" s="707">
        <f t="shared" ref="B24:AD24" si="6">B10</f>
        <v>0</v>
      </c>
      <c r="C24" s="684">
        <f t="shared" si="6"/>
        <v>10620</v>
      </c>
      <c r="D24" s="684">
        <f t="shared" si="6"/>
        <v>500</v>
      </c>
      <c r="E24" s="684">
        <f t="shared" si="6"/>
        <v>4900</v>
      </c>
      <c r="F24" s="684">
        <f t="shared" si="6"/>
        <v>15350</v>
      </c>
      <c r="G24" s="684">
        <f t="shared" si="6"/>
        <v>3500</v>
      </c>
      <c r="H24" s="684">
        <f t="shared" si="6"/>
        <v>7700</v>
      </c>
      <c r="I24" s="684">
        <f t="shared" si="6"/>
        <v>0</v>
      </c>
      <c r="J24" s="684">
        <f t="shared" si="6"/>
        <v>500</v>
      </c>
      <c r="K24" s="684">
        <f t="shared" si="6"/>
        <v>5000</v>
      </c>
      <c r="L24" s="684">
        <f t="shared" si="6"/>
        <v>13000</v>
      </c>
      <c r="M24" s="684">
        <f t="shared" si="6"/>
        <v>45250</v>
      </c>
      <c r="N24" s="707">
        <f t="shared" si="6"/>
        <v>0</v>
      </c>
      <c r="O24" s="684">
        <f t="shared" si="6"/>
        <v>0</v>
      </c>
      <c r="P24" s="684">
        <f t="shared" si="6"/>
        <v>6133</v>
      </c>
      <c r="Q24" s="684">
        <f t="shared" si="6"/>
        <v>3087</v>
      </c>
      <c r="R24" s="684">
        <f t="shared" si="6"/>
        <v>1000</v>
      </c>
      <c r="S24" s="684">
        <f t="shared" si="6"/>
        <v>10000</v>
      </c>
      <c r="T24" s="684">
        <f t="shared" si="6"/>
        <v>1000</v>
      </c>
      <c r="U24" s="684">
        <f t="shared" si="6"/>
        <v>3000</v>
      </c>
      <c r="V24" s="684">
        <f t="shared" si="6"/>
        <v>0</v>
      </c>
      <c r="W24" s="684">
        <f t="shared" si="6"/>
        <v>1000</v>
      </c>
      <c r="X24" s="684">
        <f t="shared" si="6"/>
        <v>3500</v>
      </c>
      <c r="Y24" s="684">
        <f t="shared" si="6"/>
        <v>42300</v>
      </c>
      <c r="Z24" s="1090">
        <f t="shared" si="6"/>
        <v>0</v>
      </c>
      <c r="AA24" s="1091">
        <f t="shared" si="6"/>
        <v>12000</v>
      </c>
      <c r="AB24" s="1091">
        <f t="shared" si="6"/>
        <v>2000</v>
      </c>
      <c r="AC24" s="1091">
        <f t="shared" si="6"/>
        <v>30000</v>
      </c>
      <c r="AD24" s="1091">
        <f t="shared" si="6"/>
        <v>25000</v>
      </c>
      <c r="AE24" s="1091">
        <f>AE10</f>
        <v>40000</v>
      </c>
      <c r="AF24" s="1091">
        <f>AF10</f>
        <v>52000</v>
      </c>
      <c r="AG24" s="1091">
        <f>AG10</f>
        <v>31000</v>
      </c>
    </row>
    <row r="25" spans="1:33">
      <c r="A25" s="695" t="s">
        <v>48</v>
      </c>
      <c r="B25" s="708">
        <f t="shared" ref="B25:X25" si="7">SUM(B22:B24)</f>
        <v>0</v>
      </c>
      <c r="C25" s="683">
        <f t="shared" si="7"/>
        <v>10620</v>
      </c>
      <c r="D25" s="683">
        <f t="shared" si="7"/>
        <v>5500</v>
      </c>
      <c r="E25" s="683">
        <f t="shared" si="7"/>
        <v>42900</v>
      </c>
      <c r="F25" s="683">
        <f t="shared" si="7"/>
        <v>15350</v>
      </c>
      <c r="G25" s="683">
        <f t="shared" si="7"/>
        <v>95801</v>
      </c>
      <c r="H25" s="683">
        <f t="shared" si="7"/>
        <v>120961</v>
      </c>
      <c r="I25" s="683">
        <f t="shared" si="7"/>
        <v>53000</v>
      </c>
      <c r="J25" s="683">
        <f t="shared" si="7"/>
        <v>500</v>
      </c>
      <c r="K25" s="683">
        <f t="shared" si="7"/>
        <v>11030</v>
      </c>
      <c r="L25" s="683">
        <f t="shared" si="7"/>
        <v>27291</v>
      </c>
      <c r="M25" s="683">
        <f t="shared" si="7"/>
        <v>122567</v>
      </c>
      <c r="N25" s="708">
        <f t="shared" si="7"/>
        <v>0</v>
      </c>
      <c r="O25" s="683">
        <f t="shared" si="7"/>
        <v>4000</v>
      </c>
      <c r="P25" s="683">
        <f t="shared" si="7"/>
        <v>133875</v>
      </c>
      <c r="Q25" s="683">
        <f t="shared" si="7"/>
        <v>18087</v>
      </c>
      <c r="R25" s="683">
        <f t="shared" si="7"/>
        <v>1000</v>
      </c>
      <c r="S25" s="683">
        <f t="shared" si="7"/>
        <v>45000</v>
      </c>
      <c r="T25" s="683">
        <f t="shared" si="7"/>
        <v>237579</v>
      </c>
      <c r="U25" s="683">
        <f t="shared" si="7"/>
        <v>105421</v>
      </c>
      <c r="V25" s="683">
        <f t="shared" si="7"/>
        <v>147000</v>
      </c>
      <c r="W25" s="683">
        <f t="shared" si="7"/>
        <v>59000</v>
      </c>
      <c r="X25" s="683">
        <f t="shared" si="7"/>
        <v>97600</v>
      </c>
      <c r="Y25" s="683">
        <f t="shared" ref="Y25:AD25" si="8">SUM(Y22:Y24)</f>
        <v>158200</v>
      </c>
      <c r="Z25" s="1089">
        <f t="shared" si="8"/>
        <v>20000</v>
      </c>
      <c r="AA25" s="1089">
        <f t="shared" si="8"/>
        <v>62000</v>
      </c>
      <c r="AB25" s="1089">
        <f t="shared" si="8"/>
        <v>111500</v>
      </c>
      <c r="AC25" s="1089">
        <f t="shared" si="8"/>
        <v>355750</v>
      </c>
      <c r="AD25" s="1089">
        <f t="shared" si="8"/>
        <v>178526</v>
      </c>
      <c r="AE25" s="1089">
        <f>SUM(AE22:AE24)</f>
        <v>269575</v>
      </c>
      <c r="AF25" s="1089">
        <f>SUM(AF22:AF24)</f>
        <v>90499</v>
      </c>
      <c r="AG25" s="1089">
        <f>SUM(AG22:AG24)</f>
        <v>89529</v>
      </c>
    </row>
    <row r="47" spans="1:33" ht="33.75" customHeight="1">
      <c r="A47" s="694" t="s">
        <v>2005</v>
      </c>
      <c r="B47" s="689" t="s">
        <v>34</v>
      </c>
      <c r="C47" s="689" t="s">
        <v>35</v>
      </c>
      <c r="D47" s="689" t="s">
        <v>36</v>
      </c>
      <c r="E47" s="689" t="s">
        <v>37</v>
      </c>
      <c r="F47" s="689" t="s">
        <v>38</v>
      </c>
      <c r="G47" s="689" t="s">
        <v>39</v>
      </c>
      <c r="H47" s="689" t="s">
        <v>40</v>
      </c>
      <c r="I47" s="689" t="s">
        <v>41</v>
      </c>
      <c r="J47" s="689" t="s">
        <v>42</v>
      </c>
      <c r="K47" s="689" t="s">
        <v>43</v>
      </c>
      <c r="L47" s="689" t="s">
        <v>44</v>
      </c>
      <c r="M47" s="689" t="s">
        <v>168</v>
      </c>
      <c r="N47" s="689" t="s">
        <v>175</v>
      </c>
      <c r="O47" s="689" t="s">
        <v>1359</v>
      </c>
      <c r="P47" s="689" t="s">
        <v>1390</v>
      </c>
      <c r="Q47" s="689" t="s">
        <v>1440</v>
      </c>
      <c r="R47" s="689" t="s">
        <v>1496</v>
      </c>
      <c r="S47" s="689" t="s">
        <v>1526</v>
      </c>
      <c r="T47" s="689" t="s">
        <v>1575</v>
      </c>
      <c r="U47" s="689" t="s">
        <v>1603</v>
      </c>
      <c r="V47" s="689" t="s">
        <v>1723</v>
      </c>
      <c r="W47" s="689" t="s">
        <v>1777</v>
      </c>
      <c r="X47" s="689" t="s">
        <v>1817</v>
      </c>
      <c r="Y47" s="689" t="s">
        <v>1841</v>
      </c>
      <c r="Z47" s="689" t="s">
        <v>1935</v>
      </c>
      <c r="AA47" s="689" t="s">
        <v>2050</v>
      </c>
      <c r="AB47" s="689" t="s">
        <v>2108</v>
      </c>
      <c r="AC47" s="689" t="s">
        <v>2150</v>
      </c>
      <c r="AD47" s="689" t="s">
        <v>2231</v>
      </c>
      <c r="AE47" s="689" t="s">
        <v>2282</v>
      </c>
      <c r="AF47" s="689" t="s">
        <v>2358</v>
      </c>
      <c r="AG47" s="689" t="s">
        <v>2472</v>
      </c>
    </row>
    <row r="48" spans="1:33">
      <c r="A48" s="702" t="s">
        <v>192</v>
      </c>
      <c r="B48" s="707">
        <v>0</v>
      </c>
      <c r="C48" s="684"/>
      <c r="D48" s="684">
        <v>5000</v>
      </c>
      <c r="E48" s="684">
        <v>38000</v>
      </c>
      <c r="F48" s="684"/>
      <c r="G48" s="684">
        <v>92301</v>
      </c>
      <c r="H48" s="684">
        <v>113261</v>
      </c>
      <c r="I48" s="684">
        <v>53000</v>
      </c>
      <c r="J48" s="684"/>
      <c r="K48" s="684">
        <v>6030</v>
      </c>
      <c r="L48" s="684">
        <v>14291</v>
      </c>
      <c r="M48" s="684">
        <v>16317</v>
      </c>
      <c r="N48" s="701"/>
      <c r="O48" s="684"/>
      <c r="P48" s="684">
        <v>127742</v>
      </c>
      <c r="Q48" s="684"/>
      <c r="R48" s="684"/>
      <c r="S48" s="684"/>
      <c r="T48" s="684">
        <v>160000</v>
      </c>
      <c r="U48" s="684">
        <v>50000</v>
      </c>
      <c r="V48" s="684">
        <v>100000</v>
      </c>
      <c r="W48" s="684"/>
      <c r="X48" s="684">
        <v>40000</v>
      </c>
      <c r="Y48" s="684"/>
      <c r="Z48" s="701">
        <v>20000</v>
      </c>
      <c r="AA48" s="684">
        <v>50000</v>
      </c>
      <c r="AB48" s="684"/>
      <c r="AC48" s="684"/>
      <c r="AD48" s="684"/>
      <c r="AE48" s="684">
        <v>100000</v>
      </c>
      <c r="AF48" s="684">
        <v>20000</v>
      </c>
      <c r="AG48" s="684">
        <v>15000</v>
      </c>
    </row>
    <row r="49" spans="1:33">
      <c r="A49" s="702" t="s">
        <v>190</v>
      </c>
      <c r="B49" s="707">
        <v>0</v>
      </c>
      <c r="C49" s="684">
        <v>8920</v>
      </c>
      <c r="D49" s="684"/>
      <c r="E49" s="684">
        <v>3900</v>
      </c>
      <c r="F49" s="684">
        <v>13350</v>
      </c>
      <c r="G49" s="684"/>
      <c r="H49" s="684">
        <v>5000</v>
      </c>
      <c r="I49" s="684"/>
      <c r="J49" s="684"/>
      <c r="K49" s="684">
        <v>5000</v>
      </c>
      <c r="L49" s="684"/>
      <c r="M49" s="684">
        <v>17600</v>
      </c>
      <c r="N49" s="701"/>
      <c r="O49" s="684"/>
      <c r="P49" s="684"/>
      <c r="Q49" s="684"/>
      <c r="R49" s="684"/>
      <c r="S49" s="684"/>
      <c r="T49" s="684"/>
      <c r="U49" s="684">
        <v>3000</v>
      </c>
      <c r="V49" s="684"/>
      <c r="W49" s="684"/>
      <c r="X49" s="684"/>
      <c r="Y49" s="684">
        <v>31800</v>
      </c>
      <c r="Z49" s="701"/>
      <c r="AA49" s="684">
        <v>2000</v>
      </c>
      <c r="AB49" s="684"/>
      <c r="AC49" s="684"/>
      <c r="AD49" s="684"/>
      <c r="AE49" s="684">
        <v>10000</v>
      </c>
      <c r="AF49" s="684">
        <v>20000</v>
      </c>
      <c r="AG49" s="684"/>
    </row>
    <row r="50" spans="1:33">
      <c r="A50" s="702" t="s">
        <v>189</v>
      </c>
      <c r="B50" s="707">
        <v>0</v>
      </c>
      <c r="C50" s="684"/>
      <c r="D50" s="684"/>
      <c r="E50" s="684"/>
      <c r="F50" s="684"/>
      <c r="G50" s="684"/>
      <c r="H50" s="684"/>
      <c r="I50" s="684"/>
      <c r="J50" s="684"/>
      <c r="K50" s="684"/>
      <c r="L50" s="684">
        <v>2000</v>
      </c>
      <c r="M50" s="684"/>
      <c r="N50" s="701"/>
      <c r="O50" s="684"/>
      <c r="P50" s="684"/>
      <c r="Q50" s="684">
        <v>3087</v>
      </c>
      <c r="R50" s="684"/>
      <c r="S50" s="684"/>
      <c r="T50" s="684"/>
      <c r="U50" s="684"/>
      <c r="V50" s="684"/>
      <c r="W50" s="684"/>
      <c r="X50" s="684"/>
      <c r="Y50" s="684"/>
      <c r="Z50" s="701"/>
      <c r="AA50" s="684"/>
      <c r="AB50" s="684"/>
      <c r="AC50" s="684">
        <v>10000</v>
      </c>
      <c r="AD50" s="684"/>
      <c r="AE50" s="684"/>
      <c r="AF50" s="684"/>
      <c r="AG50" s="684"/>
    </row>
    <row r="51" spans="1:33">
      <c r="A51" s="702" t="s">
        <v>188</v>
      </c>
      <c r="B51" s="707">
        <v>0</v>
      </c>
      <c r="C51" s="684">
        <v>1700</v>
      </c>
      <c r="D51" s="684">
        <v>500</v>
      </c>
      <c r="E51" s="684">
        <v>500</v>
      </c>
      <c r="F51" s="684">
        <v>2000</v>
      </c>
      <c r="G51" s="684">
        <v>2000</v>
      </c>
      <c r="H51" s="684">
        <v>2000</v>
      </c>
      <c r="I51" s="684"/>
      <c r="J51" s="684">
        <v>500</v>
      </c>
      <c r="K51" s="684"/>
      <c r="L51" s="684"/>
      <c r="M51" s="684">
        <v>41650</v>
      </c>
      <c r="N51" s="701"/>
      <c r="O51" s="684">
        <v>4000</v>
      </c>
      <c r="P51" s="684">
        <v>2000</v>
      </c>
      <c r="Q51" s="684"/>
      <c r="R51" s="684"/>
      <c r="S51" s="684">
        <v>33000</v>
      </c>
      <c r="T51" s="684">
        <v>26000</v>
      </c>
      <c r="U51" s="684"/>
      <c r="V51" s="684"/>
      <c r="W51" s="684">
        <v>1000</v>
      </c>
      <c r="X51" s="684">
        <v>2500</v>
      </c>
      <c r="Y51" s="684">
        <v>10500</v>
      </c>
      <c r="Z51" s="701"/>
      <c r="AA51" s="684">
        <v>10000</v>
      </c>
      <c r="AB51" s="684"/>
      <c r="AC51" s="684">
        <v>20000</v>
      </c>
      <c r="AD51" s="684">
        <v>25000</v>
      </c>
      <c r="AE51" s="684">
        <v>30000</v>
      </c>
      <c r="AF51" s="684">
        <v>30000</v>
      </c>
      <c r="AG51" s="684">
        <v>20000</v>
      </c>
    </row>
    <row r="52" spans="1:33">
      <c r="A52" s="702" t="s">
        <v>187</v>
      </c>
      <c r="B52" s="707">
        <v>0</v>
      </c>
      <c r="C52" s="684"/>
      <c r="D52" s="684"/>
      <c r="E52" s="684">
        <v>500</v>
      </c>
      <c r="F52" s="684"/>
      <c r="G52" s="684"/>
      <c r="H52" s="684">
        <v>500</v>
      </c>
      <c r="I52" s="684"/>
      <c r="J52" s="684"/>
      <c r="K52" s="684"/>
      <c r="L52" s="684"/>
      <c r="M52" s="684">
        <v>7000</v>
      </c>
      <c r="N52" s="701"/>
      <c r="O52" s="684"/>
      <c r="P52" s="684">
        <v>4000</v>
      </c>
      <c r="Q52" s="684"/>
      <c r="R52" s="684"/>
      <c r="S52" s="684"/>
      <c r="T52" s="684"/>
      <c r="U52" s="684"/>
      <c r="V52" s="684"/>
      <c r="W52" s="684"/>
      <c r="X52" s="684"/>
      <c r="Y52" s="684">
        <v>110000</v>
      </c>
      <c r="Z52" s="701"/>
      <c r="AA52" s="684"/>
      <c r="AB52" s="684">
        <f>2000+109500</f>
        <v>111500</v>
      </c>
      <c r="AC52" s="684">
        <v>325750</v>
      </c>
      <c r="AD52" s="684">
        <v>153526</v>
      </c>
      <c r="AE52" s="684">
        <v>129575</v>
      </c>
      <c r="AF52" s="684">
        <v>18499</v>
      </c>
      <c r="AG52" s="684">
        <f>11000+43529</f>
        <v>54529</v>
      </c>
    </row>
    <row r="53" spans="1:33">
      <c r="A53" s="702" t="s">
        <v>186</v>
      </c>
      <c r="B53" s="707">
        <v>0</v>
      </c>
      <c r="C53" s="684"/>
      <c r="D53" s="684"/>
      <c r="E53" s="684"/>
      <c r="F53" s="684"/>
      <c r="G53" s="684">
        <v>1500</v>
      </c>
      <c r="H53" s="684">
        <v>200</v>
      </c>
      <c r="I53" s="684"/>
      <c r="J53" s="684"/>
      <c r="K53" s="684"/>
      <c r="L53" s="684"/>
      <c r="M53" s="684">
        <v>20000</v>
      </c>
      <c r="N53" s="701"/>
      <c r="O53" s="684"/>
      <c r="P53" s="684"/>
      <c r="Q53" s="684">
        <v>15000</v>
      </c>
      <c r="R53" s="684"/>
      <c r="S53" s="684">
        <v>12000</v>
      </c>
      <c r="T53" s="684">
        <v>1500</v>
      </c>
      <c r="U53" s="684">
        <v>2500</v>
      </c>
      <c r="V53" s="684">
        <v>7000</v>
      </c>
      <c r="W53" s="684">
        <v>5000</v>
      </c>
      <c r="X53" s="684">
        <v>8100</v>
      </c>
      <c r="Y53" s="684">
        <v>5900</v>
      </c>
      <c r="Z53" s="701"/>
      <c r="AA53" s="684"/>
      <c r="AB53" s="684"/>
      <c r="AC53" s="684"/>
      <c r="AD53" s="684"/>
      <c r="AE53" s="684"/>
      <c r="AF53" s="684"/>
      <c r="AG53" s="684"/>
    </row>
    <row r="54" spans="1:33">
      <c r="A54" s="702" t="s">
        <v>184</v>
      </c>
      <c r="B54" s="707">
        <v>0</v>
      </c>
      <c r="C54" s="684"/>
      <c r="D54" s="684"/>
      <c r="E54" s="684"/>
      <c r="F54" s="684"/>
      <c r="G54" s="684"/>
      <c r="H54" s="684"/>
      <c r="I54" s="684"/>
      <c r="J54" s="684"/>
      <c r="K54" s="684"/>
      <c r="L54" s="684">
        <v>11000</v>
      </c>
      <c r="M54" s="684">
        <v>20000</v>
      </c>
      <c r="N54" s="701"/>
      <c r="O54" s="684"/>
      <c r="P54" s="684"/>
      <c r="Q54" s="684"/>
      <c r="R54" s="684">
        <v>1000</v>
      </c>
      <c r="S54" s="684"/>
      <c r="T54" s="684">
        <v>50079</v>
      </c>
      <c r="U54" s="684">
        <v>49921</v>
      </c>
      <c r="V54" s="684">
        <v>40000</v>
      </c>
      <c r="W54" s="684">
        <v>53000</v>
      </c>
      <c r="X54" s="684">
        <v>47000</v>
      </c>
      <c r="Y54" s="684"/>
      <c r="Z54" s="701"/>
      <c r="AA54" s="684"/>
      <c r="AB54" s="684"/>
      <c r="AC54" s="684"/>
      <c r="AD54" s="684"/>
      <c r="AE54" s="684"/>
      <c r="AF54" s="684">
        <v>2000</v>
      </c>
      <c r="AG54" s="684"/>
    </row>
    <row r="55" spans="1:33">
      <c r="A55" s="702" t="s">
        <v>1408</v>
      </c>
      <c r="B55" s="707"/>
      <c r="C55" s="684"/>
      <c r="D55" s="684"/>
      <c r="E55" s="684"/>
      <c r="F55" s="684"/>
      <c r="G55" s="684"/>
      <c r="H55" s="684"/>
      <c r="I55" s="684"/>
      <c r="J55" s="684"/>
      <c r="K55" s="684"/>
      <c r="L55" s="684"/>
      <c r="M55" s="684"/>
      <c r="N55" s="701"/>
      <c r="O55" s="684"/>
      <c r="P55" s="684">
        <v>133</v>
      </c>
      <c r="Q55" s="684"/>
      <c r="R55" s="684"/>
      <c r="S55" s="684"/>
      <c r="T55" s="684"/>
      <c r="U55" s="684"/>
      <c r="V55" s="684"/>
      <c r="W55" s="684"/>
      <c r="X55" s="684"/>
      <c r="Y55" s="684"/>
      <c r="Z55" s="701"/>
      <c r="AA55" s="684"/>
      <c r="AB55" s="684"/>
      <c r="AC55" s="684"/>
      <c r="AD55" s="684"/>
      <c r="AE55" s="684"/>
      <c r="AF55" s="684"/>
      <c r="AG55" s="684"/>
    </row>
    <row r="56" spans="1:33">
      <c r="A56" s="695" t="s">
        <v>48</v>
      </c>
      <c r="B56" s="708">
        <f t="shared" ref="B56:AG56" si="9">SUM(B48:B55)</f>
        <v>0</v>
      </c>
      <c r="C56" s="683">
        <f t="shared" si="9"/>
        <v>10620</v>
      </c>
      <c r="D56" s="683">
        <f t="shared" si="9"/>
        <v>5500</v>
      </c>
      <c r="E56" s="683">
        <f t="shared" si="9"/>
        <v>42900</v>
      </c>
      <c r="F56" s="683">
        <f t="shared" si="9"/>
        <v>15350</v>
      </c>
      <c r="G56" s="683">
        <f t="shared" si="9"/>
        <v>95801</v>
      </c>
      <c r="H56" s="683">
        <f t="shared" si="9"/>
        <v>120961</v>
      </c>
      <c r="I56" s="683">
        <f t="shared" si="9"/>
        <v>53000</v>
      </c>
      <c r="J56" s="683">
        <f t="shared" si="9"/>
        <v>500</v>
      </c>
      <c r="K56" s="683">
        <f t="shared" si="9"/>
        <v>11030</v>
      </c>
      <c r="L56" s="683">
        <f t="shared" si="9"/>
        <v>27291</v>
      </c>
      <c r="M56" s="683">
        <f t="shared" si="9"/>
        <v>122567</v>
      </c>
      <c r="N56" s="683">
        <f t="shared" si="9"/>
        <v>0</v>
      </c>
      <c r="O56" s="683">
        <f t="shared" si="9"/>
        <v>4000</v>
      </c>
      <c r="P56" s="683">
        <f t="shared" si="9"/>
        <v>133875</v>
      </c>
      <c r="Q56" s="683">
        <f t="shared" si="9"/>
        <v>18087</v>
      </c>
      <c r="R56" s="683">
        <f t="shared" si="9"/>
        <v>1000</v>
      </c>
      <c r="S56" s="683">
        <f t="shared" si="9"/>
        <v>45000</v>
      </c>
      <c r="T56" s="683">
        <f t="shared" si="9"/>
        <v>237579</v>
      </c>
      <c r="U56" s="683">
        <f t="shared" si="9"/>
        <v>105421</v>
      </c>
      <c r="V56" s="683">
        <f t="shared" si="9"/>
        <v>147000</v>
      </c>
      <c r="W56" s="683">
        <f t="shared" si="9"/>
        <v>59000</v>
      </c>
      <c r="X56" s="683">
        <f t="shared" si="9"/>
        <v>97600</v>
      </c>
      <c r="Y56" s="683">
        <f t="shared" si="9"/>
        <v>158200</v>
      </c>
      <c r="Z56" s="683">
        <f t="shared" si="9"/>
        <v>20000</v>
      </c>
      <c r="AA56" s="683">
        <f t="shared" si="9"/>
        <v>62000</v>
      </c>
      <c r="AB56" s="683">
        <f t="shared" si="9"/>
        <v>111500</v>
      </c>
      <c r="AC56" s="683">
        <f t="shared" si="9"/>
        <v>355750</v>
      </c>
      <c r="AD56" s="683">
        <f t="shared" si="9"/>
        <v>178526</v>
      </c>
      <c r="AE56" s="683">
        <f t="shared" si="9"/>
        <v>269575</v>
      </c>
      <c r="AF56" s="683">
        <f t="shared" si="9"/>
        <v>90499</v>
      </c>
      <c r="AG56" s="683">
        <f t="shared" si="9"/>
        <v>89529</v>
      </c>
    </row>
    <row r="77" spans="1:33" ht="33.75" customHeight="1">
      <c r="A77" s="694" t="s">
        <v>2006</v>
      </c>
      <c r="B77" s="689" t="s">
        <v>34</v>
      </c>
      <c r="C77" s="689" t="s">
        <v>35</v>
      </c>
      <c r="D77" s="689" t="s">
        <v>36</v>
      </c>
      <c r="E77" s="689" t="s">
        <v>37</v>
      </c>
      <c r="F77" s="689" t="s">
        <v>38</v>
      </c>
      <c r="G77" s="689" t="s">
        <v>39</v>
      </c>
      <c r="H77" s="689" t="s">
        <v>40</v>
      </c>
      <c r="I77" s="689" t="s">
        <v>41</v>
      </c>
      <c r="J77" s="689" t="s">
        <v>42</v>
      </c>
      <c r="K77" s="689" t="s">
        <v>43</v>
      </c>
      <c r="L77" s="689" t="s">
        <v>44</v>
      </c>
      <c r="M77" s="689" t="s">
        <v>168</v>
      </c>
      <c r="N77" s="689" t="s">
        <v>175</v>
      </c>
      <c r="O77" s="689" t="s">
        <v>1359</v>
      </c>
      <c r="P77" s="689" t="s">
        <v>1390</v>
      </c>
      <c r="Q77" s="689" t="s">
        <v>1440</v>
      </c>
      <c r="R77" s="689" t="s">
        <v>1496</v>
      </c>
      <c r="S77" s="689" t="s">
        <v>1526</v>
      </c>
      <c r="T77" s="689" t="s">
        <v>1575</v>
      </c>
      <c r="U77" s="689" t="s">
        <v>1603</v>
      </c>
      <c r="V77" s="689" t="s">
        <v>1723</v>
      </c>
      <c r="W77" s="689" t="s">
        <v>1777</v>
      </c>
      <c r="X77" s="689" t="s">
        <v>1817</v>
      </c>
      <c r="Y77" s="689" t="s">
        <v>1841</v>
      </c>
      <c r="Z77" s="689" t="s">
        <v>1935</v>
      </c>
      <c r="AA77" s="689" t="s">
        <v>2050</v>
      </c>
      <c r="AB77" s="689" t="s">
        <v>2108</v>
      </c>
      <c r="AC77" s="689" t="s">
        <v>2150</v>
      </c>
      <c r="AD77" s="689" t="s">
        <v>2231</v>
      </c>
      <c r="AE77" s="689" t="s">
        <v>2282</v>
      </c>
      <c r="AF77" s="689" t="s">
        <v>2358</v>
      </c>
      <c r="AG77" s="689" t="s">
        <v>2472</v>
      </c>
    </row>
    <row r="78" spans="1:33">
      <c r="A78" s="702" t="s">
        <v>191</v>
      </c>
      <c r="B78" s="703"/>
      <c r="C78" s="697"/>
      <c r="D78" s="697">
        <v>1</v>
      </c>
      <c r="E78" s="697">
        <v>1</v>
      </c>
      <c r="F78" s="697"/>
      <c r="G78" s="697">
        <v>1</v>
      </c>
      <c r="H78" s="697">
        <v>1</v>
      </c>
      <c r="I78" s="697">
        <v>1</v>
      </c>
      <c r="J78" s="697"/>
      <c r="K78" s="697">
        <v>1</v>
      </c>
      <c r="L78" s="697">
        <v>1</v>
      </c>
      <c r="M78" s="697">
        <v>12</v>
      </c>
      <c r="N78" s="703"/>
      <c r="O78" s="697">
        <v>1</v>
      </c>
      <c r="P78" s="697">
        <v>7</v>
      </c>
      <c r="Q78" s="697"/>
      <c r="R78" s="697"/>
      <c r="S78" s="697">
        <v>6</v>
      </c>
      <c r="T78" s="697">
        <v>15</v>
      </c>
      <c r="U78" s="697">
        <v>8</v>
      </c>
      <c r="V78" s="697">
        <v>8</v>
      </c>
      <c r="W78" s="697">
        <v>4</v>
      </c>
      <c r="X78" s="697">
        <v>6</v>
      </c>
      <c r="Y78" s="697">
        <v>7</v>
      </c>
      <c r="Z78" s="697">
        <v>1</v>
      </c>
      <c r="AA78" s="697">
        <v>2</v>
      </c>
      <c r="AB78" s="697">
        <v>4</v>
      </c>
      <c r="AC78" s="697">
        <v>14</v>
      </c>
      <c r="AD78" s="697">
        <v>13</v>
      </c>
      <c r="AE78" s="697">
        <v>22</v>
      </c>
      <c r="AF78" s="697">
        <v>11</v>
      </c>
      <c r="AG78" s="697">
        <v>11</v>
      </c>
    </row>
    <row r="79" spans="1:33">
      <c r="A79" s="702" t="s">
        <v>195</v>
      </c>
      <c r="B79" s="703"/>
      <c r="C79" s="697"/>
      <c r="D79" s="697"/>
      <c r="E79" s="697"/>
      <c r="F79" s="697"/>
      <c r="G79" s="697"/>
      <c r="H79" s="697"/>
      <c r="I79" s="697"/>
      <c r="J79" s="697"/>
      <c r="K79" s="697"/>
      <c r="L79" s="697"/>
      <c r="M79" s="697"/>
      <c r="N79" s="703"/>
      <c r="O79" s="697"/>
      <c r="P79" s="697"/>
      <c r="Q79" s="697">
        <v>3</v>
      </c>
      <c r="R79" s="697"/>
      <c r="S79" s="697">
        <v>3</v>
      </c>
      <c r="T79" s="697">
        <v>1</v>
      </c>
      <c r="U79" s="697">
        <v>1</v>
      </c>
      <c r="V79" s="697">
        <v>2</v>
      </c>
      <c r="W79" s="697">
        <v>1</v>
      </c>
      <c r="X79" s="697">
        <v>2</v>
      </c>
      <c r="Y79" s="697">
        <v>2</v>
      </c>
      <c r="Z79" s="697"/>
      <c r="AA79" s="697"/>
      <c r="AB79" s="697"/>
      <c r="AC79" s="697"/>
      <c r="AD79" s="697"/>
      <c r="AE79" s="697"/>
      <c r="AF79" s="697"/>
      <c r="AG79" s="697"/>
    </row>
    <row r="80" spans="1:33">
      <c r="A80" s="702" t="s">
        <v>194</v>
      </c>
      <c r="B80" s="703"/>
      <c r="C80" s="697">
        <v>2</v>
      </c>
      <c r="D80" s="697">
        <v>1</v>
      </c>
      <c r="E80" s="697">
        <v>3</v>
      </c>
      <c r="F80" s="697">
        <v>2</v>
      </c>
      <c r="G80" s="697">
        <v>2</v>
      </c>
      <c r="H80" s="697">
        <v>4</v>
      </c>
      <c r="I80" s="697"/>
      <c r="J80" s="697">
        <v>1</v>
      </c>
      <c r="K80" s="697">
        <v>3</v>
      </c>
      <c r="L80" s="697">
        <v>9</v>
      </c>
      <c r="M80" s="697">
        <v>12</v>
      </c>
      <c r="N80" s="703"/>
      <c r="O80" s="697"/>
      <c r="P80" s="697">
        <v>3</v>
      </c>
      <c r="Q80" s="697">
        <v>2</v>
      </c>
      <c r="R80" s="697">
        <v>1</v>
      </c>
      <c r="S80" s="697">
        <v>3</v>
      </c>
      <c r="T80" s="697">
        <v>1</v>
      </c>
      <c r="U80" s="697">
        <v>1</v>
      </c>
      <c r="V80" s="697"/>
      <c r="W80" s="697">
        <v>1</v>
      </c>
      <c r="X80" s="697">
        <v>2</v>
      </c>
      <c r="Y80" s="697">
        <v>8</v>
      </c>
      <c r="Z80" s="697"/>
      <c r="AA80" s="697">
        <v>2</v>
      </c>
      <c r="AB80" s="697">
        <v>1</v>
      </c>
      <c r="AC80" s="697">
        <v>3</v>
      </c>
      <c r="AD80" s="697">
        <v>2</v>
      </c>
      <c r="AE80" s="697">
        <v>3</v>
      </c>
      <c r="AF80" s="697">
        <v>5</v>
      </c>
      <c r="AG80" s="697">
        <v>6</v>
      </c>
    </row>
    <row r="81" spans="1:33">
      <c r="A81" s="695" t="s">
        <v>48</v>
      </c>
      <c r="B81" s="704">
        <f t="shared" ref="B81:Y81" si="10">SUM(B78:B80)</f>
        <v>0</v>
      </c>
      <c r="C81" s="704">
        <f t="shared" si="10"/>
        <v>2</v>
      </c>
      <c r="D81" s="704">
        <f t="shared" si="10"/>
        <v>2</v>
      </c>
      <c r="E81" s="704">
        <f t="shared" si="10"/>
        <v>4</v>
      </c>
      <c r="F81" s="704">
        <f t="shared" si="10"/>
        <v>2</v>
      </c>
      <c r="G81" s="704">
        <f t="shared" si="10"/>
        <v>3</v>
      </c>
      <c r="H81" s="704">
        <f t="shared" si="10"/>
        <v>5</v>
      </c>
      <c r="I81" s="704">
        <f t="shared" si="10"/>
        <v>1</v>
      </c>
      <c r="J81" s="704">
        <f t="shared" si="10"/>
        <v>1</v>
      </c>
      <c r="K81" s="704">
        <f t="shared" si="10"/>
        <v>4</v>
      </c>
      <c r="L81" s="704">
        <f t="shared" si="10"/>
        <v>10</v>
      </c>
      <c r="M81" s="704">
        <f t="shared" si="10"/>
        <v>24</v>
      </c>
      <c r="N81" s="704">
        <f t="shared" si="10"/>
        <v>0</v>
      </c>
      <c r="O81" s="704">
        <f t="shared" si="10"/>
        <v>1</v>
      </c>
      <c r="P81" s="704">
        <f t="shared" si="10"/>
        <v>10</v>
      </c>
      <c r="Q81" s="704">
        <f t="shared" si="10"/>
        <v>5</v>
      </c>
      <c r="R81" s="704">
        <f t="shared" si="10"/>
        <v>1</v>
      </c>
      <c r="S81" s="704">
        <f t="shared" si="10"/>
        <v>12</v>
      </c>
      <c r="T81" s="704">
        <f t="shared" si="10"/>
        <v>17</v>
      </c>
      <c r="U81" s="704">
        <f t="shared" si="10"/>
        <v>10</v>
      </c>
      <c r="V81" s="704">
        <f t="shared" si="10"/>
        <v>10</v>
      </c>
      <c r="W81" s="704">
        <f t="shared" si="10"/>
        <v>6</v>
      </c>
      <c r="X81" s="704">
        <f t="shared" si="10"/>
        <v>10</v>
      </c>
      <c r="Y81" s="704">
        <f t="shared" si="10"/>
        <v>17</v>
      </c>
      <c r="Z81" s="704">
        <f t="shared" ref="Z81:AE81" si="11">SUM(Z78:Z80)</f>
        <v>1</v>
      </c>
      <c r="AA81" s="704">
        <f t="shared" si="11"/>
        <v>4</v>
      </c>
      <c r="AB81" s="704">
        <f t="shared" si="11"/>
        <v>5</v>
      </c>
      <c r="AC81" s="704">
        <f t="shared" si="11"/>
        <v>17</v>
      </c>
      <c r="AD81" s="704">
        <f t="shared" si="11"/>
        <v>15</v>
      </c>
      <c r="AE81" s="704">
        <f t="shared" si="11"/>
        <v>25</v>
      </c>
      <c r="AF81" s="704">
        <f t="shared" ref="AF81:AG81" si="12">SUM(AF78:AF80)</f>
        <v>16</v>
      </c>
      <c r="AG81" s="704">
        <f t="shared" si="12"/>
        <v>17</v>
      </c>
    </row>
    <row r="82" spans="1:3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3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3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3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</row>
    <row r="86" spans="1:3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</row>
    <row r="87" spans="1:3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3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3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3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3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3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</row>
    <row r="93" spans="1:3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1:3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</row>
    <row r="95" spans="1:3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</row>
    <row r="96" spans="1:3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spans="1:14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</row>
    <row r="98" spans="1:14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1:14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1:14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</row>
  </sheetData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51"/>
  <sheetViews>
    <sheetView rightToLeft="1" workbookViewId="0">
      <pane xSplit="1" topLeftCell="O1" activePane="topRight" state="frozen"/>
      <selection pane="topRight" activeCell="AH17" sqref="AH17"/>
    </sheetView>
  </sheetViews>
  <sheetFormatPr defaultColWidth="9.140625" defaultRowHeight="14.25"/>
  <cols>
    <col min="1" max="1" width="22.42578125" style="15" bestFit="1" customWidth="1"/>
    <col min="2" max="28" width="7.5703125" style="15" customWidth="1"/>
    <col min="29" max="16384" width="9.140625" style="15"/>
  </cols>
  <sheetData>
    <row r="1" spans="1:33" ht="18.75" customHeight="1"/>
    <row r="2" spans="1:33" ht="33.75" customHeight="1">
      <c r="A2" s="694" t="s">
        <v>2007</v>
      </c>
      <c r="B2" s="689" t="s">
        <v>34</v>
      </c>
      <c r="C2" s="689" t="s">
        <v>35</v>
      </c>
      <c r="D2" s="689" t="s">
        <v>36</v>
      </c>
      <c r="E2" s="689" t="s">
        <v>37</v>
      </c>
      <c r="F2" s="689" t="s">
        <v>38</v>
      </c>
      <c r="G2" s="689" t="s">
        <v>39</v>
      </c>
      <c r="H2" s="689" t="s">
        <v>40</v>
      </c>
      <c r="I2" s="689" t="s">
        <v>41</v>
      </c>
      <c r="J2" s="689" t="s">
        <v>42</v>
      </c>
      <c r="K2" s="689" t="s">
        <v>43</v>
      </c>
      <c r="L2" s="689" t="s">
        <v>44</v>
      </c>
      <c r="M2" s="689" t="s">
        <v>168</v>
      </c>
      <c r="N2" s="689" t="s">
        <v>175</v>
      </c>
      <c r="O2" s="689" t="s">
        <v>1359</v>
      </c>
      <c r="P2" s="689" t="s">
        <v>1390</v>
      </c>
      <c r="Q2" s="689" t="s">
        <v>1440</v>
      </c>
      <c r="R2" s="689" t="s">
        <v>1496</v>
      </c>
      <c r="S2" s="689" t="s">
        <v>1526</v>
      </c>
      <c r="T2" s="689" t="s">
        <v>1575</v>
      </c>
      <c r="U2" s="689" t="s">
        <v>1603</v>
      </c>
      <c r="V2" s="689" t="s">
        <v>1723</v>
      </c>
      <c r="W2" s="689" t="s">
        <v>1777</v>
      </c>
      <c r="X2" s="689" t="s">
        <v>1817</v>
      </c>
      <c r="Y2" s="689" t="s">
        <v>1841</v>
      </c>
      <c r="Z2" s="689" t="s">
        <v>1935</v>
      </c>
      <c r="AA2" s="689" t="s">
        <v>2050</v>
      </c>
      <c r="AB2" s="689" t="s">
        <v>2108</v>
      </c>
      <c r="AC2" s="689" t="s">
        <v>2150</v>
      </c>
      <c r="AD2" s="689" t="s">
        <v>2231</v>
      </c>
      <c r="AE2" s="689" t="s">
        <v>2282</v>
      </c>
      <c r="AF2" s="689" t="s">
        <v>2358</v>
      </c>
      <c r="AG2" s="689" t="s">
        <v>2472</v>
      </c>
    </row>
    <row r="3" spans="1:33">
      <c r="A3" s="702" t="s">
        <v>191</v>
      </c>
      <c r="B3" s="701"/>
      <c r="C3" s="684"/>
      <c r="D3" s="697" t="s">
        <v>1997</v>
      </c>
      <c r="E3" s="684"/>
      <c r="F3" s="684">
        <v>19000</v>
      </c>
      <c r="G3" s="684">
        <v>19000</v>
      </c>
      <c r="H3" s="684">
        <v>29000</v>
      </c>
      <c r="I3" s="697" t="s">
        <v>1997</v>
      </c>
      <c r="J3" s="684">
        <v>61500</v>
      </c>
      <c r="K3" s="684">
        <v>52000</v>
      </c>
      <c r="L3" s="684">
        <v>5000</v>
      </c>
      <c r="M3" s="684">
        <v>85000</v>
      </c>
      <c r="N3" s="701"/>
      <c r="O3" s="684"/>
      <c r="P3" s="684">
        <v>3314</v>
      </c>
      <c r="Q3" s="684">
        <v>34000</v>
      </c>
      <c r="R3" s="684">
        <v>39360</v>
      </c>
      <c r="S3" s="684">
        <v>30000</v>
      </c>
      <c r="T3" s="684">
        <v>36597</v>
      </c>
      <c r="U3" s="684">
        <v>33322</v>
      </c>
      <c r="V3" s="684">
        <v>26361</v>
      </c>
      <c r="W3" s="684">
        <v>33324</v>
      </c>
      <c r="X3" s="684">
        <v>18000</v>
      </c>
      <c r="Y3" s="684">
        <v>53043</v>
      </c>
      <c r="Z3" s="701"/>
      <c r="AA3" s="684">
        <v>9851</v>
      </c>
      <c r="AB3" s="684">
        <v>20000</v>
      </c>
      <c r="AC3" s="684">
        <v>52788</v>
      </c>
      <c r="AD3" s="684">
        <v>48246</v>
      </c>
      <c r="AE3" s="684">
        <v>12754</v>
      </c>
      <c r="AF3" s="684">
        <v>65369</v>
      </c>
      <c r="AG3" s="684"/>
    </row>
    <row r="4" spans="1:33">
      <c r="A4" s="702" t="s">
        <v>195</v>
      </c>
      <c r="B4" s="701"/>
      <c r="C4" s="684"/>
      <c r="D4" s="697" t="s">
        <v>1997</v>
      </c>
      <c r="E4" s="684"/>
      <c r="F4" s="684"/>
      <c r="G4" s="684"/>
      <c r="H4" s="684"/>
      <c r="I4" s="697" t="s">
        <v>1997</v>
      </c>
      <c r="J4" s="684"/>
      <c r="K4" s="684">
        <v>8148</v>
      </c>
      <c r="L4" s="684">
        <v>3870</v>
      </c>
      <c r="M4" s="684">
        <v>6477</v>
      </c>
      <c r="N4" s="701"/>
      <c r="O4" s="684"/>
      <c r="P4" s="684"/>
      <c r="Q4" s="684"/>
      <c r="R4" s="684"/>
      <c r="S4" s="684"/>
      <c r="T4" s="684"/>
      <c r="U4" s="684"/>
      <c r="V4" s="684"/>
      <c r="W4" s="684"/>
      <c r="X4" s="684">
        <v>4600</v>
      </c>
      <c r="Y4" s="684">
        <v>5400</v>
      </c>
      <c r="Z4" s="701"/>
      <c r="AA4" s="684"/>
      <c r="AB4" s="684"/>
      <c r="AC4" s="684"/>
      <c r="AD4" s="684">
        <v>6000</v>
      </c>
      <c r="AE4" s="684"/>
      <c r="AF4" s="684">
        <v>2980</v>
      </c>
      <c r="AG4" s="684"/>
    </row>
    <row r="5" spans="1:33">
      <c r="A5" s="702" t="s">
        <v>194</v>
      </c>
      <c r="B5" s="701">
        <v>4000</v>
      </c>
      <c r="C5" s="684">
        <v>500</v>
      </c>
      <c r="D5" s="697" t="s">
        <v>1997</v>
      </c>
      <c r="E5" s="684">
        <v>5129</v>
      </c>
      <c r="F5" s="684">
        <v>300</v>
      </c>
      <c r="G5" s="684">
        <v>2000</v>
      </c>
      <c r="H5" s="684"/>
      <c r="I5" s="697" t="s">
        <v>1997</v>
      </c>
      <c r="J5" s="684">
        <v>5629</v>
      </c>
      <c r="K5" s="684">
        <v>529</v>
      </c>
      <c r="L5" s="684">
        <v>4000</v>
      </c>
      <c r="M5" s="684">
        <v>19500</v>
      </c>
      <c r="N5" s="701"/>
      <c r="O5" s="684">
        <v>2032</v>
      </c>
      <c r="P5" s="684">
        <v>500</v>
      </c>
      <c r="Q5" s="684">
        <v>5000</v>
      </c>
      <c r="R5" s="684">
        <v>2000</v>
      </c>
      <c r="S5" s="684">
        <v>2000</v>
      </c>
      <c r="T5" s="684">
        <v>2000</v>
      </c>
      <c r="U5" s="684"/>
      <c r="V5" s="684">
        <v>1500</v>
      </c>
      <c r="W5" s="684">
        <v>2650</v>
      </c>
      <c r="X5" s="684"/>
      <c r="Y5" s="684">
        <v>1450</v>
      </c>
      <c r="Z5" s="701">
        <v>64</v>
      </c>
      <c r="AA5" s="684">
        <v>2519</v>
      </c>
      <c r="AB5" s="684">
        <v>2100</v>
      </c>
      <c r="AC5" s="684">
        <v>500</v>
      </c>
      <c r="AD5" s="684"/>
      <c r="AE5" s="684">
        <v>5000</v>
      </c>
      <c r="AF5" s="684"/>
      <c r="AG5" s="684">
        <v>5000</v>
      </c>
    </row>
    <row r="6" spans="1:33">
      <c r="A6" s="695" t="s">
        <v>48</v>
      </c>
      <c r="B6" s="683">
        <f t="shared" ref="B6:Y6" si="0">SUM(B3:B5)</f>
        <v>4000</v>
      </c>
      <c r="C6" s="683">
        <f t="shared" si="0"/>
        <v>500</v>
      </c>
      <c r="D6" s="683">
        <f t="shared" si="0"/>
        <v>0</v>
      </c>
      <c r="E6" s="683">
        <f t="shared" si="0"/>
        <v>5129</v>
      </c>
      <c r="F6" s="683">
        <f t="shared" si="0"/>
        <v>19300</v>
      </c>
      <c r="G6" s="683">
        <f t="shared" si="0"/>
        <v>21000</v>
      </c>
      <c r="H6" s="683">
        <f t="shared" si="0"/>
        <v>29000</v>
      </c>
      <c r="I6" s="683">
        <f t="shared" si="0"/>
        <v>0</v>
      </c>
      <c r="J6" s="683">
        <f t="shared" si="0"/>
        <v>67129</v>
      </c>
      <c r="K6" s="683">
        <f t="shared" si="0"/>
        <v>60677</v>
      </c>
      <c r="L6" s="683">
        <f t="shared" si="0"/>
        <v>12870</v>
      </c>
      <c r="M6" s="683">
        <f t="shared" si="0"/>
        <v>110977</v>
      </c>
      <c r="N6" s="683">
        <f t="shared" si="0"/>
        <v>0</v>
      </c>
      <c r="O6" s="683">
        <f t="shared" si="0"/>
        <v>2032</v>
      </c>
      <c r="P6" s="683">
        <f t="shared" si="0"/>
        <v>3814</v>
      </c>
      <c r="Q6" s="683">
        <f t="shared" si="0"/>
        <v>39000</v>
      </c>
      <c r="R6" s="683">
        <f t="shared" si="0"/>
        <v>41360</v>
      </c>
      <c r="S6" s="683">
        <f t="shared" si="0"/>
        <v>32000</v>
      </c>
      <c r="T6" s="683">
        <f t="shared" si="0"/>
        <v>38597</v>
      </c>
      <c r="U6" s="683">
        <f t="shared" si="0"/>
        <v>33322</v>
      </c>
      <c r="V6" s="683">
        <f t="shared" si="0"/>
        <v>27861</v>
      </c>
      <c r="W6" s="683">
        <f t="shared" si="0"/>
        <v>35974</v>
      </c>
      <c r="X6" s="683">
        <f t="shared" si="0"/>
        <v>22600</v>
      </c>
      <c r="Y6" s="683">
        <f t="shared" si="0"/>
        <v>59893</v>
      </c>
      <c r="Z6" s="683">
        <f t="shared" ref="Z6:AG6" si="1">SUM(Z3:Z5)</f>
        <v>64</v>
      </c>
      <c r="AA6" s="683">
        <f t="shared" si="1"/>
        <v>12370</v>
      </c>
      <c r="AB6" s="683">
        <f t="shared" si="1"/>
        <v>22100</v>
      </c>
      <c r="AC6" s="683">
        <f t="shared" si="1"/>
        <v>53288</v>
      </c>
      <c r="AD6" s="683">
        <f t="shared" si="1"/>
        <v>54246</v>
      </c>
      <c r="AE6" s="683">
        <f t="shared" si="1"/>
        <v>17754</v>
      </c>
      <c r="AF6" s="683">
        <f t="shared" si="1"/>
        <v>68349</v>
      </c>
      <c r="AG6" s="683">
        <f t="shared" si="1"/>
        <v>5000</v>
      </c>
    </row>
    <row r="8" spans="1:33" ht="15.95" customHeight="1"/>
    <row r="9" spans="1:33" ht="15.95" customHeight="1"/>
    <row r="10" spans="1:33" ht="15.95" customHeight="1"/>
    <row r="11" spans="1:33" ht="15.95" customHeight="1"/>
    <row r="12" spans="1:33" ht="15.95" customHeight="1"/>
    <row r="13" spans="1:33" ht="15.95" customHeight="1"/>
    <row r="14" spans="1:33" ht="15.95" customHeight="1"/>
    <row r="15" spans="1:33" ht="15.95" customHeight="1"/>
    <row r="16" spans="1:33" ht="15.95" customHeight="1"/>
    <row r="17" spans="1:33" ht="15.95" customHeight="1"/>
    <row r="18" spans="1:33" ht="15.95" customHeight="1"/>
    <row r="19" spans="1:33" ht="15.95" customHeight="1"/>
    <row r="20" spans="1:33" ht="15.95" customHeight="1"/>
    <row r="21" spans="1:33" ht="15.95" customHeight="1"/>
    <row r="22" spans="1:33" ht="15.95" customHeight="1"/>
    <row r="23" spans="1:33" ht="15.95" customHeight="1"/>
    <row r="24" spans="1:33" ht="15.95" customHeight="1"/>
    <row r="25" spans="1:33" ht="15.95" customHeight="1"/>
    <row r="27" spans="1:33" ht="33.75" customHeight="1">
      <c r="A27" s="694" t="s">
        <v>2008</v>
      </c>
      <c r="B27" s="154" t="s">
        <v>34</v>
      </c>
      <c r="C27" s="154" t="s">
        <v>35</v>
      </c>
      <c r="D27" s="154" t="s">
        <v>36</v>
      </c>
      <c r="E27" s="154" t="s">
        <v>37</v>
      </c>
      <c r="F27" s="154" t="s">
        <v>38</v>
      </c>
      <c r="G27" s="154" t="s">
        <v>39</v>
      </c>
      <c r="H27" s="154" t="s">
        <v>40</v>
      </c>
      <c r="I27" s="154" t="s">
        <v>41</v>
      </c>
      <c r="J27" s="154" t="s">
        <v>42</v>
      </c>
      <c r="K27" s="154" t="s">
        <v>43</v>
      </c>
      <c r="L27" s="154" t="s">
        <v>44</v>
      </c>
      <c r="M27" s="154" t="s">
        <v>168</v>
      </c>
      <c r="N27" s="154" t="s">
        <v>175</v>
      </c>
      <c r="O27" s="154" t="s">
        <v>1359</v>
      </c>
      <c r="P27" s="154" t="s">
        <v>1390</v>
      </c>
      <c r="Q27" s="154" t="s">
        <v>1440</v>
      </c>
      <c r="R27" s="154" t="s">
        <v>1496</v>
      </c>
      <c r="S27" s="154" t="s">
        <v>1526</v>
      </c>
      <c r="T27" s="154" t="s">
        <v>1575</v>
      </c>
      <c r="U27" s="154" t="s">
        <v>1603</v>
      </c>
      <c r="V27" s="154" t="s">
        <v>1723</v>
      </c>
      <c r="W27" s="154" t="s">
        <v>1777</v>
      </c>
      <c r="X27" s="154" t="s">
        <v>1817</v>
      </c>
      <c r="Y27" s="154" t="s">
        <v>1841</v>
      </c>
      <c r="Z27" s="154" t="s">
        <v>1935</v>
      </c>
      <c r="AA27" s="154" t="s">
        <v>2050</v>
      </c>
      <c r="AB27" s="154" t="s">
        <v>2108</v>
      </c>
      <c r="AC27" s="154" t="s">
        <v>2150</v>
      </c>
      <c r="AD27" s="154" t="s">
        <v>2231</v>
      </c>
      <c r="AE27" s="154" t="s">
        <v>2282</v>
      </c>
      <c r="AF27" s="154" t="s">
        <v>2358</v>
      </c>
      <c r="AG27" s="154" t="s">
        <v>2358</v>
      </c>
    </row>
    <row r="28" spans="1:33">
      <c r="A28" s="702" t="s">
        <v>191</v>
      </c>
      <c r="B28" s="703"/>
      <c r="C28" s="697"/>
      <c r="D28" s="697" t="s">
        <v>1997</v>
      </c>
      <c r="E28" s="697"/>
      <c r="F28" s="697">
        <v>1</v>
      </c>
      <c r="G28" s="697">
        <v>1</v>
      </c>
      <c r="H28" s="697">
        <v>2</v>
      </c>
      <c r="I28" s="697" t="s">
        <v>1997</v>
      </c>
      <c r="J28" s="697">
        <v>3</v>
      </c>
      <c r="K28" s="697">
        <v>2</v>
      </c>
      <c r="L28" s="697">
        <v>1</v>
      </c>
      <c r="M28" s="697">
        <v>3</v>
      </c>
      <c r="N28" s="703"/>
      <c r="O28" s="697"/>
      <c r="P28" s="697">
        <v>1</v>
      </c>
      <c r="Q28" s="697">
        <v>3</v>
      </c>
      <c r="R28" s="697">
        <v>4</v>
      </c>
      <c r="S28" s="697">
        <v>1</v>
      </c>
      <c r="T28" s="697">
        <v>5</v>
      </c>
      <c r="U28" s="697">
        <v>3</v>
      </c>
      <c r="V28" s="697">
        <v>2</v>
      </c>
      <c r="W28" s="697">
        <v>4</v>
      </c>
      <c r="X28" s="697">
        <v>1</v>
      </c>
      <c r="Y28" s="697">
        <v>7</v>
      </c>
      <c r="Z28" s="703"/>
      <c r="AA28" s="697">
        <v>2</v>
      </c>
      <c r="AB28" s="697">
        <v>4</v>
      </c>
      <c r="AC28" s="697">
        <v>3</v>
      </c>
      <c r="AD28" s="697">
        <v>3</v>
      </c>
      <c r="AE28" s="697">
        <v>1</v>
      </c>
      <c r="AF28" s="697">
        <v>7</v>
      </c>
      <c r="AG28" s="697"/>
    </row>
    <row r="29" spans="1:33">
      <c r="A29" s="702" t="s">
        <v>195</v>
      </c>
      <c r="B29" s="703"/>
      <c r="C29" s="697"/>
      <c r="D29" s="697" t="s">
        <v>1997</v>
      </c>
      <c r="E29" s="697"/>
      <c r="F29" s="697"/>
      <c r="G29" s="697"/>
      <c r="H29" s="697"/>
      <c r="I29" s="697" t="s">
        <v>1997</v>
      </c>
      <c r="J29" s="697"/>
      <c r="K29" s="697">
        <v>6</v>
      </c>
      <c r="L29" s="697">
        <v>3</v>
      </c>
      <c r="M29" s="697">
        <v>3</v>
      </c>
      <c r="N29" s="703"/>
      <c r="O29" s="697"/>
      <c r="P29" s="697"/>
      <c r="Q29" s="697"/>
      <c r="R29" s="697"/>
      <c r="S29" s="697"/>
      <c r="T29" s="697"/>
      <c r="U29" s="697"/>
      <c r="V29" s="697"/>
      <c r="W29" s="697"/>
      <c r="X29" s="697">
        <v>1</v>
      </c>
      <c r="Y29" s="697">
        <v>2</v>
      </c>
      <c r="Z29" s="703"/>
      <c r="AA29" s="697"/>
      <c r="AB29" s="697"/>
      <c r="AC29" s="697"/>
      <c r="AD29" s="697">
        <v>2</v>
      </c>
      <c r="AE29" s="697"/>
      <c r="AF29" s="697"/>
      <c r="AG29" s="697"/>
    </row>
    <row r="30" spans="1:33">
      <c r="A30" s="702" t="s">
        <v>194</v>
      </c>
      <c r="B30" s="703">
        <v>2</v>
      </c>
      <c r="C30" s="697">
        <v>1</v>
      </c>
      <c r="D30" s="697" t="s">
        <v>1997</v>
      </c>
      <c r="E30" s="697">
        <v>4</v>
      </c>
      <c r="F30" s="697">
        <v>1</v>
      </c>
      <c r="G30" s="697">
        <v>1</v>
      </c>
      <c r="H30" s="697"/>
      <c r="I30" s="697" t="s">
        <v>1997</v>
      </c>
      <c r="J30" s="697">
        <v>2</v>
      </c>
      <c r="K30" s="697">
        <v>1</v>
      </c>
      <c r="L30" s="697">
        <v>1</v>
      </c>
      <c r="M30" s="697">
        <v>7</v>
      </c>
      <c r="N30" s="703"/>
      <c r="O30" s="697">
        <v>3</v>
      </c>
      <c r="P30" s="697">
        <v>2</v>
      </c>
      <c r="Q30" s="697">
        <v>2</v>
      </c>
      <c r="R30" s="697">
        <v>1</v>
      </c>
      <c r="S30" s="697">
        <v>1</v>
      </c>
      <c r="T30" s="697">
        <v>1</v>
      </c>
      <c r="U30" s="697"/>
      <c r="V30" s="697">
        <v>2</v>
      </c>
      <c r="W30" s="697">
        <v>2</v>
      </c>
      <c r="X30" s="697"/>
      <c r="Y30" s="697">
        <v>2</v>
      </c>
      <c r="Z30" s="703">
        <v>1</v>
      </c>
      <c r="AA30" s="697">
        <v>2</v>
      </c>
      <c r="AB30" s="697">
        <v>1</v>
      </c>
      <c r="AC30" s="697">
        <v>1</v>
      </c>
      <c r="AD30" s="697"/>
      <c r="AE30" s="697">
        <v>1</v>
      </c>
      <c r="AF30" s="697">
        <v>4</v>
      </c>
      <c r="AG30" s="697">
        <v>2</v>
      </c>
    </row>
    <row r="31" spans="1:33">
      <c r="A31" s="695" t="s">
        <v>48</v>
      </c>
      <c r="B31" s="704">
        <f t="shared" ref="B31:AG31" si="2">SUM(B28:B30)</f>
        <v>2</v>
      </c>
      <c r="C31" s="704">
        <f t="shared" si="2"/>
        <v>1</v>
      </c>
      <c r="D31" s="704">
        <f t="shared" si="2"/>
        <v>0</v>
      </c>
      <c r="E31" s="704">
        <f t="shared" si="2"/>
        <v>4</v>
      </c>
      <c r="F31" s="704">
        <f t="shared" si="2"/>
        <v>2</v>
      </c>
      <c r="G31" s="704">
        <f t="shared" si="2"/>
        <v>2</v>
      </c>
      <c r="H31" s="704">
        <f t="shared" si="2"/>
        <v>2</v>
      </c>
      <c r="I31" s="704">
        <f t="shared" si="2"/>
        <v>0</v>
      </c>
      <c r="J31" s="704">
        <f t="shared" si="2"/>
        <v>5</v>
      </c>
      <c r="K31" s="704">
        <f t="shared" si="2"/>
        <v>9</v>
      </c>
      <c r="L31" s="704">
        <f t="shared" si="2"/>
        <v>5</v>
      </c>
      <c r="M31" s="704">
        <f t="shared" si="2"/>
        <v>13</v>
      </c>
      <c r="N31" s="704">
        <f t="shared" si="2"/>
        <v>0</v>
      </c>
      <c r="O31" s="704">
        <f t="shared" si="2"/>
        <v>3</v>
      </c>
      <c r="P31" s="704">
        <f t="shared" si="2"/>
        <v>3</v>
      </c>
      <c r="Q31" s="704">
        <f t="shared" si="2"/>
        <v>5</v>
      </c>
      <c r="R31" s="704">
        <f t="shared" si="2"/>
        <v>5</v>
      </c>
      <c r="S31" s="704">
        <f t="shared" si="2"/>
        <v>2</v>
      </c>
      <c r="T31" s="704">
        <f t="shared" si="2"/>
        <v>6</v>
      </c>
      <c r="U31" s="704">
        <f t="shared" si="2"/>
        <v>3</v>
      </c>
      <c r="V31" s="704">
        <f t="shared" si="2"/>
        <v>4</v>
      </c>
      <c r="W31" s="704">
        <f t="shared" si="2"/>
        <v>6</v>
      </c>
      <c r="X31" s="704">
        <f t="shared" si="2"/>
        <v>2</v>
      </c>
      <c r="Y31" s="704">
        <f t="shared" si="2"/>
        <v>11</v>
      </c>
      <c r="Z31" s="704">
        <f t="shared" si="2"/>
        <v>1</v>
      </c>
      <c r="AA31" s="704">
        <f t="shared" si="2"/>
        <v>4</v>
      </c>
      <c r="AB31" s="704">
        <f t="shared" si="2"/>
        <v>5</v>
      </c>
      <c r="AC31" s="704">
        <f t="shared" si="2"/>
        <v>4</v>
      </c>
      <c r="AD31" s="704">
        <f t="shared" si="2"/>
        <v>5</v>
      </c>
      <c r="AE31" s="704">
        <f t="shared" si="2"/>
        <v>2</v>
      </c>
      <c r="AF31" s="704">
        <f t="shared" si="2"/>
        <v>11</v>
      </c>
      <c r="AG31" s="704">
        <f t="shared" si="2"/>
        <v>2</v>
      </c>
    </row>
    <row r="32" spans="1:3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266"/>
  <sheetViews>
    <sheetView rightToLeft="1" workbookViewId="0">
      <selection activeCell="L58" sqref="L58"/>
    </sheetView>
  </sheetViews>
  <sheetFormatPr defaultRowHeight="15"/>
  <cols>
    <col min="1" max="2" width="18.28515625" bestFit="1" customWidth="1"/>
    <col min="3" max="3" width="9" bestFit="1" customWidth="1"/>
    <col min="4" max="4" width="7.85546875" bestFit="1" customWidth="1"/>
    <col min="5" max="5" width="8.140625" style="2" bestFit="1" customWidth="1"/>
    <col min="6" max="6" width="7.5703125" style="2" customWidth="1"/>
    <col min="7" max="7" width="10.5703125" style="59" bestFit="1" customWidth="1"/>
    <col min="8" max="8" width="11.140625" style="2" bestFit="1" customWidth="1"/>
    <col min="9" max="9" width="12.140625" style="2" bestFit="1" customWidth="1"/>
    <col min="10" max="10" width="8.42578125" style="2" customWidth="1"/>
    <col min="11" max="11" width="12" style="2" customWidth="1"/>
  </cols>
  <sheetData>
    <row r="1" spans="1:11">
      <c r="A1" t="s">
        <v>1091</v>
      </c>
      <c r="B1" t="s">
        <v>0</v>
      </c>
      <c r="C1" t="s">
        <v>274</v>
      </c>
      <c r="D1" t="s">
        <v>1746</v>
      </c>
      <c r="E1" t="s">
        <v>193</v>
      </c>
      <c r="F1" t="s">
        <v>1747</v>
      </c>
      <c r="G1" t="s">
        <v>197</v>
      </c>
      <c r="H1" t="s">
        <v>1748</v>
      </c>
      <c r="I1" t="s">
        <v>1749</v>
      </c>
      <c r="J1" t="s">
        <v>355</v>
      </c>
      <c r="K1" t="s">
        <v>2021</v>
      </c>
    </row>
    <row r="2" spans="1:11">
      <c r="A2" t="s">
        <v>1658</v>
      </c>
      <c r="B2" t="s">
        <v>184</v>
      </c>
      <c r="C2" t="s">
        <v>1659</v>
      </c>
      <c r="D2" t="s">
        <v>1094</v>
      </c>
      <c r="E2" t="s">
        <v>191</v>
      </c>
      <c r="F2" t="s">
        <v>23</v>
      </c>
      <c r="G2">
        <v>50079000</v>
      </c>
      <c r="H2" t="s">
        <v>1592</v>
      </c>
      <c r="I2" t="s">
        <v>1660</v>
      </c>
      <c r="J2" s="496">
        <v>1.9975916437767829E-2</v>
      </c>
      <c r="K2" s="496">
        <v>1.9975916437767829E-2</v>
      </c>
    </row>
    <row r="3" spans="1:11">
      <c r="A3" t="s">
        <v>2127</v>
      </c>
      <c r="B3" t="s">
        <v>1891</v>
      </c>
      <c r="C3" t="s">
        <v>2128</v>
      </c>
      <c r="D3" t="s">
        <v>1094</v>
      </c>
      <c r="E3" t="s">
        <v>191</v>
      </c>
      <c r="F3" t="s">
        <v>23</v>
      </c>
      <c r="G3">
        <v>50000000</v>
      </c>
      <c r="H3" t="s">
        <v>2114</v>
      </c>
      <c r="I3" t="s">
        <v>2129</v>
      </c>
      <c r="J3" s="496">
        <v>1.9944404279007E-2</v>
      </c>
      <c r="K3" s="496">
        <v>3.9920320716774829E-2</v>
      </c>
    </row>
    <row r="4" spans="1:11">
      <c r="A4" t="s">
        <v>2130</v>
      </c>
      <c r="B4" t="s">
        <v>1891</v>
      </c>
      <c r="C4" t="s">
        <v>2131</v>
      </c>
      <c r="D4" t="s">
        <v>1094</v>
      </c>
      <c r="E4" t="s">
        <v>191</v>
      </c>
      <c r="F4" t="s">
        <v>23</v>
      </c>
      <c r="G4">
        <v>50000000</v>
      </c>
      <c r="H4" t="s">
        <v>2114</v>
      </c>
      <c r="I4" t="s">
        <v>2132</v>
      </c>
      <c r="J4" s="496">
        <v>1.9944404279007E-2</v>
      </c>
      <c r="K4" s="496">
        <v>5.9864724995781826E-2</v>
      </c>
    </row>
    <row r="5" spans="1:11">
      <c r="A5" t="s">
        <v>2307</v>
      </c>
      <c r="B5" t="s">
        <v>192</v>
      </c>
      <c r="C5" t="s">
        <v>2308</v>
      </c>
      <c r="D5" t="s">
        <v>1094</v>
      </c>
      <c r="E5" t="s">
        <v>191</v>
      </c>
      <c r="F5" t="s">
        <v>23</v>
      </c>
      <c r="G5">
        <v>50000000</v>
      </c>
      <c r="H5" t="s">
        <v>2296</v>
      </c>
      <c r="I5" t="s">
        <v>1283</v>
      </c>
      <c r="J5" s="496">
        <v>1.9944404279007E-2</v>
      </c>
      <c r="K5" s="496">
        <v>7.9809129274788823E-2</v>
      </c>
    </row>
    <row r="6" spans="1:11">
      <c r="A6" t="s">
        <v>2309</v>
      </c>
      <c r="B6" t="s">
        <v>192</v>
      </c>
      <c r="C6" t="s">
        <v>2310</v>
      </c>
      <c r="D6" t="s">
        <v>1094</v>
      </c>
      <c r="E6" t="s">
        <v>191</v>
      </c>
      <c r="F6" t="s">
        <v>23</v>
      </c>
      <c r="G6">
        <v>50000000</v>
      </c>
      <c r="H6" t="s">
        <v>1329</v>
      </c>
      <c r="I6" t="s">
        <v>2311</v>
      </c>
      <c r="J6" s="496">
        <v>1.9944404279007E-2</v>
      </c>
      <c r="K6" s="496">
        <v>9.975353355379582E-2</v>
      </c>
    </row>
    <row r="7" spans="1:11">
      <c r="A7" t="s">
        <v>1092</v>
      </c>
      <c r="B7" t="s">
        <v>186</v>
      </c>
      <c r="C7" t="s">
        <v>1093</v>
      </c>
      <c r="D7" t="s">
        <v>1094</v>
      </c>
      <c r="E7" t="s">
        <v>191</v>
      </c>
      <c r="F7" t="s">
        <v>23</v>
      </c>
      <c r="G7">
        <v>48688952</v>
      </c>
      <c r="H7" t="s">
        <v>561</v>
      </c>
      <c r="I7" t="s">
        <v>1344</v>
      </c>
      <c r="J7" s="496">
        <v>1.9421442852183328E-2</v>
      </c>
      <c r="K7" s="496">
        <v>0.11917497640597915</v>
      </c>
    </row>
    <row r="8" spans="1:11">
      <c r="A8" t="s">
        <v>1661</v>
      </c>
      <c r="B8" t="s">
        <v>192</v>
      </c>
      <c r="C8" t="s">
        <v>1662</v>
      </c>
      <c r="D8" t="s">
        <v>1094</v>
      </c>
      <c r="E8" t="s">
        <v>191</v>
      </c>
      <c r="F8" t="s">
        <v>23</v>
      </c>
      <c r="G8">
        <v>40000000</v>
      </c>
      <c r="H8" t="s">
        <v>1324</v>
      </c>
      <c r="I8" t="s">
        <v>1663</v>
      </c>
      <c r="J8" s="496">
        <v>1.5955523423205598E-2</v>
      </c>
      <c r="K8" s="496">
        <v>0.13513049982918476</v>
      </c>
    </row>
    <row r="9" spans="1:11">
      <c r="A9" t="s">
        <v>1750</v>
      </c>
      <c r="B9" t="s">
        <v>192</v>
      </c>
      <c r="C9" t="s">
        <v>1751</v>
      </c>
      <c r="D9" t="s">
        <v>1094</v>
      </c>
      <c r="E9" t="s">
        <v>191</v>
      </c>
      <c r="F9" t="s">
        <v>23</v>
      </c>
      <c r="G9">
        <v>40000000</v>
      </c>
      <c r="H9" t="s">
        <v>1732</v>
      </c>
      <c r="I9" t="s">
        <v>1752</v>
      </c>
      <c r="J9" s="496">
        <v>1.5955523423205598E-2</v>
      </c>
      <c r="K9" s="496">
        <v>0.15108602325239037</v>
      </c>
    </row>
    <row r="10" spans="1:11">
      <c r="A10" t="s">
        <v>2175</v>
      </c>
      <c r="B10" t="s">
        <v>1891</v>
      </c>
      <c r="C10" t="s">
        <v>2176</v>
      </c>
      <c r="D10" t="s">
        <v>1094</v>
      </c>
      <c r="E10" t="s">
        <v>191</v>
      </c>
      <c r="F10" t="s">
        <v>23</v>
      </c>
      <c r="G10">
        <v>40000000</v>
      </c>
      <c r="H10" t="s">
        <v>2154</v>
      </c>
      <c r="I10" t="s">
        <v>2177</v>
      </c>
      <c r="J10" s="496">
        <v>1.5955523423205598E-2</v>
      </c>
      <c r="K10" s="496">
        <v>0.16704154667559598</v>
      </c>
    </row>
    <row r="11" spans="1:11">
      <c r="A11" t="s">
        <v>1409</v>
      </c>
      <c r="B11" t="s">
        <v>192</v>
      </c>
      <c r="C11" t="s">
        <v>1410</v>
      </c>
      <c r="D11" t="s">
        <v>1094</v>
      </c>
      <c r="E11" t="s">
        <v>191</v>
      </c>
      <c r="F11" t="s">
        <v>23</v>
      </c>
      <c r="G11">
        <v>39891591</v>
      </c>
      <c r="H11" t="s">
        <v>1403</v>
      </c>
      <c r="I11" t="s">
        <v>1411</v>
      </c>
      <c r="J11" s="496">
        <v>1.591228036473594E-2</v>
      </c>
      <c r="K11" s="496">
        <v>0.18295382704033192</v>
      </c>
    </row>
    <row r="12" spans="1:11">
      <c r="A12" t="s">
        <v>2178</v>
      </c>
      <c r="B12" t="s">
        <v>1891</v>
      </c>
      <c r="C12" t="s">
        <v>2179</v>
      </c>
      <c r="D12" t="s">
        <v>1094</v>
      </c>
      <c r="E12" t="s">
        <v>191</v>
      </c>
      <c r="F12" t="s">
        <v>23</v>
      </c>
      <c r="G12">
        <v>38220458</v>
      </c>
      <c r="H12" t="s">
        <v>2167</v>
      </c>
      <c r="I12" t="s">
        <v>2180</v>
      </c>
      <c r="J12" s="496">
        <v>1.5245685321616145E-2</v>
      </c>
      <c r="K12" s="496">
        <v>0.19819951236194805</v>
      </c>
    </row>
    <row r="13" spans="1:11">
      <c r="A13" t="s">
        <v>2181</v>
      </c>
      <c r="B13" t="s">
        <v>1891</v>
      </c>
      <c r="C13" t="s">
        <v>2182</v>
      </c>
      <c r="D13" t="s">
        <v>1094</v>
      </c>
      <c r="E13" t="s">
        <v>191</v>
      </c>
      <c r="F13" t="s">
        <v>23</v>
      </c>
      <c r="G13">
        <v>35500000</v>
      </c>
      <c r="H13" t="s">
        <v>2157</v>
      </c>
      <c r="I13" t="s">
        <v>2183</v>
      </c>
      <c r="J13" s="496">
        <v>1.4160527038094969E-2</v>
      </c>
      <c r="K13" s="496">
        <v>0.21236003940004303</v>
      </c>
    </row>
    <row r="14" spans="1:11">
      <c r="A14" t="s">
        <v>2184</v>
      </c>
      <c r="B14" t="s">
        <v>1891</v>
      </c>
      <c r="C14" t="s">
        <v>2185</v>
      </c>
      <c r="D14" t="s">
        <v>1094</v>
      </c>
      <c r="E14" t="s">
        <v>191</v>
      </c>
      <c r="F14" t="s">
        <v>23</v>
      </c>
      <c r="G14">
        <v>35250000</v>
      </c>
      <c r="H14" t="s">
        <v>2149</v>
      </c>
      <c r="I14" t="s">
        <v>2186</v>
      </c>
      <c r="J14" s="496">
        <v>1.4060805016699934E-2</v>
      </c>
      <c r="K14" s="496">
        <v>0.22642084441674296</v>
      </c>
    </row>
    <row r="15" spans="1:11">
      <c r="A15" t="s">
        <v>2136</v>
      </c>
      <c r="B15" t="s">
        <v>1891</v>
      </c>
      <c r="C15" t="s">
        <v>2137</v>
      </c>
      <c r="D15" t="s">
        <v>1094</v>
      </c>
      <c r="E15" t="s">
        <v>191</v>
      </c>
      <c r="F15" t="s">
        <v>23</v>
      </c>
      <c r="G15">
        <v>30500000</v>
      </c>
      <c r="H15" t="s">
        <v>2157</v>
      </c>
      <c r="I15" t="s">
        <v>2138</v>
      </c>
      <c r="J15" s="496">
        <v>1.216608661019427E-2</v>
      </c>
      <c r="K15" s="496">
        <v>0.23858693102693723</v>
      </c>
    </row>
    <row r="16" spans="1:11">
      <c r="A16" t="s">
        <v>1095</v>
      </c>
      <c r="B16" t="s">
        <v>184</v>
      </c>
      <c r="C16" t="s">
        <v>1096</v>
      </c>
      <c r="D16" t="s">
        <v>1094</v>
      </c>
      <c r="E16" t="s">
        <v>191</v>
      </c>
      <c r="F16" t="s">
        <v>23</v>
      </c>
      <c r="G16">
        <v>30000000</v>
      </c>
      <c r="H16" t="s">
        <v>566</v>
      </c>
      <c r="I16" t="s">
        <v>1341</v>
      </c>
      <c r="J16" s="496">
        <v>1.19666425674042E-2</v>
      </c>
      <c r="K16" s="496">
        <v>0.25055357359434144</v>
      </c>
    </row>
    <row r="17" spans="1:11">
      <c r="A17" t="s">
        <v>1664</v>
      </c>
      <c r="B17" t="s">
        <v>192</v>
      </c>
      <c r="C17" t="s">
        <v>1665</v>
      </c>
      <c r="D17" t="s">
        <v>1094</v>
      </c>
      <c r="E17" t="s">
        <v>191</v>
      </c>
      <c r="F17" t="s">
        <v>23</v>
      </c>
      <c r="G17">
        <v>30000000</v>
      </c>
      <c r="H17" t="s">
        <v>1583</v>
      </c>
      <c r="I17" t="s">
        <v>1666</v>
      </c>
      <c r="J17" s="496">
        <v>1.19666425674042E-2</v>
      </c>
      <c r="K17" s="496">
        <v>0.26252021616174565</v>
      </c>
    </row>
    <row r="18" spans="1:11">
      <c r="A18" t="s">
        <v>1667</v>
      </c>
      <c r="B18" t="s">
        <v>192</v>
      </c>
      <c r="C18" t="s">
        <v>1668</v>
      </c>
      <c r="D18" t="s">
        <v>1094</v>
      </c>
      <c r="E18" t="s">
        <v>191</v>
      </c>
      <c r="F18" t="s">
        <v>23</v>
      </c>
      <c r="G18">
        <v>30000000</v>
      </c>
      <c r="H18" t="s">
        <v>1631</v>
      </c>
      <c r="I18" t="s">
        <v>1669</v>
      </c>
      <c r="J18" s="496">
        <v>1.19666425674042E-2</v>
      </c>
      <c r="K18" s="496">
        <v>0.27448685872914985</v>
      </c>
    </row>
    <row r="19" spans="1:11">
      <c r="A19" t="s">
        <v>1753</v>
      </c>
      <c r="B19" t="s">
        <v>184</v>
      </c>
      <c r="C19" t="s">
        <v>1754</v>
      </c>
      <c r="D19" t="s">
        <v>1094</v>
      </c>
      <c r="E19" t="s">
        <v>191</v>
      </c>
      <c r="F19" t="s">
        <v>23</v>
      </c>
      <c r="G19">
        <v>30000000</v>
      </c>
      <c r="H19" t="s">
        <v>1734</v>
      </c>
      <c r="I19" t="s">
        <v>1755</v>
      </c>
      <c r="J19" s="496">
        <v>1.19666425674042E-2</v>
      </c>
      <c r="K19" s="496">
        <v>0.28645350129655406</v>
      </c>
    </row>
    <row r="20" spans="1:11">
      <c r="A20" t="s">
        <v>1892</v>
      </c>
      <c r="B20" t="s">
        <v>1891</v>
      </c>
      <c r="C20" t="s">
        <v>1893</v>
      </c>
      <c r="D20" t="s">
        <v>1094</v>
      </c>
      <c r="E20" t="s">
        <v>191</v>
      </c>
      <c r="F20" t="s">
        <v>23</v>
      </c>
      <c r="G20">
        <v>30000000</v>
      </c>
      <c r="H20" t="s">
        <v>1280</v>
      </c>
      <c r="I20" t="s">
        <v>1894</v>
      </c>
      <c r="J20" s="496">
        <v>1.19666425674042E-2</v>
      </c>
      <c r="K20" s="496">
        <v>0.29842014386395826</v>
      </c>
    </row>
    <row r="21" spans="1:11">
      <c r="A21" t="s">
        <v>2187</v>
      </c>
      <c r="B21" t="s">
        <v>1891</v>
      </c>
      <c r="C21" t="s">
        <v>2188</v>
      </c>
      <c r="D21" t="s">
        <v>1094</v>
      </c>
      <c r="E21" t="s">
        <v>191</v>
      </c>
      <c r="F21" t="s">
        <v>23</v>
      </c>
      <c r="G21">
        <v>30000000</v>
      </c>
      <c r="H21" t="s">
        <v>2167</v>
      </c>
      <c r="I21" t="s">
        <v>2189</v>
      </c>
      <c r="J21" s="496">
        <v>1.19666425674042E-2</v>
      </c>
      <c r="K21" s="496">
        <v>0.31038678643136247</v>
      </c>
    </row>
    <row r="22" spans="1:11">
      <c r="A22" t="s">
        <v>2255</v>
      </c>
      <c r="B22" t="s">
        <v>1891</v>
      </c>
      <c r="C22" t="s">
        <v>2256</v>
      </c>
      <c r="D22" t="s">
        <v>1094</v>
      </c>
      <c r="E22" t="s">
        <v>191</v>
      </c>
      <c r="F22" t="s">
        <v>23</v>
      </c>
      <c r="G22">
        <v>30000000</v>
      </c>
      <c r="H22" t="s">
        <v>2238</v>
      </c>
      <c r="I22" t="s">
        <v>2257</v>
      </c>
      <c r="J22" s="496">
        <v>1.19666425674042E-2</v>
      </c>
      <c r="K22" s="496">
        <v>0.32235342899876668</v>
      </c>
    </row>
    <row r="23" spans="1:11">
      <c r="A23" t="s">
        <v>1895</v>
      </c>
      <c r="B23" t="s">
        <v>1891</v>
      </c>
      <c r="C23" t="s">
        <v>1896</v>
      </c>
      <c r="D23" t="s">
        <v>1094</v>
      </c>
      <c r="E23" t="s">
        <v>191</v>
      </c>
      <c r="F23" t="s">
        <v>23</v>
      </c>
      <c r="G23">
        <v>26500000</v>
      </c>
      <c r="H23" t="s">
        <v>1280</v>
      </c>
      <c r="I23" t="s">
        <v>1894</v>
      </c>
      <c r="J23" s="496">
        <v>1.0570534267873709E-2</v>
      </c>
      <c r="K23" s="496">
        <v>0.33292396326664037</v>
      </c>
    </row>
    <row r="24" spans="1:11">
      <c r="A24" t="s">
        <v>1670</v>
      </c>
      <c r="B24" t="s">
        <v>192</v>
      </c>
      <c r="C24" t="s">
        <v>1671</v>
      </c>
      <c r="D24" t="s">
        <v>1094</v>
      </c>
      <c r="E24" t="s">
        <v>191</v>
      </c>
      <c r="F24" t="s">
        <v>23</v>
      </c>
      <c r="G24">
        <v>25000000</v>
      </c>
      <c r="H24" t="s">
        <v>1327</v>
      </c>
      <c r="I24" t="s">
        <v>1672</v>
      </c>
      <c r="J24" s="496">
        <v>9.9722021395035002E-3</v>
      </c>
      <c r="K24" s="496">
        <v>0.34289616540614387</v>
      </c>
    </row>
    <row r="25" spans="1:11">
      <c r="A25" t="s">
        <v>2091</v>
      </c>
      <c r="B25" t="s">
        <v>192</v>
      </c>
      <c r="C25" t="s">
        <v>2092</v>
      </c>
      <c r="D25" t="s">
        <v>1094</v>
      </c>
      <c r="E25" t="s">
        <v>191</v>
      </c>
      <c r="F25" t="s">
        <v>23</v>
      </c>
      <c r="G25">
        <v>25000000</v>
      </c>
      <c r="H25" t="s">
        <v>2054</v>
      </c>
      <c r="I25" t="s">
        <v>2093</v>
      </c>
      <c r="J25" s="496">
        <v>9.9722021395035002E-3</v>
      </c>
      <c r="K25" s="496">
        <v>0.35286836754564738</v>
      </c>
    </row>
    <row r="26" spans="1:11">
      <c r="A26" t="s">
        <v>2022</v>
      </c>
      <c r="B26" t="s">
        <v>192</v>
      </c>
      <c r="C26" t="s">
        <v>2009</v>
      </c>
      <c r="D26" t="s">
        <v>1094</v>
      </c>
      <c r="E26" t="s">
        <v>191</v>
      </c>
      <c r="F26" t="s">
        <v>23</v>
      </c>
      <c r="G26">
        <v>25000000</v>
      </c>
      <c r="H26" t="s">
        <v>2056</v>
      </c>
      <c r="I26" t="s">
        <v>2010</v>
      </c>
      <c r="J26" s="496">
        <v>9.9722021395035002E-3</v>
      </c>
      <c r="K26" s="496">
        <v>0.36284056968515088</v>
      </c>
    </row>
    <row r="27" spans="1:11">
      <c r="A27" t="s">
        <v>2437</v>
      </c>
      <c r="B27" t="s">
        <v>188</v>
      </c>
      <c r="C27" t="s">
        <v>2438</v>
      </c>
      <c r="D27" t="s">
        <v>2269</v>
      </c>
      <c r="E27" t="s">
        <v>185</v>
      </c>
      <c r="F27" t="s">
        <v>170</v>
      </c>
      <c r="G27">
        <v>25000000</v>
      </c>
      <c r="H27" t="s">
        <v>2295</v>
      </c>
      <c r="I27" t="s">
        <v>2434</v>
      </c>
      <c r="J27" s="496">
        <v>9.9722021395035002E-3</v>
      </c>
      <c r="K27" s="496">
        <v>0.37281277182465439</v>
      </c>
    </row>
    <row r="28" spans="1:11">
      <c r="A28" t="s">
        <v>1412</v>
      </c>
      <c r="B28" t="s">
        <v>192</v>
      </c>
      <c r="C28" t="s">
        <v>1413</v>
      </c>
      <c r="D28" t="s">
        <v>1094</v>
      </c>
      <c r="E28" t="s">
        <v>191</v>
      </c>
      <c r="F28" t="s">
        <v>23</v>
      </c>
      <c r="G28">
        <v>24598918</v>
      </c>
      <c r="H28" t="s">
        <v>1271</v>
      </c>
      <c r="I28" t="s">
        <v>1414</v>
      </c>
      <c r="J28" s="496">
        <v>9.8122153083628465E-3</v>
      </c>
      <c r="K28" s="496">
        <v>0.38262498713301724</v>
      </c>
    </row>
    <row r="29" spans="1:11">
      <c r="A29" t="s">
        <v>2181</v>
      </c>
      <c r="B29" t="s">
        <v>1891</v>
      </c>
      <c r="C29" t="s">
        <v>2182</v>
      </c>
      <c r="D29" t="s">
        <v>1094</v>
      </c>
      <c r="E29" t="s">
        <v>191</v>
      </c>
      <c r="F29" t="s">
        <v>23</v>
      </c>
      <c r="G29">
        <v>24500000</v>
      </c>
      <c r="H29" t="s">
        <v>2154</v>
      </c>
      <c r="I29" t="s">
        <v>2183</v>
      </c>
      <c r="J29" s="496">
        <v>9.7727580967134301E-3</v>
      </c>
      <c r="K29" s="496">
        <v>0.39239774522973064</v>
      </c>
    </row>
    <row r="30" spans="1:11">
      <c r="A30" t="s">
        <v>1097</v>
      </c>
      <c r="B30" t="s">
        <v>192</v>
      </c>
      <c r="C30" t="s">
        <v>1098</v>
      </c>
      <c r="D30" t="s">
        <v>1094</v>
      </c>
      <c r="E30" t="s">
        <v>191</v>
      </c>
      <c r="F30" t="s">
        <v>23</v>
      </c>
      <c r="G30">
        <v>24441466</v>
      </c>
      <c r="H30" t="s">
        <v>450</v>
      </c>
      <c r="I30" t="s">
        <v>1339</v>
      </c>
      <c r="J30" s="496">
        <v>9.7494095815120821E-3</v>
      </c>
      <c r="K30" s="496">
        <v>0.40214715481124275</v>
      </c>
    </row>
    <row r="31" spans="1:11">
      <c r="A31" t="s">
        <v>2258</v>
      </c>
      <c r="B31" t="s">
        <v>1891</v>
      </c>
      <c r="C31" t="s">
        <v>2259</v>
      </c>
      <c r="D31" t="s">
        <v>1094</v>
      </c>
      <c r="E31" t="s">
        <v>191</v>
      </c>
      <c r="F31" t="s">
        <v>23</v>
      </c>
      <c r="G31">
        <v>23922700</v>
      </c>
      <c r="H31" t="s">
        <v>2242</v>
      </c>
      <c r="I31" t="s">
        <v>2260</v>
      </c>
      <c r="J31" s="496">
        <v>9.542480004908014E-3</v>
      </c>
      <c r="K31" s="496">
        <v>0.41168963481615078</v>
      </c>
    </row>
    <row r="32" spans="1:11">
      <c r="A32" t="s">
        <v>2190</v>
      </c>
      <c r="B32" t="s">
        <v>1891</v>
      </c>
      <c r="C32" t="s">
        <v>2134</v>
      </c>
      <c r="D32" t="s">
        <v>1094</v>
      </c>
      <c r="E32" t="s">
        <v>191</v>
      </c>
      <c r="F32" t="s">
        <v>23</v>
      </c>
      <c r="G32">
        <v>23400000</v>
      </c>
      <c r="H32" t="s">
        <v>2163</v>
      </c>
      <c r="I32" t="s">
        <v>2135</v>
      </c>
      <c r="J32" s="496">
        <v>9.3339812025752759E-3</v>
      </c>
      <c r="K32" s="496">
        <v>0.42102361601872607</v>
      </c>
    </row>
    <row r="33" spans="1:11">
      <c r="A33" t="s">
        <v>1801</v>
      </c>
      <c r="B33" t="s">
        <v>184</v>
      </c>
      <c r="C33" t="s">
        <v>1802</v>
      </c>
      <c r="D33" t="s">
        <v>1094</v>
      </c>
      <c r="E33" t="s">
        <v>191</v>
      </c>
      <c r="F33" t="s">
        <v>23</v>
      </c>
      <c r="G33">
        <v>23000000</v>
      </c>
      <c r="H33" t="s">
        <v>1790</v>
      </c>
      <c r="I33" t="s">
        <v>1803</v>
      </c>
      <c r="J33" s="496">
        <v>9.1744259683432198E-3</v>
      </c>
      <c r="K33" s="496">
        <v>0.43019804198706929</v>
      </c>
    </row>
    <row r="34" spans="1:11">
      <c r="A34" t="s">
        <v>1415</v>
      </c>
      <c r="B34" t="s">
        <v>192</v>
      </c>
      <c r="C34" t="s">
        <v>1416</v>
      </c>
      <c r="D34" t="s">
        <v>1094</v>
      </c>
      <c r="E34" t="s">
        <v>191</v>
      </c>
      <c r="F34" t="s">
        <v>23</v>
      </c>
      <c r="G34">
        <v>20151525</v>
      </c>
      <c r="H34" t="s">
        <v>1404</v>
      </c>
      <c r="I34" t="s">
        <v>1417</v>
      </c>
      <c r="J34" s="496">
        <v>8.0382032287703298E-3</v>
      </c>
      <c r="K34" s="496">
        <v>0.43823624521583959</v>
      </c>
    </row>
    <row r="35" spans="1:11">
      <c r="A35" t="s">
        <v>1418</v>
      </c>
      <c r="B35" t="s">
        <v>192</v>
      </c>
      <c r="C35" t="s">
        <v>1419</v>
      </c>
      <c r="D35" t="s">
        <v>1094</v>
      </c>
      <c r="E35" t="s">
        <v>191</v>
      </c>
      <c r="F35" t="s">
        <v>23</v>
      </c>
      <c r="G35">
        <v>20094458</v>
      </c>
      <c r="H35" t="s">
        <v>1400</v>
      </c>
      <c r="I35" t="s">
        <v>1420</v>
      </c>
      <c r="J35" s="496">
        <v>8.0154398823905279E-3</v>
      </c>
      <c r="K35" s="496">
        <v>0.4462516850982301</v>
      </c>
    </row>
    <row r="36" spans="1:11">
      <c r="A36" t="s">
        <v>1099</v>
      </c>
      <c r="B36" t="s">
        <v>190</v>
      </c>
      <c r="C36" t="s">
        <v>1100</v>
      </c>
      <c r="D36" t="s">
        <v>1094</v>
      </c>
      <c r="E36" t="s">
        <v>191</v>
      </c>
      <c r="F36" t="s">
        <v>23</v>
      </c>
      <c r="G36">
        <v>20000000</v>
      </c>
      <c r="H36" t="s">
        <v>815</v>
      </c>
      <c r="I36" t="s">
        <v>1290</v>
      </c>
      <c r="J36" s="496">
        <v>7.9777617116027991E-3</v>
      </c>
      <c r="K36" s="496">
        <v>0.4542294468098329</v>
      </c>
    </row>
    <row r="37" spans="1:11">
      <c r="A37" t="s">
        <v>1105</v>
      </c>
      <c r="B37" t="s">
        <v>187</v>
      </c>
      <c r="C37" t="s">
        <v>1106</v>
      </c>
      <c r="D37" t="s">
        <v>1094</v>
      </c>
      <c r="E37" t="s">
        <v>191</v>
      </c>
      <c r="F37" t="s">
        <v>23</v>
      </c>
      <c r="G37">
        <v>20000000</v>
      </c>
      <c r="H37" t="s">
        <v>641</v>
      </c>
      <c r="I37" t="s">
        <v>1335</v>
      </c>
      <c r="J37" s="496">
        <v>7.9777617116027991E-3</v>
      </c>
      <c r="K37" s="496">
        <v>0.46220720852143571</v>
      </c>
    </row>
    <row r="38" spans="1:11">
      <c r="A38" t="s">
        <v>1103</v>
      </c>
      <c r="B38" t="s">
        <v>184</v>
      </c>
      <c r="C38" t="s">
        <v>1104</v>
      </c>
      <c r="D38" t="s">
        <v>1094</v>
      </c>
      <c r="E38" t="s">
        <v>191</v>
      </c>
      <c r="F38" t="s">
        <v>23</v>
      </c>
      <c r="G38">
        <v>20000000</v>
      </c>
      <c r="H38" t="s">
        <v>559</v>
      </c>
      <c r="I38" t="s">
        <v>1336</v>
      </c>
      <c r="J38" s="496">
        <v>7.9777617116027991E-3</v>
      </c>
      <c r="K38" s="496">
        <v>0.47018497023303851</v>
      </c>
    </row>
    <row r="39" spans="1:11">
      <c r="A39" t="s">
        <v>1101</v>
      </c>
      <c r="B39" t="s">
        <v>186</v>
      </c>
      <c r="C39" t="s">
        <v>1102</v>
      </c>
      <c r="D39" t="s">
        <v>1094</v>
      </c>
      <c r="E39" t="s">
        <v>191</v>
      </c>
      <c r="F39" t="s">
        <v>23</v>
      </c>
      <c r="G39">
        <v>20000000</v>
      </c>
      <c r="H39" t="s">
        <v>1077</v>
      </c>
      <c r="I39" t="s">
        <v>1337</v>
      </c>
      <c r="J39" s="496">
        <v>7.9777617116027991E-3</v>
      </c>
      <c r="K39" s="496">
        <v>0.47816273194464132</v>
      </c>
    </row>
    <row r="40" spans="1:11">
      <c r="A40" t="s">
        <v>1674</v>
      </c>
      <c r="B40" t="s">
        <v>192</v>
      </c>
      <c r="C40" t="s">
        <v>1675</v>
      </c>
      <c r="D40" t="s">
        <v>1094</v>
      </c>
      <c r="E40" t="s">
        <v>191</v>
      </c>
      <c r="F40" t="s">
        <v>23</v>
      </c>
      <c r="G40">
        <v>20000000</v>
      </c>
      <c r="H40" t="s">
        <v>1320</v>
      </c>
      <c r="I40" t="s">
        <v>1676</v>
      </c>
      <c r="J40" s="496">
        <v>7.9777617116027991E-3</v>
      </c>
      <c r="K40" s="496">
        <v>0.48614049365624412</v>
      </c>
    </row>
    <row r="41" spans="1:11">
      <c r="A41" t="s">
        <v>1756</v>
      </c>
      <c r="B41" t="s">
        <v>192</v>
      </c>
      <c r="C41" t="s">
        <v>1757</v>
      </c>
      <c r="D41" t="s">
        <v>1094</v>
      </c>
      <c r="E41" t="s">
        <v>191</v>
      </c>
      <c r="F41" t="s">
        <v>23</v>
      </c>
      <c r="G41">
        <v>20000000</v>
      </c>
      <c r="H41" t="s">
        <v>1276</v>
      </c>
      <c r="I41" t="s">
        <v>1758</v>
      </c>
      <c r="J41" s="496">
        <v>7.9777617116027991E-3</v>
      </c>
      <c r="K41" s="496">
        <v>0.49411825536784693</v>
      </c>
    </row>
    <row r="42" spans="1:11">
      <c r="A42" t="s">
        <v>1859</v>
      </c>
      <c r="B42" t="s">
        <v>192</v>
      </c>
      <c r="C42" t="s">
        <v>1860</v>
      </c>
      <c r="D42" t="s">
        <v>1094</v>
      </c>
      <c r="E42" t="s">
        <v>191</v>
      </c>
      <c r="F42" t="s">
        <v>23</v>
      </c>
      <c r="G42">
        <v>20000000</v>
      </c>
      <c r="H42" t="s">
        <v>1824</v>
      </c>
      <c r="I42" t="s">
        <v>1861</v>
      </c>
      <c r="J42" s="496">
        <v>7.9777617116027991E-3</v>
      </c>
      <c r="K42" s="496">
        <v>0.50209601707944973</v>
      </c>
    </row>
    <row r="43" spans="1:11">
      <c r="A43" t="s">
        <v>1862</v>
      </c>
      <c r="B43" t="s">
        <v>192</v>
      </c>
      <c r="C43" t="s">
        <v>1863</v>
      </c>
      <c r="D43" t="s">
        <v>1094</v>
      </c>
      <c r="E43" t="s">
        <v>191</v>
      </c>
      <c r="F43" t="s">
        <v>23</v>
      </c>
      <c r="G43">
        <v>20000000</v>
      </c>
      <c r="H43" t="s">
        <v>1826</v>
      </c>
      <c r="I43" t="s">
        <v>1864</v>
      </c>
      <c r="J43" s="496">
        <v>7.9777617116027991E-3</v>
      </c>
      <c r="K43" s="496">
        <v>0.51007377879105253</v>
      </c>
    </row>
    <row r="44" spans="1:11">
      <c r="A44" t="s">
        <v>2023</v>
      </c>
      <c r="B44" t="s">
        <v>192</v>
      </c>
      <c r="C44" t="s">
        <v>2011</v>
      </c>
      <c r="D44" t="s">
        <v>1094</v>
      </c>
      <c r="E44" t="s">
        <v>191</v>
      </c>
      <c r="F44" t="s">
        <v>23</v>
      </c>
      <c r="G44">
        <v>20000000</v>
      </c>
      <c r="H44" t="s">
        <v>1951</v>
      </c>
      <c r="I44" t="s">
        <v>2012</v>
      </c>
      <c r="J44" s="496">
        <v>7.9777617116027991E-3</v>
      </c>
      <c r="K44" s="496">
        <v>0.51805154050265534</v>
      </c>
    </row>
    <row r="45" spans="1:11">
      <c r="A45" t="s">
        <v>2261</v>
      </c>
      <c r="B45" t="s">
        <v>1891</v>
      </c>
      <c r="C45" t="s">
        <v>2262</v>
      </c>
      <c r="D45" t="s">
        <v>1094</v>
      </c>
      <c r="E45" t="s">
        <v>191</v>
      </c>
      <c r="F45" t="s">
        <v>23</v>
      </c>
      <c r="G45">
        <v>20000000</v>
      </c>
      <c r="H45" t="s">
        <v>1683</v>
      </c>
      <c r="I45" t="s">
        <v>2263</v>
      </c>
      <c r="J45" s="496">
        <v>7.9777617116027991E-3</v>
      </c>
      <c r="K45" s="496">
        <v>0.52602930221425814</v>
      </c>
    </row>
    <row r="46" spans="1:11">
      <c r="A46" t="s">
        <v>2264</v>
      </c>
      <c r="B46" t="s">
        <v>1891</v>
      </c>
      <c r="C46" t="s">
        <v>2265</v>
      </c>
      <c r="D46" t="s">
        <v>1094</v>
      </c>
      <c r="E46" t="s">
        <v>191</v>
      </c>
      <c r="F46" t="s">
        <v>23</v>
      </c>
      <c r="G46">
        <v>20000000</v>
      </c>
      <c r="H46" t="s">
        <v>2248</v>
      </c>
      <c r="I46" t="s">
        <v>2266</v>
      </c>
      <c r="J46" s="496">
        <v>7.9777617116027991E-3</v>
      </c>
      <c r="K46" s="496">
        <v>0.53400706392586095</v>
      </c>
    </row>
    <row r="47" spans="1:11">
      <c r="A47" t="s">
        <v>2312</v>
      </c>
      <c r="B47" t="s">
        <v>1891</v>
      </c>
      <c r="C47" t="s">
        <v>2313</v>
      </c>
      <c r="D47" t="s">
        <v>1094</v>
      </c>
      <c r="E47" t="s">
        <v>191</v>
      </c>
      <c r="F47" t="s">
        <v>23</v>
      </c>
      <c r="G47">
        <v>20000000</v>
      </c>
      <c r="H47" t="s">
        <v>2293</v>
      </c>
      <c r="I47" t="s">
        <v>2314</v>
      </c>
      <c r="J47" s="496">
        <v>7.9777617116027991E-3</v>
      </c>
      <c r="K47" s="496">
        <v>0.54198482563746375</v>
      </c>
    </row>
    <row r="48" spans="1:11">
      <c r="A48" t="s">
        <v>2439</v>
      </c>
      <c r="B48" t="s">
        <v>190</v>
      </c>
      <c r="C48" t="s">
        <v>2440</v>
      </c>
      <c r="D48" t="s">
        <v>2441</v>
      </c>
      <c r="E48" t="s">
        <v>185</v>
      </c>
      <c r="F48" t="s">
        <v>22</v>
      </c>
      <c r="G48">
        <v>20000000</v>
      </c>
      <c r="H48" t="s">
        <v>1559</v>
      </c>
      <c r="I48" t="s">
        <v>2442</v>
      </c>
      <c r="J48" s="496">
        <v>7.9777617116027991E-3</v>
      </c>
      <c r="K48" s="496">
        <v>0.54996258734906656</v>
      </c>
    </row>
    <row r="49" spans="1:11">
      <c r="A49" t="s">
        <v>2443</v>
      </c>
      <c r="B49" t="s">
        <v>192</v>
      </c>
      <c r="C49" t="s">
        <v>2444</v>
      </c>
      <c r="D49" t="s">
        <v>1094</v>
      </c>
      <c r="E49" t="s">
        <v>191</v>
      </c>
      <c r="F49" t="s">
        <v>23</v>
      </c>
      <c r="G49">
        <v>20000000</v>
      </c>
      <c r="H49" t="s">
        <v>2374</v>
      </c>
      <c r="I49" t="s">
        <v>2445</v>
      </c>
      <c r="J49" s="496">
        <v>7.9777617116027991E-3</v>
      </c>
      <c r="K49" s="496">
        <v>0.55794034906066936</v>
      </c>
    </row>
    <row r="50" spans="1:11">
      <c r="A50" t="s">
        <v>2333</v>
      </c>
      <c r="B50" t="s">
        <v>1891</v>
      </c>
      <c r="C50" t="s">
        <v>2334</v>
      </c>
      <c r="D50" t="s">
        <v>1094</v>
      </c>
      <c r="E50" t="s">
        <v>191</v>
      </c>
      <c r="F50" t="s">
        <v>23</v>
      </c>
      <c r="G50">
        <v>20000000</v>
      </c>
      <c r="H50" t="s">
        <v>2497</v>
      </c>
      <c r="I50" t="s">
        <v>2335</v>
      </c>
      <c r="J50" s="496">
        <v>7.9777617116027991E-3</v>
      </c>
      <c r="K50" s="496">
        <v>0.56591811077227216</v>
      </c>
    </row>
    <row r="51" spans="1:11">
      <c r="A51" t="s">
        <v>1109</v>
      </c>
      <c r="B51" t="s">
        <v>187</v>
      </c>
      <c r="C51" t="s">
        <v>1110</v>
      </c>
      <c r="D51" t="s">
        <v>1094</v>
      </c>
      <c r="E51" t="s">
        <v>191</v>
      </c>
      <c r="F51" t="s">
        <v>23</v>
      </c>
      <c r="G51">
        <v>17380000</v>
      </c>
      <c r="H51" t="s">
        <v>621</v>
      </c>
      <c r="I51" t="s">
        <v>1332</v>
      </c>
      <c r="J51" s="496">
        <v>6.9326749273828326E-3</v>
      </c>
      <c r="K51" s="496">
        <v>0.57285078569965497</v>
      </c>
    </row>
    <row r="52" spans="1:11">
      <c r="A52" t="s">
        <v>2191</v>
      </c>
      <c r="B52" t="s">
        <v>1891</v>
      </c>
      <c r="C52" t="s">
        <v>2192</v>
      </c>
      <c r="D52" t="s">
        <v>1094</v>
      </c>
      <c r="E52" t="s">
        <v>191</v>
      </c>
      <c r="F52" t="s">
        <v>23</v>
      </c>
      <c r="G52">
        <v>17069138</v>
      </c>
      <c r="H52" t="s">
        <v>2149</v>
      </c>
      <c r="I52" t="s">
        <v>2193</v>
      </c>
      <c r="J52" s="496">
        <v>6.8086757793232198E-3</v>
      </c>
      <c r="K52" s="496">
        <v>0.57965946147897818</v>
      </c>
    </row>
    <row r="53" spans="1:11">
      <c r="A53" t="s">
        <v>1677</v>
      </c>
      <c r="B53" t="s">
        <v>192</v>
      </c>
      <c r="C53" t="s">
        <v>1678</v>
      </c>
      <c r="D53" t="s">
        <v>1094</v>
      </c>
      <c r="E53" t="s">
        <v>191</v>
      </c>
      <c r="F53" t="s">
        <v>23</v>
      </c>
      <c r="G53">
        <v>15000000</v>
      </c>
      <c r="H53" t="s">
        <v>1586</v>
      </c>
      <c r="I53" t="s">
        <v>1679</v>
      </c>
      <c r="J53" s="496">
        <v>5.9833212837020998E-3</v>
      </c>
      <c r="K53" s="496">
        <v>0.58564278276268023</v>
      </c>
    </row>
    <row r="54" spans="1:11">
      <c r="A54" t="s">
        <v>1680</v>
      </c>
      <c r="B54" t="s">
        <v>192</v>
      </c>
      <c r="C54" t="s">
        <v>1681</v>
      </c>
      <c r="D54" t="s">
        <v>1094</v>
      </c>
      <c r="E54" t="s">
        <v>191</v>
      </c>
      <c r="F54" t="s">
        <v>23</v>
      </c>
      <c r="G54">
        <v>15000000</v>
      </c>
      <c r="H54" t="s">
        <v>1626</v>
      </c>
      <c r="I54" t="s">
        <v>1682</v>
      </c>
      <c r="J54" s="496">
        <v>5.9833212837020998E-3</v>
      </c>
      <c r="K54" s="496">
        <v>0.59162610404638227</v>
      </c>
    </row>
    <row r="55" spans="1:11">
      <c r="A55" t="s">
        <v>1759</v>
      </c>
      <c r="B55" t="s">
        <v>192</v>
      </c>
      <c r="C55" t="s">
        <v>1760</v>
      </c>
      <c r="D55" t="s">
        <v>1094</v>
      </c>
      <c r="E55" t="s">
        <v>191</v>
      </c>
      <c r="F55" t="s">
        <v>23</v>
      </c>
      <c r="G55">
        <v>15000000</v>
      </c>
      <c r="H55" t="s">
        <v>1733</v>
      </c>
      <c r="I55" t="s">
        <v>1761</v>
      </c>
      <c r="J55" s="496">
        <v>5.9833212837020998E-3</v>
      </c>
      <c r="K55" s="496">
        <v>0.59760942533008432</v>
      </c>
    </row>
    <row r="56" spans="1:11">
      <c r="A56" t="s">
        <v>1865</v>
      </c>
      <c r="B56" t="s">
        <v>184</v>
      </c>
      <c r="C56" t="s">
        <v>1866</v>
      </c>
      <c r="D56" t="s">
        <v>1094</v>
      </c>
      <c r="E56" t="s">
        <v>191</v>
      </c>
      <c r="F56" t="s">
        <v>23</v>
      </c>
      <c r="G56">
        <v>15000000</v>
      </c>
      <c r="H56" t="s">
        <v>1822</v>
      </c>
      <c r="I56" t="s">
        <v>1867</v>
      </c>
      <c r="J56" s="496">
        <v>5.9833212837020998E-3</v>
      </c>
      <c r="K56" s="496">
        <v>0.60359274661378637</v>
      </c>
    </row>
    <row r="57" spans="1:11">
      <c r="A57" t="s">
        <v>2267</v>
      </c>
      <c r="B57" t="s">
        <v>188</v>
      </c>
      <c r="C57" t="s">
        <v>2268</v>
      </c>
      <c r="D57" t="s">
        <v>2269</v>
      </c>
      <c r="E57" t="s">
        <v>185</v>
      </c>
      <c r="F57" t="s">
        <v>170</v>
      </c>
      <c r="G57">
        <v>15000000</v>
      </c>
      <c r="H57" t="s">
        <v>2245</v>
      </c>
      <c r="I57" t="s">
        <v>2270</v>
      </c>
      <c r="J57" s="496">
        <v>5.9833212837020998E-3</v>
      </c>
      <c r="K57" s="496">
        <v>0.60957606789748842</v>
      </c>
    </row>
    <row r="58" spans="1:11">
      <c r="A58" t="s">
        <v>2446</v>
      </c>
      <c r="B58" t="s">
        <v>188</v>
      </c>
      <c r="C58" t="s">
        <v>2447</v>
      </c>
      <c r="D58" t="s">
        <v>2273</v>
      </c>
      <c r="E58" t="s">
        <v>185</v>
      </c>
      <c r="F58" t="s">
        <v>170</v>
      </c>
      <c r="G58">
        <v>15000000</v>
      </c>
      <c r="H58" t="s">
        <v>1343</v>
      </c>
      <c r="I58" t="s">
        <v>2448</v>
      </c>
      <c r="J58" s="496">
        <v>5.9833212837020998E-3</v>
      </c>
      <c r="K58" s="496">
        <v>0.61555938918119046</v>
      </c>
    </row>
    <row r="59" spans="1:11">
      <c r="A59" t="s">
        <v>2668</v>
      </c>
      <c r="B59" t="s">
        <v>192</v>
      </c>
      <c r="C59" t="s">
        <v>2669</v>
      </c>
      <c r="D59" t="s">
        <v>1094</v>
      </c>
      <c r="E59" t="s">
        <v>191</v>
      </c>
      <c r="F59" t="s">
        <v>23</v>
      </c>
      <c r="G59">
        <v>15000000</v>
      </c>
      <c r="H59" t="s">
        <v>2496</v>
      </c>
      <c r="I59" t="s">
        <v>2670</v>
      </c>
      <c r="J59" s="496">
        <v>5.9833212837020998E-3</v>
      </c>
      <c r="K59" s="496">
        <v>0.62154271046489251</v>
      </c>
    </row>
    <row r="60" spans="1:11">
      <c r="A60" t="s">
        <v>2315</v>
      </c>
      <c r="B60" t="s">
        <v>1891</v>
      </c>
      <c r="C60" t="s">
        <v>2316</v>
      </c>
      <c r="D60" t="s">
        <v>1094</v>
      </c>
      <c r="E60" t="s">
        <v>191</v>
      </c>
      <c r="F60" t="s">
        <v>23</v>
      </c>
      <c r="G60">
        <v>14333925</v>
      </c>
      <c r="H60" t="s">
        <v>1329</v>
      </c>
      <c r="I60" t="s">
        <v>2317</v>
      </c>
      <c r="J60" s="496">
        <v>5.7176319020993084E-3</v>
      </c>
      <c r="K60" s="496">
        <v>0.6272603423669918</v>
      </c>
    </row>
    <row r="61" spans="1:11">
      <c r="A61" t="s">
        <v>1107</v>
      </c>
      <c r="B61" t="s">
        <v>192</v>
      </c>
      <c r="C61" t="s">
        <v>1108</v>
      </c>
      <c r="D61" t="s">
        <v>1094</v>
      </c>
      <c r="E61" t="s">
        <v>191</v>
      </c>
      <c r="F61" t="s">
        <v>23</v>
      </c>
      <c r="G61">
        <v>14291308</v>
      </c>
      <c r="H61" t="s">
        <v>1052</v>
      </c>
      <c r="I61" t="s">
        <v>1333</v>
      </c>
      <c r="J61" s="496">
        <v>5.7006324885561389E-3</v>
      </c>
      <c r="K61" s="496">
        <v>0.63296097485554792</v>
      </c>
    </row>
    <row r="62" spans="1:11">
      <c r="A62" t="s">
        <v>2175</v>
      </c>
      <c r="B62" t="s">
        <v>1891</v>
      </c>
      <c r="C62" t="s">
        <v>2176</v>
      </c>
      <c r="D62" t="s">
        <v>1094</v>
      </c>
      <c r="E62" t="s">
        <v>191</v>
      </c>
      <c r="F62" t="s">
        <v>23</v>
      </c>
      <c r="G62">
        <v>14050000</v>
      </c>
      <c r="H62" t="s">
        <v>2163</v>
      </c>
      <c r="I62" t="s">
        <v>2177</v>
      </c>
      <c r="J62" s="496">
        <v>5.6043776024009666E-3</v>
      </c>
      <c r="K62" s="496">
        <v>0.63856535245794888</v>
      </c>
    </row>
    <row r="63" spans="1:11">
      <c r="A63" t="s">
        <v>2191</v>
      </c>
      <c r="B63" t="s">
        <v>1891</v>
      </c>
      <c r="C63" t="s">
        <v>2192</v>
      </c>
      <c r="D63" t="s">
        <v>1094</v>
      </c>
      <c r="E63" t="s">
        <v>191</v>
      </c>
      <c r="F63" t="s">
        <v>23</v>
      </c>
      <c r="G63">
        <v>12930862</v>
      </c>
      <c r="H63" t="s">
        <v>2167</v>
      </c>
      <c r="I63" t="s">
        <v>2193</v>
      </c>
      <c r="J63" s="496">
        <v>5.1579667880809798E-3</v>
      </c>
      <c r="K63" s="496">
        <v>0.64372331924602988</v>
      </c>
    </row>
    <row r="64" spans="1:11">
      <c r="A64" t="s">
        <v>2455</v>
      </c>
      <c r="B64" t="s">
        <v>1891</v>
      </c>
      <c r="C64" t="s">
        <v>2456</v>
      </c>
      <c r="D64" t="s">
        <v>1094</v>
      </c>
      <c r="E64" t="s">
        <v>191</v>
      </c>
      <c r="F64" t="s">
        <v>23</v>
      </c>
      <c r="G64">
        <v>12105729</v>
      </c>
      <c r="H64" t="s">
        <v>2488</v>
      </c>
      <c r="I64" t="s">
        <v>2457</v>
      </c>
      <c r="J64" s="496">
        <v>4.8288310653619828E-3</v>
      </c>
      <c r="K64" s="496">
        <v>0.64855215031139191</v>
      </c>
    </row>
    <row r="65" spans="1:11">
      <c r="A65" t="s">
        <v>1868</v>
      </c>
      <c r="B65" t="s">
        <v>184</v>
      </c>
      <c r="C65" t="s">
        <v>1869</v>
      </c>
      <c r="D65" t="s">
        <v>1094</v>
      </c>
      <c r="E65" t="s">
        <v>191</v>
      </c>
      <c r="F65" t="s">
        <v>23</v>
      </c>
      <c r="G65">
        <v>12000000</v>
      </c>
      <c r="H65" t="s">
        <v>1822</v>
      </c>
      <c r="I65" t="s">
        <v>1867</v>
      </c>
      <c r="J65" s="496">
        <v>4.78665702696168E-3</v>
      </c>
      <c r="K65" s="496">
        <v>0.65333880733835359</v>
      </c>
    </row>
    <row r="66" spans="1:11">
      <c r="A66" t="s">
        <v>1897</v>
      </c>
      <c r="B66" t="s">
        <v>190</v>
      </c>
      <c r="C66" t="s">
        <v>1898</v>
      </c>
      <c r="D66" t="s">
        <v>1899</v>
      </c>
      <c r="E66" t="s">
        <v>185</v>
      </c>
      <c r="F66" t="s">
        <v>23</v>
      </c>
      <c r="G66">
        <v>12000000</v>
      </c>
      <c r="H66" t="s">
        <v>1845</v>
      </c>
      <c r="I66" t="s">
        <v>1900</v>
      </c>
      <c r="J66" s="496">
        <v>4.78665702696168E-3</v>
      </c>
      <c r="K66" s="496">
        <v>0.65812546436531527</v>
      </c>
    </row>
    <row r="67" spans="1:11">
      <c r="A67" t="s">
        <v>2178</v>
      </c>
      <c r="B67" t="s">
        <v>1891</v>
      </c>
      <c r="C67" t="s">
        <v>2179</v>
      </c>
      <c r="D67" t="s">
        <v>1094</v>
      </c>
      <c r="E67" t="s">
        <v>191</v>
      </c>
      <c r="F67" t="s">
        <v>23</v>
      </c>
      <c r="G67">
        <v>11779542</v>
      </c>
      <c r="H67" t="s">
        <v>2149</v>
      </c>
      <c r="I67" t="s">
        <v>2180</v>
      </c>
      <c r="J67" s="496">
        <v>4.6987189573908534E-3</v>
      </c>
      <c r="K67" s="496">
        <v>0.6628241833227061</v>
      </c>
    </row>
    <row r="68" spans="1:11">
      <c r="A68" t="s">
        <v>2258</v>
      </c>
      <c r="B68" t="s">
        <v>1891</v>
      </c>
      <c r="C68" t="s">
        <v>2259</v>
      </c>
      <c r="D68" t="s">
        <v>1094</v>
      </c>
      <c r="E68" t="s">
        <v>191</v>
      </c>
      <c r="F68" t="s">
        <v>23</v>
      </c>
      <c r="G68">
        <v>11648300</v>
      </c>
      <c r="H68" t="s">
        <v>1330</v>
      </c>
      <c r="I68" t="s">
        <v>2260</v>
      </c>
      <c r="J68" s="496">
        <v>4.6463680872631443E-3</v>
      </c>
      <c r="K68" s="496">
        <v>0.66747055140996925</v>
      </c>
    </row>
    <row r="69" spans="1:11">
      <c r="A69" t="s">
        <v>1901</v>
      </c>
      <c r="B69" t="s">
        <v>1891</v>
      </c>
      <c r="C69" t="s">
        <v>1902</v>
      </c>
      <c r="D69" t="s">
        <v>1094</v>
      </c>
      <c r="E69" t="s">
        <v>191</v>
      </c>
      <c r="F69" t="s">
        <v>23</v>
      </c>
      <c r="G69">
        <v>11500000</v>
      </c>
      <c r="H69" t="s">
        <v>1280</v>
      </c>
      <c r="I69" t="s">
        <v>1903</v>
      </c>
      <c r="J69" s="496">
        <v>4.5872129841716099E-3</v>
      </c>
      <c r="K69" s="496">
        <v>0.67205776439414089</v>
      </c>
    </row>
    <row r="70" spans="1:11">
      <c r="A70" t="s">
        <v>2318</v>
      </c>
      <c r="B70" t="s">
        <v>1891</v>
      </c>
      <c r="C70" t="s">
        <v>2319</v>
      </c>
      <c r="D70" t="s">
        <v>1094</v>
      </c>
      <c r="E70" t="s">
        <v>191</v>
      </c>
      <c r="F70" t="s">
        <v>23</v>
      </c>
      <c r="G70">
        <v>11389800</v>
      </c>
      <c r="H70" t="s">
        <v>2295</v>
      </c>
      <c r="I70" t="s">
        <v>2320</v>
      </c>
      <c r="J70" s="496">
        <v>4.5432555171406788E-3</v>
      </c>
      <c r="K70" s="496">
        <v>0.67660101991128152</v>
      </c>
    </row>
    <row r="71" spans="1:11">
      <c r="A71" t="s">
        <v>2449</v>
      </c>
      <c r="B71" t="s">
        <v>188</v>
      </c>
      <c r="C71" t="s">
        <v>2450</v>
      </c>
      <c r="D71" t="s">
        <v>2451</v>
      </c>
      <c r="E71" t="s">
        <v>185</v>
      </c>
      <c r="F71" t="s">
        <v>170</v>
      </c>
      <c r="G71">
        <v>11250000</v>
      </c>
      <c r="H71" t="s">
        <v>2373</v>
      </c>
      <c r="I71" t="s">
        <v>2452</v>
      </c>
      <c r="J71" s="496">
        <v>4.4874909627765748E-3</v>
      </c>
      <c r="K71" s="496">
        <v>0.68108851087405808</v>
      </c>
    </row>
    <row r="72" spans="1:11">
      <c r="A72" t="s">
        <v>1904</v>
      </c>
      <c r="B72" t="s">
        <v>1891</v>
      </c>
      <c r="C72" t="s">
        <v>1905</v>
      </c>
      <c r="D72" t="s">
        <v>1094</v>
      </c>
      <c r="E72" t="s">
        <v>191</v>
      </c>
      <c r="F72" t="s">
        <v>23</v>
      </c>
      <c r="G72">
        <v>11000000</v>
      </c>
      <c r="H72" t="s">
        <v>1280</v>
      </c>
      <c r="I72" t="s">
        <v>1903</v>
      </c>
      <c r="J72" s="496">
        <v>4.3877689413815398E-3</v>
      </c>
      <c r="K72" s="496">
        <v>0.68547627981543957</v>
      </c>
    </row>
    <row r="73" spans="1:11">
      <c r="A73" t="s">
        <v>1906</v>
      </c>
      <c r="B73" t="s">
        <v>1891</v>
      </c>
      <c r="C73" t="s">
        <v>1907</v>
      </c>
      <c r="D73" t="s">
        <v>1094</v>
      </c>
      <c r="E73" t="s">
        <v>191</v>
      </c>
      <c r="F73" t="s">
        <v>23</v>
      </c>
      <c r="G73">
        <v>11000000</v>
      </c>
      <c r="H73" t="s">
        <v>1280</v>
      </c>
      <c r="I73" t="s">
        <v>1894</v>
      </c>
      <c r="J73" s="496">
        <v>4.3877689413815398E-3</v>
      </c>
      <c r="K73" s="496">
        <v>0.68986404875682106</v>
      </c>
    </row>
    <row r="74" spans="1:11">
      <c r="A74" t="s">
        <v>2274</v>
      </c>
      <c r="B74" t="s">
        <v>1891</v>
      </c>
      <c r="C74" t="s">
        <v>2275</v>
      </c>
      <c r="D74" t="s">
        <v>1094</v>
      </c>
      <c r="E74" t="s">
        <v>191</v>
      </c>
      <c r="F74" t="s">
        <v>23</v>
      </c>
      <c r="G74">
        <v>10458410</v>
      </c>
      <c r="H74" t="s">
        <v>2295</v>
      </c>
      <c r="I74" t="s">
        <v>2276</v>
      </c>
      <c r="J74" s="496">
        <v>4.1717351431121916E-3</v>
      </c>
      <c r="K74" s="496">
        <v>0.69403578389993326</v>
      </c>
    </row>
    <row r="75" spans="1:11">
      <c r="A75" t="s">
        <v>1111</v>
      </c>
      <c r="B75" t="s">
        <v>192</v>
      </c>
      <c r="C75" t="s">
        <v>1112</v>
      </c>
      <c r="D75" t="s">
        <v>1094</v>
      </c>
      <c r="E75" t="s">
        <v>191</v>
      </c>
      <c r="F75" t="s">
        <v>23</v>
      </c>
      <c r="G75">
        <v>10139169</v>
      </c>
      <c r="H75" t="s">
        <v>1086</v>
      </c>
      <c r="I75" t="s">
        <v>1328</v>
      </c>
      <c r="J75" s="496">
        <v>4.0443937117835022E-3</v>
      </c>
      <c r="K75" s="496">
        <v>0.69808017761171681</v>
      </c>
    </row>
    <row r="76" spans="1:11">
      <c r="A76" t="s">
        <v>1113</v>
      </c>
      <c r="B76" t="s">
        <v>186</v>
      </c>
      <c r="C76" t="s">
        <v>1114</v>
      </c>
      <c r="D76" t="s">
        <v>1094</v>
      </c>
      <c r="E76" t="s">
        <v>191</v>
      </c>
      <c r="F76" t="s">
        <v>23</v>
      </c>
      <c r="G76">
        <v>10000000</v>
      </c>
      <c r="H76" t="s">
        <v>597</v>
      </c>
      <c r="I76" t="s">
        <v>1325</v>
      </c>
      <c r="J76" s="496">
        <v>3.9888808558013996E-3</v>
      </c>
      <c r="K76" s="496">
        <v>0.70206905846751821</v>
      </c>
    </row>
    <row r="77" spans="1:11">
      <c r="A77" t="s">
        <v>1115</v>
      </c>
      <c r="B77" t="s">
        <v>190</v>
      </c>
      <c r="C77" t="s">
        <v>1116</v>
      </c>
      <c r="D77" t="s">
        <v>1117</v>
      </c>
      <c r="E77" t="s">
        <v>185</v>
      </c>
      <c r="F77" t="s">
        <v>22</v>
      </c>
      <c r="G77">
        <v>10000000</v>
      </c>
      <c r="H77" t="s">
        <v>1085</v>
      </c>
      <c r="I77" t="s">
        <v>1310</v>
      </c>
      <c r="J77" s="496">
        <v>3.9888808558013996E-3</v>
      </c>
      <c r="K77" s="496">
        <v>0.70605793932331962</v>
      </c>
    </row>
    <row r="78" spans="1:11">
      <c r="A78" t="s">
        <v>1684</v>
      </c>
      <c r="B78" t="s">
        <v>184</v>
      </c>
      <c r="C78" t="s">
        <v>1685</v>
      </c>
      <c r="D78" t="s">
        <v>1094</v>
      </c>
      <c r="E78" t="s">
        <v>191</v>
      </c>
      <c r="F78" t="s">
        <v>23</v>
      </c>
      <c r="G78">
        <v>10000000</v>
      </c>
      <c r="H78" t="s">
        <v>1627</v>
      </c>
      <c r="I78" t="s">
        <v>1686</v>
      </c>
      <c r="J78" s="496">
        <v>3.9888808558013996E-3</v>
      </c>
      <c r="K78" s="496">
        <v>0.71004682017912102</v>
      </c>
    </row>
    <row r="79" spans="1:11">
      <c r="A79" t="s">
        <v>1687</v>
      </c>
      <c r="B79" t="s">
        <v>184</v>
      </c>
      <c r="C79" t="s">
        <v>1688</v>
      </c>
      <c r="D79" t="s">
        <v>1094</v>
      </c>
      <c r="E79" t="s">
        <v>191</v>
      </c>
      <c r="F79" t="s">
        <v>23</v>
      </c>
      <c r="G79">
        <v>10000000</v>
      </c>
      <c r="H79" t="s">
        <v>1627</v>
      </c>
      <c r="I79" t="s">
        <v>1686</v>
      </c>
      <c r="J79" s="496">
        <v>3.9888808558013996E-3</v>
      </c>
      <c r="K79" s="496">
        <v>0.71403570103492242</v>
      </c>
    </row>
    <row r="80" spans="1:11">
      <c r="A80" t="s">
        <v>1689</v>
      </c>
      <c r="B80" t="s">
        <v>184</v>
      </c>
      <c r="C80" t="s">
        <v>1690</v>
      </c>
      <c r="D80" t="s">
        <v>1094</v>
      </c>
      <c r="E80" t="s">
        <v>191</v>
      </c>
      <c r="F80" t="s">
        <v>23</v>
      </c>
      <c r="G80">
        <v>10000000</v>
      </c>
      <c r="H80" t="s">
        <v>1627</v>
      </c>
      <c r="I80" t="s">
        <v>1686</v>
      </c>
      <c r="J80" s="496">
        <v>3.9888808558013996E-3</v>
      </c>
      <c r="K80" s="496">
        <v>0.71802458189072382</v>
      </c>
    </row>
    <row r="81" spans="1:11">
      <c r="A81" t="s">
        <v>1691</v>
      </c>
      <c r="B81" t="s">
        <v>184</v>
      </c>
      <c r="C81" t="s">
        <v>1692</v>
      </c>
      <c r="D81" t="s">
        <v>1094</v>
      </c>
      <c r="E81" t="s">
        <v>191</v>
      </c>
      <c r="F81" t="s">
        <v>23</v>
      </c>
      <c r="G81">
        <v>10000000</v>
      </c>
      <c r="H81" t="s">
        <v>1627</v>
      </c>
      <c r="I81" t="s">
        <v>1686</v>
      </c>
      <c r="J81" s="496">
        <v>3.9888808558013996E-3</v>
      </c>
      <c r="K81" s="496">
        <v>0.72201346274652523</v>
      </c>
    </row>
    <row r="82" spans="1:11">
      <c r="A82" t="s">
        <v>1765</v>
      </c>
      <c r="B82" t="s">
        <v>192</v>
      </c>
      <c r="C82" t="s">
        <v>1766</v>
      </c>
      <c r="D82" t="s">
        <v>1094</v>
      </c>
      <c r="E82" t="s">
        <v>191</v>
      </c>
      <c r="F82" t="s">
        <v>23</v>
      </c>
      <c r="G82">
        <v>10000000</v>
      </c>
      <c r="H82" t="s">
        <v>1729</v>
      </c>
      <c r="I82" t="s">
        <v>1767</v>
      </c>
      <c r="J82" s="496">
        <v>3.9888808558013996E-3</v>
      </c>
      <c r="K82" s="496">
        <v>0.72600234360232663</v>
      </c>
    </row>
    <row r="83" spans="1:11">
      <c r="A83" t="s">
        <v>1768</v>
      </c>
      <c r="B83" t="s">
        <v>184</v>
      </c>
      <c r="C83" t="s">
        <v>1769</v>
      </c>
      <c r="D83" t="s">
        <v>1094</v>
      </c>
      <c r="E83" t="s">
        <v>191</v>
      </c>
      <c r="F83" t="s">
        <v>23</v>
      </c>
      <c r="G83">
        <v>10000000</v>
      </c>
      <c r="H83" t="s">
        <v>1734</v>
      </c>
      <c r="I83" t="s">
        <v>1770</v>
      </c>
      <c r="J83" s="496">
        <v>3.9888808558013996E-3</v>
      </c>
      <c r="K83" s="496">
        <v>0.72999122445812803</v>
      </c>
    </row>
    <row r="84" spans="1:11">
      <c r="A84" t="s">
        <v>1762</v>
      </c>
      <c r="B84" t="s">
        <v>192</v>
      </c>
      <c r="C84" t="s">
        <v>1763</v>
      </c>
      <c r="D84" t="s">
        <v>1094</v>
      </c>
      <c r="E84" t="s">
        <v>191</v>
      </c>
      <c r="F84" t="s">
        <v>23</v>
      </c>
      <c r="G84">
        <v>10000000</v>
      </c>
      <c r="H84" t="s">
        <v>1737</v>
      </c>
      <c r="I84" t="s">
        <v>1764</v>
      </c>
      <c r="J84" s="496">
        <v>3.9888808558013996E-3</v>
      </c>
      <c r="K84" s="496">
        <v>0.73398010531392943</v>
      </c>
    </row>
    <row r="85" spans="1:11">
      <c r="A85" t="s">
        <v>1804</v>
      </c>
      <c r="B85" t="s">
        <v>184</v>
      </c>
      <c r="C85" t="s">
        <v>1805</v>
      </c>
      <c r="D85" t="s">
        <v>1094</v>
      </c>
      <c r="E85" t="s">
        <v>191</v>
      </c>
      <c r="F85" t="s">
        <v>23</v>
      </c>
      <c r="G85">
        <v>10000000</v>
      </c>
      <c r="H85" t="s">
        <v>1790</v>
      </c>
      <c r="I85" t="s">
        <v>1803</v>
      </c>
      <c r="J85" s="496">
        <v>3.9888808558013996E-3</v>
      </c>
      <c r="K85" s="496">
        <v>0.73796898616973083</v>
      </c>
    </row>
    <row r="86" spans="1:11">
      <c r="A86" t="s">
        <v>1806</v>
      </c>
      <c r="B86" t="s">
        <v>184</v>
      </c>
      <c r="C86" t="s">
        <v>1807</v>
      </c>
      <c r="D86" t="s">
        <v>1094</v>
      </c>
      <c r="E86" t="s">
        <v>191</v>
      </c>
      <c r="F86" t="s">
        <v>23</v>
      </c>
      <c r="G86">
        <v>10000000</v>
      </c>
      <c r="H86" t="s">
        <v>1790</v>
      </c>
      <c r="I86" t="s">
        <v>1803</v>
      </c>
      <c r="J86" s="496">
        <v>3.9888808558013996E-3</v>
      </c>
      <c r="K86" s="496">
        <v>0.74195786702553224</v>
      </c>
    </row>
    <row r="87" spans="1:11">
      <c r="A87" t="s">
        <v>1808</v>
      </c>
      <c r="B87" t="s">
        <v>184</v>
      </c>
      <c r="C87" t="s">
        <v>1809</v>
      </c>
      <c r="D87" t="s">
        <v>1094</v>
      </c>
      <c r="E87" t="s">
        <v>191</v>
      </c>
      <c r="F87" t="s">
        <v>23</v>
      </c>
      <c r="G87">
        <v>10000000</v>
      </c>
      <c r="H87" t="s">
        <v>1790</v>
      </c>
      <c r="I87" t="s">
        <v>1803</v>
      </c>
      <c r="J87" s="496">
        <v>3.9888808558013996E-3</v>
      </c>
      <c r="K87" s="496">
        <v>0.74594674788133364</v>
      </c>
    </row>
    <row r="88" spans="1:11">
      <c r="A88" t="s">
        <v>1870</v>
      </c>
      <c r="B88" t="s">
        <v>184</v>
      </c>
      <c r="C88" t="s">
        <v>1871</v>
      </c>
      <c r="D88" t="s">
        <v>1094</v>
      </c>
      <c r="E88" t="s">
        <v>191</v>
      </c>
      <c r="F88" t="s">
        <v>23</v>
      </c>
      <c r="G88">
        <v>10000000</v>
      </c>
      <c r="H88" t="s">
        <v>1822</v>
      </c>
      <c r="I88" t="s">
        <v>1867</v>
      </c>
      <c r="J88" s="496">
        <v>3.9888808558013996E-3</v>
      </c>
      <c r="K88" s="496">
        <v>0.74993562873713504</v>
      </c>
    </row>
    <row r="89" spans="1:11">
      <c r="A89" t="s">
        <v>1872</v>
      </c>
      <c r="B89" t="s">
        <v>184</v>
      </c>
      <c r="C89" t="s">
        <v>1873</v>
      </c>
      <c r="D89" t="s">
        <v>1094</v>
      </c>
      <c r="E89" t="s">
        <v>191</v>
      </c>
      <c r="F89" t="s">
        <v>23</v>
      </c>
      <c r="G89">
        <v>10000000</v>
      </c>
      <c r="H89" t="s">
        <v>1822</v>
      </c>
      <c r="I89" t="s">
        <v>1867</v>
      </c>
      <c r="J89" s="496">
        <v>3.9888808558013996E-3</v>
      </c>
      <c r="K89" s="496">
        <v>0.75392450959293644</v>
      </c>
    </row>
    <row r="90" spans="1:11">
      <c r="A90" t="s">
        <v>1912</v>
      </c>
      <c r="B90" t="s">
        <v>188</v>
      </c>
      <c r="C90" t="s">
        <v>1913</v>
      </c>
      <c r="D90" t="s">
        <v>1571</v>
      </c>
      <c r="E90" t="s">
        <v>185</v>
      </c>
      <c r="F90" t="s">
        <v>170</v>
      </c>
      <c r="G90">
        <v>10000000</v>
      </c>
      <c r="H90" t="s">
        <v>1843</v>
      </c>
      <c r="I90" t="s">
        <v>1698</v>
      </c>
      <c r="J90" s="496">
        <v>3.9888808558013996E-3</v>
      </c>
      <c r="K90" s="496">
        <v>0.75791339044873784</v>
      </c>
    </row>
    <row r="91" spans="1:11">
      <c r="A91" t="s">
        <v>1908</v>
      </c>
      <c r="B91" t="s">
        <v>1891</v>
      </c>
      <c r="C91" t="s">
        <v>1909</v>
      </c>
      <c r="D91" t="s">
        <v>1094</v>
      </c>
      <c r="E91" t="s">
        <v>191</v>
      </c>
      <c r="F91" t="s">
        <v>23</v>
      </c>
      <c r="G91">
        <v>10000000</v>
      </c>
      <c r="H91" t="s">
        <v>1280</v>
      </c>
      <c r="I91" t="s">
        <v>1903</v>
      </c>
      <c r="J91" s="496">
        <v>3.9888808558013996E-3</v>
      </c>
      <c r="K91" s="496">
        <v>0.76190227130453925</v>
      </c>
    </row>
    <row r="92" spans="1:11">
      <c r="A92" t="s">
        <v>1910</v>
      </c>
      <c r="B92" t="s">
        <v>1891</v>
      </c>
      <c r="C92" t="s">
        <v>1911</v>
      </c>
      <c r="D92" t="s">
        <v>1094</v>
      </c>
      <c r="E92" t="s">
        <v>191</v>
      </c>
      <c r="F92" t="s">
        <v>23</v>
      </c>
      <c r="G92">
        <v>10000000</v>
      </c>
      <c r="H92" t="s">
        <v>1280</v>
      </c>
      <c r="I92" t="s">
        <v>1894</v>
      </c>
      <c r="J92" s="496">
        <v>3.9888808558013996E-3</v>
      </c>
      <c r="K92" s="496">
        <v>0.76589115216034065</v>
      </c>
    </row>
    <row r="93" spans="1:11">
      <c r="A93" t="s">
        <v>2094</v>
      </c>
      <c r="B93" t="s">
        <v>188</v>
      </c>
      <c r="C93" t="s">
        <v>2095</v>
      </c>
      <c r="D93" t="s">
        <v>2096</v>
      </c>
      <c r="E93" t="s">
        <v>185</v>
      </c>
      <c r="F93" t="s">
        <v>169</v>
      </c>
      <c r="G93">
        <v>10000000</v>
      </c>
      <c r="H93" t="s">
        <v>2071</v>
      </c>
      <c r="I93" t="s">
        <v>2097</v>
      </c>
      <c r="J93" s="496">
        <v>3.9888808558013996E-3</v>
      </c>
      <c r="K93" s="496">
        <v>0.76988003301614205</v>
      </c>
    </row>
    <row r="94" spans="1:11">
      <c r="A94" t="s">
        <v>2194</v>
      </c>
      <c r="B94" t="s">
        <v>188</v>
      </c>
      <c r="C94" t="s">
        <v>2195</v>
      </c>
      <c r="D94" t="s">
        <v>2096</v>
      </c>
      <c r="E94" t="s">
        <v>185</v>
      </c>
      <c r="F94" t="s">
        <v>169</v>
      </c>
      <c r="G94">
        <v>10000000</v>
      </c>
      <c r="H94" t="s">
        <v>2160</v>
      </c>
      <c r="I94" t="s">
        <v>2196</v>
      </c>
      <c r="J94" s="496">
        <v>3.9888808558013996E-3</v>
      </c>
      <c r="K94" s="496">
        <v>0.77386891387194345</v>
      </c>
    </row>
    <row r="95" spans="1:11">
      <c r="A95" t="s">
        <v>2197</v>
      </c>
      <c r="B95" t="s">
        <v>2016</v>
      </c>
      <c r="C95" t="s">
        <v>2198</v>
      </c>
      <c r="D95" t="s">
        <v>2199</v>
      </c>
      <c r="E95" t="s">
        <v>185</v>
      </c>
      <c r="F95" t="s">
        <v>23</v>
      </c>
      <c r="G95">
        <v>10000000</v>
      </c>
      <c r="H95" t="s">
        <v>1340</v>
      </c>
      <c r="I95" t="s">
        <v>2200</v>
      </c>
      <c r="J95" s="496">
        <v>3.9888808558013996E-3</v>
      </c>
      <c r="K95" s="496">
        <v>0.77785779472774486</v>
      </c>
    </row>
    <row r="96" spans="1:11">
      <c r="A96" t="s">
        <v>2201</v>
      </c>
      <c r="B96" t="s">
        <v>188</v>
      </c>
      <c r="C96" t="s">
        <v>2202</v>
      </c>
      <c r="D96" t="s">
        <v>2096</v>
      </c>
      <c r="E96" t="s">
        <v>185</v>
      </c>
      <c r="F96" t="s">
        <v>169</v>
      </c>
      <c r="G96">
        <v>10000000</v>
      </c>
      <c r="H96" t="s">
        <v>2169</v>
      </c>
      <c r="I96" t="s">
        <v>1417</v>
      </c>
      <c r="J96" s="496">
        <v>3.9888808558013996E-3</v>
      </c>
      <c r="K96" s="496">
        <v>0.78184667558354626</v>
      </c>
    </row>
    <row r="97" spans="1:11">
      <c r="A97" t="s">
        <v>2271</v>
      </c>
      <c r="B97" t="s">
        <v>188</v>
      </c>
      <c r="C97" t="s">
        <v>2272</v>
      </c>
      <c r="D97" t="s">
        <v>2273</v>
      </c>
      <c r="E97" t="s">
        <v>185</v>
      </c>
      <c r="F97" t="s">
        <v>170</v>
      </c>
      <c r="G97">
        <v>10000000</v>
      </c>
      <c r="H97" t="s">
        <v>2245</v>
      </c>
      <c r="I97" t="s">
        <v>2270</v>
      </c>
      <c r="J97" s="496">
        <v>3.9888808558013996E-3</v>
      </c>
      <c r="K97" s="496">
        <v>0.78583555643934766</v>
      </c>
    </row>
    <row r="98" spans="1:11">
      <c r="A98" t="s">
        <v>2321</v>
      </c>
      <c r="B98" t="s">
        <v>190</v>
      </c>
      <c r="C98" t="s">
        <v>2322</v>
      </c>
      <c r="D98" t="s">
        <v>2323</v>
      </c>
      <c r="E98" t="s">
        <v>185</v>
      </c>
      <c r="F98" t="s">
        <v>22</v>
      </c>
      <c r="G98">
        <v>10000000</v>
      </c>
      <c r="H98" t="s">
        <v>2289</v>
      </c>
      <c r="I98" t="s">
        <v>2324</v>
      </c>
      <c r="J98" s="496">
        <v>3.9888808558013996E-3</v>
      </c>
      <c r="K98" s="496">
        <v>0.78982443729514906</v>
      </c>
    </row>
    <row r="99" spans="1:11">
      <c r="A99" t="s">
        <v>2325</v>
      </c>
      <c r="B99" t="s">
        <v>1891</v>
      </c>
      <c r="C99" t="s">
        <v>2326</v>
      </c>
      <c r="D99" t="s">
        <v>1094</v>
      </c>
      <c r="E99" t="s">
        <v>191</v>
      </c>
      <c r="F99" t="s">
        <v>23</v>
      </c>
      <c r="G99">
        <v>10000000</v>
      </c>
      <c r="H99" t="s">
        <v>1329</v>
      </c>
      <c r="I99" t="s">
        <v>1270</v>
      </c>
      <c r="J99" s="496">
        <v>3.9888808558013996E-3</v>
      </c>
      <c r="K99" s="496">
        <v>0.79381331815095046</v>
      </c>
    </row>
    <row r="100" spans="1:11">
      <c r="A100" t="s">
        <v>2671</v>
      </c>
      <c r="B100" t="s">
        <v>188</v>
      </c>
      <c r="C100" t="s">
        <v>2672</v>
      </c>
      <c r="D100" t="s">
        <v>2269</v>
      </c>
      <c r="E100" t="s">
        <v>185</v>
      </c>
      <c r="F100" t="s">
        <v>170</v>
      </c>
      <c r="G100">
        <v>10000000</v>
      </c>
      <c r="H100" t="s">
        <v>2492</v>
      </c>
      <c r="I100" t="s">
        <v>1707</v>
      </c>
      <c r="J100" s="496">
        <v>3.9888808558013996E-3</v>
      </c>
      <c r="K100" s="496">
        <v>0.79780219900675187</v>
      </c>
    </row>
    <row r="101" spans="1:11">
      <c r="A101" t="s">
        <v>2673</v>
      </c>
      <c r="B101" t="s">
        <v>188</v>
      </c>
      <c r="C101" t="s">
        <v>2674</v>
      </c>
      <c r="D101" t="s">
        <v>2269</v>
      </c>
      <c r="E101" t="s">
        <v>185</v>
      </c>
      <c r="F101" t="s">
        <v>170</v>
      </c>
      <c r="G101">
        <v>10000000</v>
      </c>
      <c r="H101" t="s">
        <v>2492</v>
      </c>
      <c r="I101" t="s">
        <v>1707</v>
      </c>
      <c r="J101" s="496">
        <v>3.9888808558013996E-3</v>
      </c>
      <c r="K101" s="496">
        <v>0.80179107986255327</v>
      </c>
    </row>
    <row r="102" spans="1:11">
      <c r="A102" t="s">
        <v>1693</v>
      </c>
      <c r="B102" t="s">
        <v>184</v>
      </c>
      <c r="C102" t="s">
        <v>1694</v>
      </c>
      <c r="D102" t="s">
        <v>1094</v>
      </c>
      <c r="E102" t="s">
        <v>191</v>
      </c>
      <c r="F102" t="s">
        <v>23</v>
      </c>
      <c r="G102">
        <v>9921000</v>
      </c>
      <c r="H102" t="s">
        <v>1627</v>
      </c>
      <c r="I102" t="s">
        <v>1686</v>
      </c>
      <c r="J102" s="496">
        <v>3.9573686970405687E-3</v>
      </c>
      <c r="K102" s="496">
        <v>0.80574844855959382</v>
      </c>
    </row>
    <row r="103" spans="1:11">
      <c r="A103" t="s">
        <v>2024</v>
      </c>
      <c r="B103" t="s">
        <v>192</v>
      </c>
      <c r="C103" t="s">
        <v>1421</v>
      </c>
      <c r="D103" t="s">
        <v>1094</v>
      </c>
      <c r="E103" t="s">
        <v>191</v>
      </c>
      <c r="F103" t="s">
        <v>23</v>
      </c>
      <c r="G103">
        <v>9832751</v>
      </c>
      <c r="H103" t="s">
        <v>1402</v>
      </c>
      <c r="I103" t="s">
        <v>1695</v>
      </c>
      <c r="J103" s="496">
        <v>3.9221672223762067E-3</v>
      </c>
      <c r="K103" s="496">
        <v>0.80967061578197008</v>
      </c>
    </row>
    <row r="104" spans="1:11">
      <c r="A104" t="s">
        <v>2318</v>
      </c>
      <c r="B104" t="s">
        <v>1891</v>
      </c>
      <c r="C104" t="s">
        <v>2319</v>
      </c>
      <c r="D104" t="s">
        <v>1094</v>
      </c>
      <c r="E104" t="s">
        <v>191</v>
      </c>
      <c r="F104" t="s">
        <v>23</v>
      </c>
      <c r="G104">
        <v>8610200</v>
      </c>
      <c r="H104" t="s">
        <v>2291</v>
      </c>
      <c r="I104" t="s">
        <v>2320</v>
      </c>
      <c r="J104" s="496">
        <v>3.4345061944621212E-3</v>
      </c>
      <c r="K104" s="496">
        <v>0.81310512197643225</v>
      </c>
    </row>
    <row r="105" spans="1:11">
      <c r="A105" t="s">
        <v>2274</v>
      </c>
      <c r="B105" t="s">
        <v>1891</v>
      </c>
      <c r="C105" t="s">
        <v>2275</v>
      </c>
      <c r="D105" t="s">
        <v>1094</v>
      </c>
      <c r="E105" t="s">
        <v>191</v>
      </c>
      <c r="F105" t="s">
        <v>23</v>
      </c>
      <c r="G105">
        <v>8231933</v>
      </c>
      <c r="H105" t="s">
        <v>1330</v>
      </c>
      <c r="I105" t="s">
        <v>2276</v>
      </c>
      <c r="J105" s="496">
        <v>3.2836199949939785E-3</v>
      </c>
      <c r="K105" s="496">
        <v>0.81638874197142619</v>
      </c>
    </row>
    <row r="106" spans="1:11">
      <c r="A106" t="s">
        <v>2327</v>
      </c>
      <c r="B106" t="s">
        <v>1891</v>
      </c>
      <c r="C106" t="s">
        <v>2328</v>
      </c>
      <c r="D106" t="s">
        <v>1094</v>
      </c>
      <c r="E106" t="s">
        <v>191</v>
      </c>
      <c r="F106" t="s">
        <v>23</v>
      </c>
      <c r="G106">
        <v>8135000</v>
      </c>
      <c r="H106" t="s">
        <v>2295</v>
      </c>
      <c r="I106" t="s">
        <v>2329</v>
      </c>
      <c r="J106" s="496">
        <v>3.2449545761944389E-3</v>
      </c>
      <c r="K106" s="496">
        <v>0.81963369654762064</v>
      </c>
    </row>
    <row r="107" spans="1:11">
      <c r="A107" t="s">
        <v>1118</v>
      </c>
      <c r="B107" t="s">
        <v>190</v>
      </c>
      <c r="C107" t="s">
        <v>1119</v>
      </c>
      <c r="D107" t="s">
        <v>1120</v>
      </c>
      <c r="E107" t="s">
        <v>185</v>
      </c>
      <c r="F107" t="s">
        <v>22</v>
      </c>
      <c r="G107">
        <v>8000000</v>
      </c>
      <c r="H107" t="s">
        <v>523</v>
      </c>
      <c r="I107" t="s">
        <v>1322</v>
      </c>
      <c r="J107" s="496">
        <v>3.19110468464112E-3</v>
      </c>
      <c r="K107" s="496">
        <v>0.82282480123226176</v>
      </c>
    </row>
    <row r="108" spans="1:11">
      <c r="A108" t="s">
        <v>1696</v>
      </c>
      <c r="B108" t="s">
        <v>188</v>
      </c>
      <c r="C108" t="s">
        <v>1697</v>
      </c>
      <c r="D108" t="s">
        <v>1094</v>
      </c>
      <c r="E108" t="s">
        <v>191</v>
      </c>
      <c r="F108" t="s">
        <v>170</v>
      </c>
      <c r="G108">
        <v>8000000</v>
      </c>
      <c r="H108" t="s">
        <v>1579</v>
      </c>
      <c r="I108" t="s">
        <v>1698</v>
      </c>
      <c r="J108" s="496">
        <v>3.19110468464112E-3</v>
      </c>
      <c r="K108" s="496">
        <v>0.82601590591690288</v>
      </c>
    </row>
    <row r="109" spans="1:11">
      <c r="A109" t="s">
        <v>2258</v>
      </c>
      <c r="B109" t="s">
        <v>1891</v>
      </c>
      <c r="C109" t="s">
        <v>2259</v>
      </c>
      <c r="D109" t="s">
        <v>1094</v>
      </c>
      <c r="E109" t="s">
        <v>191</v>
      </c>
      <c r="F109" t="s">
        <v>23</v>
      </c>
      <c r="G109">
        <v>7842000</v>
      </c>
      <c r="H109" t="s">
        <v>1683</v>
      </c>
      <c r="I109" t="s">
        <v>2260</v>
      </c>
      <c r="J109" s="496">
        <v>3.1280803671194578E-3</v>
      </c>
      <c r="K109" s="496">
        <v>0.82914398628402231</v>
      </c>
    </row>
    <row r="110" spans="1:11">
      <c r="A110" t="s">
        <v>1124</v>
      </c>
      <c r="B110" t="s">
        <v>190</v>
      </c>
      <c r="C110" t="s">
        <v>1125</v>
      </c>
      <c r="D110" t="s">
        <v>1126</v>
      </c>
      <c r="E110" t="s">
        <v>185</v>
      </c>
      <c r="F110" t="s">
        <v>23</v>
      </c>
      <c r="G110">
        <v>7000000</v>
      </c>
      <c r="H110" t="s">
        <v>559</v>
      </c>
      <c r="I110" t="s">
        <v>1309</v>
      </c>
      <c r="J110" s="496">
        <v>2.7922165990609798E-3</v>
      </c>
      <c r="K110" s="496">
        <v>0.83193620288308323</v>
      </c>
    </row>
    <row r="111" spans="1:11">
      <c r="A111" t="s">
        <v>1121</v>
      </c>
      <c r="B111" t="s">
        <v>184</v>
      </c>
      <c r="C111" t="s">
        <v>1122</v>
      </c>
      <c r="D111" t="s">
        <v>1123</v>
      </c>
      <c r="E111" t="s">
        <v>185</v>
      </c>
      <c r="F111" t="s">
        <v>23</v>
      </c>
      <c r="G111">
        <v>7000000</v>
      </c>
      <c r="H111" t="s">
        <v>1085</v>
      </c>
      <c r="I111" t="s">
        <v>1310</v>
      </c>
      <c r="J111" s="496">
        <v>2.7922165990609798E-3</v>
      </c>
      <c r="K111" s="496">
        <v>0.83472841948214416</v>
      </c>
    </row>
    <row r="112" spans="1:11">
      <c r="A112" t="s">
        <v>1699</v>
      </c>
      <c r="B112" t="s">
        <v>188</v>
      </c>
      <c r="C112" t="s">
        <v>1700</v>
      </c>
      <c r="D112" t="s">
        <v>1094</v>
      </c>
      <c r="E112" t="s">
        <v>191</v>
      </c>
      <c r="F112" t="s">
        <v>170</v>
      </c>
      <c r="G112">
        <v>7000000</v>
      </c>
      <c r="H112" t="s">
        <v>1579</v>
      </c>
      <c r="I112" t="s">
        <v>1698</v>
      </c>
      <c r="J112" s="496">
        <v>2.7922165990609798E-3</v>
      </c>
      <c r="K112" s="496">
        <v>0.83752063608120508</v>
      </c>
    </row>
    <row r="113" spans="1:11">
      <c r="A113" t="s">
        <v>2277</v>
      </c>
      <c r="B113" t="s">
        <v>1891</v>
      </c>
      <c r="C113" t="s">
        <v>2278</v>
      </c>
      <c r="D113" t="s">
        <v>1094</v>
      </c>
      <c r="E113" t="s">
        <v>191</v>
      </c>
      <c r="F113" t="s">
        <v>23</v>
      </c>
      <c r="G113">
        <v>6760000</v>
      </c>
      <c r="H113" t="s">
        <v>1330</v>
      </c>
      <c r="I113" t="s">
        <v>2279</v>
      </c>
      <c r="J113" s="496">
        <v>2.6964834585217461E-3</v>
      </c>
      <c r="K113" s="496">
        <v>0.84021711953972678</v>
      </c>
    </row>
    <row r="114" spans="1:11">
      <c r="A114" t="s">
        <v>2190</v>
      </c>
      <c r="B114" t="s">
        <v>1891</v>
      </c>
      <c r="C114" t="s">
        <v>2134</v>
      </c>
      <c r="D114" t="s">
        <v>1094</v>
      </c>
      <c r="E114" t="s">
        <v>191</v>
      </c>
      <c r="F114" t="s">
        <v>23</v>
      </c>
      <c r="G114">
        <v>6600000</v>
      </c>
      <c r="H114" t="s">
        <v>2163</v>
      </c>
      <c r="I114" t="s">
        <v>2135</v>
      </c>
      <c r="J114" s="496">
        <v>2.6326613648289237E-3</v>
      </c>
      <c r="K114" s="496">
        <v>0.84284978090455565</v>
      </c>
    </row>
    <row r="115" spans="1:11">
      <c r="A115" t="s">
        <v>2258</v>
      </c>
      <c r="B115" t="s">
        <v>1891</v>
      </c>
      <c r="C115" t="s">
        <v>2259</v>
      </c>
      <c r="D115" t="s">
        <v>1094</v>
      </c>
      <c r="E115" t="s">
        <v>191</v>
      </c>
      <c r="F115" t="s">
        <v>23</v>
      </c>
      <c r="G115">
        <v>6587000</v>
      </c>
      <c r="H115" t="s">
        <v>2238</v>
      </c>
      <c r="I115" t="s">
        <v>2260</v>
      </c>
      <c r="J115" s="496">
        <v>2.6274758197163822E-3</v>
      </c>
      <c r="K115" s="496">
        <v>0.84547725672427199</v>
      </c>
    </row>
    <row r="116" spans="1:11">
      <c r="A116" t="s">
        <v>1477</v>
      </c>
      <c r="B116" t="s">
        <v>186</v>
      </c>
      <c r="C116" t="s">
        <v>1478</v>
      </c>
      <c r="D116" t="s">
        <v>1479</v>
      </c>
      <c r="E116" t="s">
        <v>195</v>
      </c>
      <c r="F116" t="s">
        <v>22</v>
      </c>
      <c r="G116">
        <v>6500000</v>
      </c>
      <c r="H116" t="s">
        <v>1463</v>
      </c>
      <c r="I116" t="s">
        <v>1480</v>
      </c>
      <c r="J116" s="496">
        <v>2.5927725562709097E-3</v>
      </c>
      <c r="K116" s="496">
        <v>0.84807002928054287</v>
      </c>
    </row>
    <row r="117" spans="1:11">
      <c r="A117" t="s">
        <v>2274</v>
      </c>
      <c r="B117" t="s">
        <v>1891</v>
      </c>
      <c r="C117" t="s">
        <v>2275</v>
      </c>
      <c r="D117" t="s">
        <v>1094</v>
      </c>
      <c r="E117" t="s">
        <v>191</v>
      </c>
      <c r="F117" t="s">
        <v>23</v>
      </c>
      <c r="G117">
        <v>6343010</v>
      </c>
      <c r="H117" t="s">
        <v>2291</v>
      </c>
      <c r="I117" t="s">
        <v>2276</v>
      </c>
      <c r="J117" s="496">
        <v>2.5301511157156836E-3</v>
      </c>
      <c r="K117" s="496">
        <v>0.85060018039625851</v>
      </c>
    </row>
    <row r="118" spans="1:11">
      <c r="A118" t="s">
        <v>1127</v>
      </c>
      <c r="B118" t="s">
        <v>190</v>
      </c>
      <c r="C118" t="s">
        <v>1128</v>
      </c>
      <c r="D118" t="s">
        <v>1126</v>
      </c>
      <c r="E118" t="s">
        <v>185</v>
      </c>
      <c r="F118" t="s">
        <v>23</v>
      </c>
      <c r="G118">
        <v>6000000</v>
      </c>
      <c r="H118" t="s">
        <v>1083</v>
      </c>
      <c r="I118" t="s">
        <v>1319</v>
      </c>
      <c r="J118" s="496">
        <v>2.39332851348084E-3</v>
      </c>
      <c r="K118" s="496">
        <v>0.85299350890973935</v>
      </c>
    </row>
    <row r="119" spans="1:11">
      <c r="A119" t="s">
        <v>1481</v>
      </c>
      <c r="B119" t="s">
        <v>186</v>
      </c>
      <c r="C119" t="s">
        <v>1482</v>
      </c>
      <c r="D119" t="s">
        <v>1483</v>
      </c>
      <c r="E119" t="s">
        <v>195</v>
      </c>
      <c r="F119" t="s">
        <v>22</v>
      </c>
      <c r="G119">
        <v>6000000</v>
      </c>
      <c r="H119" t="s">
        <v>1314</v>
      </c>
      <c r="I119" t="s">
        <v>1484</v>
      </c>
      <c r="J119" s="496">
        <v>2.39332851348084E-3</v>
      </c>
      <c r="K119" s="496">
        <v>0.85538683742322019</v>
      </c>
    </row>
    <row r="120" spans="1:11">
      <c r="A120" t="s">
        <v>2203</v>
      </c>
      <c r="B120" t="s">
        <v>1891</v>
      </c>
      <c r="C120" t="s">
        <v>2176</v>
      </c>
      <c r="D120" t="s">
        <v>1094</v>
      </c>
      <c r="E120" t="s">
        <v>191</v>
      </c>
      <c r="F120" t="s">
        <v>23</v>
      </c>
      <c r="G120">
        <v>5950000</v>
      </c>
      <c r="H120" t="s">
        <v>2163</v>
      </c>
      <c r="I120" t="s">
        <v>2177</v>
      </c>
      <c r="J120" s="496">
        <v>2.373384109201833E-3</v>
      </c>
      <c r="K120" s="496">
        <v>0.85776022153242204</v>
      </c>
    </row>
    <row r="121" spans="1:11">
      <c r="A121" t="s">
        <v>2277</v>
      </c>
      <c r="B121" t="s">
        <v>1891</v>
      </c>
      <c r="C121" t="s">
        <v>2278</v>
      </c>
      <c r="D121" t="s">
        <v>1094</v>
      </c>
      <c r="E121" t="s">
        <v>191</v>
      </c>
      <c r="F121" t="s">
        <v>23</v>
      </c>
      <c r="G121">
        <v>5746423</v>
      </c>
      <c r="H121" t="s">
        <v>2288</v>
      </c>
      <c r="I121" t="s">
        <v>2279</v>
      </c>
      <c r="J121" s="496">
        <v>2.2921796694036849E-3</v>
      </c>
      <c r="K121" s="496">
        <v>0.86005240120182569</v>
      </c>
    </row>
    <row r="122" spans="1:11">
      <c r="A122" t="s">
        <v>2330</v>
      </c>
      <c r="B122" t="s">
        <v>1891</v>
      </c>
      <c r="C122" t="s">
        <v>2331</v>
      </c>
      <c r="D122" t="s">
        <v>1094</v>
      </c>
      <c r="E122" t="s">
        <v>191</v>
      </c>
      <c r="F122" t="s">
        <v>23</v>
      </c>
      <c r="G122">
        <v>5720000</v>
      </c>
      <c r="H122" t="s">
        <v>2295</v>
      </c>
      <c r="I122" t="s">
        <v>2332</v>
      </c>
      <c r="J122" s="496">
        <v>2.2816398495184007E-3</v>
      </c>
      <c r="K122" s="496">
        <v>0.86233404105134404</v>
      </c>
    </row>
    <row r="123" spans="1:11">
      <c r="A123" t="s">
        <v>2315</v>
      </c>
      <c r="B123" t="s">
        <v>1891</v>
      </c>
      <c r="C123" t="s">
        <v>2316</v>
      </c>
      <c r="D123" t="s">
        <v>1094</v>
      </c>
      <c r="E123" t="s">
        <v>191</v>
      </c>
      <c r="F123" t="s">
        <v>23</v>
      </c>
      <c r="G123">
        <v>5666075</v>
      </c>
      <c r="H123" t="s">
        <v>1275</v>
      </c>
      <c r="I123" t="s">
        <v>2317</v>
      </c>
      <c r="J123" s="496">
        <v>2.2601298095034916E-3</v>
      </c>
      <c r="K123" s="496">
        <v>0.86459417086084756</v>
      </c>
    </row>
    <row r="124" spans="1:11">
      <c r="A124" t="s">
        <v>1573</v>
      </c>
      <c r="B124" t="s">
        <v>186</v>
      </c>
      <c r="C124" t="s">
        <v>1572</v>
      </c>
      <c r="D124" t="s">
        <v>1556</v>
      </c>
      <c r="E124" t="s">
        <v>195</v>
      </c>
      <c r="F124" t="s">
        <v>22</v>
      </c>
      <c r="G124">
        <v>5500000</v>
      </c>
      <c r="H124" t="s">
        <v>1543</v>
      </c>
      <c r="I124" t="s">
        <v>1484</v>
      </c>
      <c r="J124" s="496">
        <v>2.1938844706907699E-3</v>
      </c>
      <c r="K124" s="496">
        <v>0.86678805533153835</v>
      </c>
    </row>
    <row r="125" spans="1:11">
      <c r="A125" t="s">
        <v>2333</v>
      </c>
      <c r="B125" t="s">
        <v>1891</v>
      </c>
      <c r="C125" t="s">
        <v>2334</v>
      </c>
      <c r="D125" t="s">
        <v>1094</v>
      </c>
      <c r="E125" t="s">
        <v>191</v>
      </c>
      <c r="F125" t="s">
        <v>23</v>
      </c>
      <c r="G125">
        <v>5454200</v>
      </c>
      <c r="H125" t="s">
        <v>1329</v>
      </c>
      <c r="I125" t="s">
        <v>2335</v>
      </c>
      <c r="J125" s="496">
        <v>2.1756153963711994E-3</v>
      </c>
      <c r="K125" s="496">
        <v>0.86896367072790959</v>
      </c>
    </row>
    <row r="126" spans="1:11">
      <c r="A126" t="s">
        <v>2277</v>
      </c>
      <c r="B126" t="s">
        <v>1891</v>
      </c>
      <c r="C126" t="s">
        <v>2278</v>
      </c>
      <c r="D126" t="s">
        <v>1094</v>
      </c>
      <c r="E126" t="s">
        <v>191</v>
      </c>
      <c r="F126" t="s">
        <v>23</v>
      </c>
      <c r="G126">
        <v>5452577</v>
      </c>
      <c r="H126" t="s">
        <v>2242</v>
      </c>
      <c r="I126" t="s">
        <v>2279</v>
      </c>
      <c r="J126" s="496">
        <v>2.174968001008303E-3</v>
      </c>
      <c r="K126" s="496">
        <v>0.87113863872891784</v>
      </c>
    </row>
    <row r="127" spans="1:11">
      <c r="A127" t="s">
        <v>2330</v>
      </c>
      <c r="B127" t="s">
        <v>1891</v>
      </c>
      <c r="C127" t="s">
        <v>2331</v>
      </c>
      <c r="D127" t="s">
        <v>1094</v>
      </c>
      <c r="E127" t="s">
        <v>191</v>
      </c>
      <c r="F127" t="s">
        <v>23</v>
      </c>
      <c r="G127">
        <v>5066500</v>
      </c>
      <c r="H127" t="s">
        <v>2366</v>
      </c>
      <c r="I127" t="s">
        <v>2332</v>
      </c>
      <c r="J127" s="496">
        <v>2.0209664855917794E-3</v>
      </c>
      <c r="K127" s="496">
        <v>0.87315960521450964</v>
      </c>
    </row>
    <row r="128" spans="1:11">
      <c r="A128" t="s">
        <v>1129</v>
      </c>
      <c r="B128" t="s">
        <v>190</v>
      </c>
      <c r="C128" t="s">
        <v>1130</v>
      </c>
      <c r="D128" t="s">
        <v>1094</v>
      </c>
      <c r="E128" t="s">
        <v>191</v>
      </c>
      <c r="F128" t="s">
        <v>23</v>
      </c>
      <c r="G128">
        <v>5000000</v>
      </c>
      <c r="H128" t="s">
        <v>815</v>
      </c>
      <c r="I128" t="s">
        <v>1290</v>
      </c>
      <c r="J128" s="496">
        <v>1.9944404279006998E-3</v>
      </c>
      <c r="K128" s="496">
        <v>0.87515404564241028</v>
      </c>
    </row>
    <row r="129" spans="1:11">
      <c r="A129" t="s">
        <v>1131</v>
      </c>
      <c r="B129" t="s">
        <v>190</v>
      </c>
      <c r="C129" t="s">
        <v>1132</v>
      </c>
      <c r="D129" t="s">
        <v>1094</v>
      </c>
      <c r="E129" t="s">
        <v>191</v>
      </c>
      <c r="F129" t="s">
        <v>23</v>
      </c>
      <c r="G129">
        <v>5000000</v>
      </c>
      <c r="H129" t="s">
        <v>815</v>
      </c>
      <c r="I129" t="s">
        <v>1290</v>
      </c>
      <c r="J129" s="496">
        <v>1.9944404279006998E-3</v>
      </c>
      <c r="K129" s="496">
        <v>0.87714848607031093</v>
      </c>
    </row>
    <row r="130" spans="1:11">
      <c r="A130" t="s">
        <v>1137</v>
      </c>
      <c r="B130" t="s">
        <v>190</v>
      </c>
      <c r="C130" t="s">
        <v>1138</v>
      </c>
      <c r="D130" t="s">
        <v>1126</v>
      </c>
      <c r="E130" t="s">
        <v>185</v>
      </c>
      <c r="F130" t="s">
        <v>23</v>
      </c>
      <c r="G130">
        <v>5000000</v>
      </c>
      <c r="H130" t="s">
        <v>559</v>
      </c>
      <c r="I130" t="s">
        <v>1309</v>
      </c>
      <c r="J130" s="496">
        <v>1.9944404279006998E-3</v>
      </c>
      <c r="K130" s="496">
        <v>0.87914292649821157</v>
      </c>
    </row>
    <row r="131" spans="1:11">
      <c r="A131" t="s">
        <v>1139</v>
      </c>
      <c r="B131" t="s">
        <v>190</v>
      </c>
      <c r="C131" t="s">
        <v>1140</v>
      </c>
      <c r="D131" t="s">
        <v>1126</v>
      </c>
      <c r="E131" t="s">
        <v>185</v>
      </c>
      <c r="F131" t="s">
        <v>23</v>
      </c>
      <c r="G131">
        <v>5000000</v>
      </c>
      <c r="H131" t="s">
        <v>559</v>
      </c>
      <c r="I131" t="s">
        <v>1309</v>
      </c>
      <c r="J131" s="496">
        <v>1.9944404279006998E-3</v>
      </c>
      <c r="K131" s="496">
        <v>0.88113736692611222</v>
      </c>
    </row>
    <row r="132" spans="1:11">
      <c r="A132" t="s">
        <v>1133</v>
      </c>
      <c r="B132" t="s">
        <v>184</v>
      </c>
      <c r="C132" t="s">
        <v>1134</v>
      </c>
      <c r="D132" t="s">
        <v>1123</v>
      </c>
      <c r="E132" t="s">
        <v>185</v>
      </c>
      <c r="F132" t="s">
        <v>23</v>
      </c>
      <c r="G132">
        <v>5000000</v>
      </c>
      <c r="H132" t="s">
        <v>1085</v>
      </c>
      <c r="I132" t="s">
        <v>1310</v>
      </c>
      <c r="J132" s="496">
        <v>1.9944404279006998E-3</v>
      </c>
      <c r="K132" s="496">
        <v>0.88313180735401287</v>
      </c>
    </row>
    <row r="133" spans="1:11">
      <c r="A133" t="s">
        <v>1135</v>
      </c>
      <c r="B133" t="s">
        <v>184</v>
      </c>
      <c r="C133" t="s">
        <v>1136</v>
      </c>
      <c r="D133" t="s">
        <v>1123</v>
      </c>
      <c r="E133" t="s">
        <v>185</v>
      </c>
      <c r="F133" t="s">
        <v>23</v>
      </c>
      <c r="G133">
        <v>5000000</v>
      </c>
      <c r="H133" t="s">
        <v>1085</v>
      </c>
      <c r="I133" t="s">
        <v>1310</v>
      </c>
      <c r="J133" s="496">
        <v>1.9944404279006998E-3</v>
      </c>
      <c r="K133" s="496">
        <v>0.88512624778191351</v>
      </c>
    </row>
    <row r="134" spans="1:11">
      <c r="A134" t="s">
        <v>1701</v>
      </c>
      <c r="B134" t="s">
        <v>192</v>
      </c>
      <c r="C134" t="s">
        <v>1702</v>
      </c>
      <c r="D134" t="s">
        <v>1094</v>
      </c>
      <c r="E134" t="s">
        <v>191</v>
      </c>
      <c r="F134" t="s">
        <v>23</v>
      </c>
      <c r="G134">
        <v>5000000</v>
      </c>
      <c r="H134" t="s">
        <v>1621</v>
      </c>
      <c r="I134" t="s">
        <v>1703</v>
      </c>
      <c r="J134" s="496">
        <v>1.9944404279006998E-3</v>
      </c>
      <c r="K134" s="496">
        <v>0.88712068820981416</v>
      </c>
    </row>
    <row r="135" spans="1:11">
      <c r="A135" t="s">
        <v>1771</v>
      </c>
      <c r="B135" t="s">
        <v>186</v>
      </c>
      <c r="C135" t="s">
        <v>1772</v>
      </c>
      <c r="D135" t="s">
        <v>1773</v>
      </c>
      <c r="E135" t="s">
        <v>195</v>
      </c>
      <c r="F135" t="s">
        <v>22</v>
      </c>
      <c r="G135">
        <v>5000000</v>
      </c>
      <c r="H135" t="s">
        <v>1727</v>
      </c>
      <c r="I135" t="s">
        <v>1564</v>
      </c>
      <c r="J135" s="496">
        <v>1.9944404279006998E-3</v>
      </c>
      <c r="K135" s="496">
        <v>0.8891151286377148</v>
      </c>
    </row>
    <row r="136" spans="1:11">
      <c r="A136" t="s">
        <v>1810</v>
      </c>
      <c r="B136" t="s">
        <v>186</v>
      </c>
      <c r="C136" t="s">
        <v>1811</v>
      </c>
      <c r="D136" t="s">
        <v>1773</v>
      </c>
      <c r="E136" t="s">
        <v>195</v>
      </c>
      <c r="F136" t="s">
        <v>22</v>
      </c>
      <c r="G136">
        <v>5000000</v>
      </c>
      <c r="H136" t="s">
        <v>1799</v>
      </c>
      <c r="I136" t="s">
        <v>1484</v>
      </c>
      <c r="J136" s="496">
        <v>1.9944404279006998E-3</v>
      </c>
      <c r="K136" s="496">
        <v>0.89110956906561545</v>
      </c>
    </row>
    <row r="137" spans="1:11">
      <c r="A137" t="s">
        <v>2133</v>
      </c>
      <c r="B137" t="s">
        <v>1891</v>
      </c>
      <c r="C137" t="s">
        <v>2134</v>
      </c>
      <c r="D137" t="s">
        <v>1094</v>
      </c>
      <c r="E137" t="s">
        <v>191</v>
      </c>
      <c r="F137" t="s">
        <v>23</v>
      </c>
      <c r="G137">
        <v>5000000</v>
      </c>
      <c r="H137" t="s">
        <v>2123</v>
      </c>
      <c r="I137" t="s">
        <v>2135</v>
      </c>
      <c r="J137" s="496">
        <v>1.9944404279006998E-3</v>
      </c>
      <c r="K137" s="496">
        <v>0.89310400949351609</v>
      </c>
    </row>
    <row r="138" spans="1:11">
      <c r="A138" t="s">
        <v>2336</v>
      </c>
      <c r="B138" t="s">
        <v>188</v>
      </c>
      <c r="C138" t="s">
        <v>2337</v>
      </c>
      <c r="D138" t="s">
        <v>2338</v>
      </c>
      <c r="E138" t="s">
        <v>185</v>
      </c>
      <c r="F138" t="s">
        <v>169</v>
      </c>
      <c r="G138">
        <v>5000000</v>
      </c>
      <c r="H138" t="s">
        <v>2287</v>
      </c>
      <c r="I138" t="s">
        <v>2339</v>
      </c>
      <c r="J138" s="496">
        <v>1.9944404279006998E-3</v>
      </c>
      <c r="K138" s="496">
        <v>0.89509844992141674</v>
      </c>
    </row>
    <row r="139" spans="1:11">
      <c r="A139" t="s">
        <v>2675</v>
      </c>
      <c r="B139" t="s">
        <v>1891</v>
      </c>
      <c r="C139" t="s">
        <v>2676</v>
      </c>
      <c r="D139" t="s">
        <v>1094</v>
      </c>
      <c r="E139" t="s">
        <v>191</v>
      </c>
      <c r="F139" t="s">
        <v>23</v>
      </c>
      <c r="G139">
        <v>5000000</v>
      </c>
      <c r="H139" t="s">
        <v>2497</v>
      </c>
      <c r="I139" t="s">
        <v>2677</v>
      </c>
      <c r="J139" s="496">
        <v>1.9944404279006998E-3</v>
      </c>
      <c r="K139" s="496">
        <v>0.89709289034931738</v>
      </c>
    </row>
    <row r="140" spans="1:11">
      <c r="A140" t="s">
        <v>2184</v>
      </c>
      <c r="B140" t="s">
        <v>1891</v>
      </c>
      <c r="C140" t="s">
        <v>2185</v>
      </c>
      <c r="D140" t="s">
        <v>1094</v>
      </c>
      <c r="E140" t="s">
        <v>191</v>
      </c>
      <c r="F140" t="s">
        <v>23</v>
      </c>
      <c r="G140">
        <v>4750000</v>
      </c>
      <c r="H140" t="s">
        <v>2238</v>
      </c>
      <c r="I140" t="s">
        <v>2186</v>
      </c>
      <c r="J140" s="496">
        <v>1.8947184065056649E-3</v>
      </c>
      <c r="K140" s="496">
        <v>0.89898760875582306</v>
      </c>
    </row>
    <row r="141" spans="1:11">
      <c r="A141" t="s">
        <v>2277</v>
      </c>
      <c r="B141" t="s">
        <v>1891</v>
      </c>
      <c r="C141" t="s">
        <v>2278</v>
      </c>
      <c r="D141" t="s">
        <v>1094</v>
      </c>
      <c r="E141" t="s">
        <v>191</v>
      </c>
      <c r="F141" t="s">
        <v>23</v>
      </c>
      <c r="G141">
        <v>4501000</v>
      </c>
      <c r="H141" t="s">
        <v>2238</v>
      </c>
      <c r="I141" t="s">
        <v>2279</v>
      </c>
      <c r="J141" s="496">
        <v>1.79539527319621E-3</v>
      </c>
      <c r="K141" s="496">
        <v>0.90078300402901923</v>
      </c>
    </row>
    <row r="142" spans="1:11">
      <c r="A142" t="s">
        <v>1914</v>
      </c>
      <c r="B142" t="s">
        <v>190</v>
      </c>
      <c r="C142" t="s">
        <v>1915</v>
      </c>
      <c r="D142" t="s">
        <v>1916</v>
      </c>
      <c r="E142" t="s">
        <v>185</v>
      </c>
      <c r="F142" t="s">
        <v>22</v>
      </c>
      <c r="G142">
        <v>4500000</v>
      </c>
      <c r="H142" t="s">
        <v>1851</v>
      </c>
      <c r="I142" t="s">
        <v>1917</v>
      </c>
      <c r="J142" s="496">
        <v>1.7949963851106299E-3</v>
      </c>
      <c r="K142" s="496">
        <v>0.90257800041412983</v>
      </c>
    </row>
    <row r="143" spans="1:11">
      <c r="A143" t="s">
        <v>2136</v>
      </c>
      <c r="B143" t="s">
        <v>1891</v>
      </c>
      <c r="C143" t="s">
        <v>2137</v>
      </c>
      <c r="D143" t="s">
        <v>1094</v>
      </c>
      <c r="E143" t="s">
        <v>191</v>
      </c>
      <c r="F143" t="s">
        <v>23</v>
      </c>
      <c r="G143">
        <v>4500000</v>
      </c>
      <c r="H143" t="s">
        <v>2123</v>
      </c>
      <c r="I143" t="s">
        <v>2138</v>
      </c>
      <c r="J143" s="496">
        <v>1.7949963851106299E-3</v>
      </c>
      <c r="K143" s="496">
        <v>0.90437299679924044</v>
      </c>
    </row>
    <row r="144" spans="1:11">
      <c r="A144" t="s">
        <v>2327</v>
      </c>
      <c r="B144" t="s">
        <v>1891</v>
      </c>
      <c r="C144" t="s">
        <v>2328</v>
      </c>
      <c r="D144" t="s">
        <v>1094</v>
      </c>
      <c r="E144" t="s">
        <v>191</v>
      </c>
      <c r="F144" t="s">
        <v>23</v>
      </c>
      <c r="G144">
        <v>4465000</v>
      </c>
      <c r="H144" t="s">
        <v>2291</v>
      </c>
      <c r="I144" t="s">
        <v>2329</v>
      </c>
      <c r="J144" s="496">
        <v>1.781035302115325E-3</v>
      </c>
      <c r="K144" s="496">
        <v>0.90615403210135581</v>
      </c>
    </row>
    <row r="145" spans="1:11">
      <c r="A145" t="s">
        <v>1918</v>
      </c>
      <c r="B145" t="s">
        <v>190</v>
      </c>
      <c r="C145" t="s">
        <v>1919</v>
      </c>
      <c r="D145" t="s">
        <v>1920</v>
      </c>
      <c r="E145" t="s">
        <v>185</v>
      </c>
      <c r="F145" t="s">
        <v>22</v>
      </c>
      <c r="G145">
        <v>4300000</v>
      </c>
      <c r="H145" t="s">
        <v>1280</v>
      </c>
      <c r="I145" t="s">
        <v>1921</v>
      </c>
      <c r="J145" s="496">
        <v>1.7152187679946018E-3</v>
      </c>
      <c r="K145" s="496">
        <v>0.90786925086935044</v>
      </c>
    </row>
    <row r="146" spans="1:11">
      <c r="A146" t="s">
        <v>2327</v>
      </c>
      <c r="B146" t="s">
        <v>1891</v>
      </c>
      <c r="C146" t="s">
        <v>2328</v>
      </c>
      <c r="D146" t="s">
        <v>1094</v>
      </c>
      <c r="E146" t="s">
        <v>191</v>
      </c>
      <c r="F146" t="s">
        <v>23</v>
      </c>
      <c r="G146">
        <v>4200000</v>
      </c>
      <c r="H146" t="s">
        <v>2288</v>
      </c>
      <c r="I146" t="s">
        <v>2329</v>
      </c>
      <c r="J146" s="496">
        <v>1.6753299594365878E-3</v>
      </c>
      <c r="K146" s="496">
        <v>0.90954458082878697</v>
      </c>
    </row>
    <row r="147" spans="1:11">
      <c r="A147" t="s">
        <v>1142</v>
      </c>
      <c r="B147" t="s">
        <v>190</v>
      </c>
      <c r="C147" t="s">
        <v>1143</v>
      </c>
      <c r="D147" t="s">
        <v>1126</v>
      </c>
      <c r="E147" t="s">
        <v>185</v>
      </c>
      <c r="F147" t="s">
        <v>23</v>
      </c>
      <c r="G147">
        <v>4000000</v>
      </c>
      <c r="H147" t="s">
        <v>469</v>
      </c>
      <c r="I147" t="s">
        <v>1305</v>
      </c>
      <c r="J147" s="496">
        <v>1.59555234232056E-3</v>
      </c>
      <c r="K147" s="496">
        <v>0.91114013317110754</v>
      </c>
    </row>
    <row r="148" spans="1:11">
      <c r="A148" t="s">
        <v>2025</v>
      </c>
      <c r="B148" t="s">
        <v>184</v>
      </c>
      <c r="C148" t="s">
        <v>1141</v>
      </c>
      <c r="D148" t="s">
        <v>1123</v>
      </c>
      <c r="E148" t="s">
        <v>185</v>
      </c>
      <c r="F148" t="s">
        <v>23</v>
      </c>
      <c r="G148">
        <v>4000000</v>
      </c>
      <c r="H148" t="s">
        <v>1059</v>
      </c>
      <c r="I148" t="s">
        <v>1277</v>
      </c>
      <c r="J148" s="496">
        <v>1.59555234232056E-3</v>
      </c>
      <c r="K148" s="496">
        <v>0.9127356855134281</v>
      </c>
    </row>
    <row r="149" spans="1:11">
      <c r="A149" t="s">
        <v>1424</v>
      </c>
      <c r="B149" t="s">
        <v>187</v>
      </c>
      <c r="C149" t="s">
        <v>1425</v>
      </c>
      <c r="D149" t="s">
        <v>1150</v>
      </c>
      <c r="E149" t="s">
        <v>185</v>
      </c>
      <c r="F149" t="s">
        <v>22</v>
      </c>
      <c r="G149">
        <v>4000000</v>
      </c>
      <c r="H149" t="s">
        <v>1312</v>
      </c>
      <c r="I149" t="s">
        <v>1426</v>
      </c>
      <c r="J149" s="496">
        <v>1.59555234232056E-3</v>
      </c>
      <c r="K149" s="496">
        <v>0.91433123785574866</v>
      </c>
    </row>
    <row r="150" spans="1:11">
      <c r="A150" t="s">
        <v>1874</v>
      </c>
      <c r="B150" t="s">
        <v>186</v>
      </c>
      <c r="C150" t="s">
        <v>1875</v>
      </c>
      <c r="D150" t="s">
        <v>1876</v>
      </c>
      <c r="E150" t="s">
        <v>195</v>
      </c>
      <c r="F150" t="s">
        <v>22</v>
      </c>
      <c r="G150">
        <v>4000000</v>
      </c>
      <c r="H150" t="s">
        <v>1837</v>
      </c>
      <c r="I150" t="s">
        <v>1484</v>
      </c>
      <c r="J150" s="496">
        <v>1.59555234232056E-3</v>
      </c>
      <c r="K150" s="496">
        <v>0.91592679019806922</v>
      </c>
    </row>
    <row r="151" spans="1:11">
      <c r="A151" t="s">
        <v>1922</v>
      </c>
      <c r="B151" t="s">
        <v>190</v>
      </c>
      <c r="C151" t="s">
        <v>1923</v>
      </c>
      <c r="D151" t="s">
        <v>1899</v>
      </c>
      <c r="E151" t="s">
        <v>185</v>
      </c>
      <c r="F151" t="s">
        <v>23</v>
      </c>
      <c r="G151">
        <v>4000000</v>
      </c>
      <c r="H151" t="s">
        <v>1845</v>
      </c>
      <c r="I151" t="s">
        <v>1900</v>
      </c>
      <c r="J151" s="496">
        <v>1.59555234232056E-3</v>
      </c>
      <c r="K151" s="496">
        <v>0.91752234254038978</v>
      </c>
    </row>
    <row r="152" spans="1:11">
      <c r="A152" t="s">
        <v>1924</v>
      </c>
      <c r="B152" t="s">
        <v>190</v>
      </c>
      <c r="C152" t="s">
        <v>1925</v>
      </c>
      <c r="D152" t="s">
        <v>1899</v>
      </c>
      <c r="E152" t="s">
        <v>185</v>
      </c>
      <c r="F152" t="s">
        <v>23</v>
      </c>
      <c r="G152">
        <v>4000000</v>
      </c>
      <c r="H152" t="s">
        <v>1845</v>
      </c>
      <c r="I152" t="s">
        <v>1900</v>
      </c>
      <c r="J152" s="496">
        <v>1.59555234232056E-3</v>
      </c>
      <c r="K152" s="496">
        <v>0.91911789488271034</v>
      </c>
    </row>
    <row r="153" spans="1:11">
      <c r="A153" t="s">
        <v>2678</v>
      </c>
      <c r="B153" t="s">
        <v>187</v>
      </c>
      <c r="C153" t="s">
        <v>2679</v>
      </c>
      <c r="D153" t="s">
        <v>2680</v>
      </c>
      <c r="E153" t="s">
        <v>185</v>
      </c>
      <c r="F153" t="s">
        <v>22</v>
      </c>
      <c r="G153">
        <v>4000000</v>
      </c>
      <c r="H153" t="s">
        <v>2493</v>
      </c>
      <c r="I153" t="s">
        <v>2681</v>
      </c>
      <c r="J153" s="496">
        <v>1.59555234232056E-3</v>
      </c>
      <c r="K153" s="496">
        <v>0.9207134472250309</v>
      </c>
    </row>
    <row r="154" spans="1:11">
      <c r="A154" t="s">
        <v>2682</v>
      </c>
      <c r="B154" t="s">
        <v>187</v>
      </c>
      <c r="C154" t="s">
        <v>2683</v>
      </c>
      <c r="D154" t="s">
        <v>2680</v>
      </c>
      <c r="E154" t="s">
        <v>185</v>
      </c>
      <c r="F154" t="s">
        <v>22</v>
      </c>
      <c r="G154">
        <v>4000000</v>
      </c>
      <c r="H154" t="s">
        <v>2493</v>
      </c>
      <c r="I154" t="s">
        <v>2681</v>
      </c>
      <c r="J154" s="496">
        <v>1.59555234232056E-3</v>
      </c>
      <c r="K154" s="496">
        <v>0.92230899956735146</v>
      </c>
    </row>
    <row r="155" spans="1:11">
      <c r="A155" t="s">
        <v>2026</v>
      </c>
      <c r="B155" t="s">
        <v>190</v>
      </c>
      <c r="C155" t="s">
        <v>1144</v>
      </c>
      <c r="D155" t="s">
        <v>1145</v>
      </c>
      <c r="E155" t="s">
        <v>185</v>
      </c>
      <c r="F155" t="s">
        <v>22</v>
      </c>
      <c r="G155">
        <v>3900000</v>
      </c>
      <c r="H155" t="s">
        <v>5</v>
      </c>
      <c r="I155" t="s">
        <v>1313</v>
      </c>
      <c r="J155" s="496">
        <v>1.555663533762546E-3</v>
      </c>
      <c r="K155" s="496">
        <v>0.92386466310111404</v>
      </c>
    </row>
    <row r="156" spans="1:11">
      <c r="A156" t="s">
        <v>1877</v>
      </c>
      <c r="B156" t="s">
        <v>186</v>
      </c>
      <c r="C156" t="s">
        <v>1878</v>
      </c>
      <c r="D156" t="s">
        <v>1876</v>
      </c>
      <c r="E156" t="s">
        <v>195</v>
      </c>
      <c r="F156" t="s">
        <v>22</v>
      </c>
      <c r="G156">
        <v>3900000</v>
      </c>
      <c r="H156" t="s">
        <v>1845</v>
      </c>
      <c r="I156" t="s">
        <v>1484</v>
      </c>
      <c r="J156" s="496">
        <v>1.555663533762546E-3</v>
      </c>
      <c r="K156" s="496">
        <v>0.92542032663487661</v>
      </c>
    </row>
    <row r="157" spans="1:11">
      <c r="A157" t="s">
        <v>2277</v>
      </c>
      <c r="B157" t="s">
        <v>1891</v>
      </c>
      <c r="C157" t="s">
        <v>2278</v>
      </c>
      <c r="D157" t="s">
        <v>1094</v>
      </c>
      <c r="E157" t="s">
        <v>191</v>
      </c>
      <c r="F157" t="s">
        <v>23</v>
      </c>
      <c r="G157">
        <v>3830000</v>
      </c>
      <c r="H157" t="s">
        <v>1683</v>
      </c>
      <c r="I157" t="s">
        <v>2279</v>
      </c>
      <c r="J157" s="496">
        <v>1.5277413677719362E-3</v>
      </c>
      <c r="K157" s="496">
        <v>0.92694806800264851</v>
      </c>
    </row>
    <row r="158" spans="1:11">
      <c r="A158" t="s">
        <v>2453</v>
      </c>
      <c r="B158" t="s">
        <v>188</v>
      </c>
      <c r="C158" t="s">
        <v>2454</v>
      </c>
      <c r="D158" t="s">
        <v>2451</v>
      </c>
      <c r="E158" t="s">
        <v>185</v>
      </c>
      <c r="F158" t="s">
        <v>170</v>
      </c>
      <c r="G158">
        <v>3750000</v>
      </c>
      <c r="H158" t="s">
        <v>2373</v>
      </c>
      <c r="I158" t="s">
        <v>2452</v>
      </c>
      <c r="J158" s="496">
        <v>1.4958303209255249E-3</v>
      </c>
      <c r="K158" s="496">
        <v>0.92844389832357399</v>
      </c>
    </row>
    <row r="159" spans="1:11">
      <c r="A159" t="s">
        <v>2277</v>
      </c>
      <c r="B159" t="s">
        <v>1891</v>
      </c>
      <c r="C159" t="s">
        <v>2278</v>
      </c>
      <c r="D159" t="s">
        <v>1094</v>
      </c>
      <c r="E159" t="s">
        <v>191</v>
      </c>
      <c r="F159" t="s">
        <v>23</v>
      </c>
      <c r="G159">
        <v>3710000</v>
      </c>
      <c r="H159" t="s">
        <v>2287</v>
      </c>
      <c r="I159" t="s">
        <v>2279</v>
      </c>
      <c r="J159" s="496">
        <v>1.4798747975023193E-3</v>
      </c>
      <c r="K159" s="496">
        <v>0.92992377312107632</v>
      </c>
    </row>
    <row r="160" spans="1:11">
      <c r="A160" t="s">
        <v>1146</v>
      </c>
      <c r="B160" t="s">
        <v>187</v>
      </c>
      <c r="C160" t="s">
        <v>1147</v>
      </c>
      <c r="D160" t="s">
        <v>2013</v>
      </c>
      <c r="E160" t="s">
        <v>191</v>
      </c>
      <c r="F160" t="s">
        <v>23</v>
      </c>
      <c r="G160">
        <v>3500000</v>
      </c>
      <c r="H160" t="s">
        <v>815</v>
      </c>
      <c r="I160" t="s">
        <v>1290</v>
      </c>
      <c r="J160" s="496">
        <v>1.3961082995304899E-3</v>
      </c>
      <c r="K160" s="496">
        <v>0.93131988142060684</v>
      </c>
    </row>
    <row r="161" spans="1:11">
      <c r="A161" t="s">
        <v>1151</v>
      </c>
      <c r="B161" t="s">
        <v>187</v>
      </c>
      <c r="C161" t="s">
        <v>1152</v>
      </c>
      <c r="D161" t="s">
        <v>2014</v>
      </c>
      <c r="E161" t="s">
        <v>185</v>
      </c>
      <c r="F161" t="s">
        <v>22</v>
      </c>
      <c r="G161">
        <v>3500000</v>
      </c>
      <c r="H161" t="s">
        <v>574</v>
      </c>
      <c r="I161" t="s">
        <v>1288</v>
      </c>
      <c r="J161" s="496">
        <v>1.3961082995304899E-3</v>
      </c>
      <c r="K161" s="496">
        <v>0.93271598972013736</v>
      </c>
    </row>
    <row r="162" spans="1:11">
      <c r="A162" t="s">
        <v>1148</v>
      </c>
      <c r="B162" t="s">
        <v>187</v>
      </c>
      <c r="C162" t="s">
        <v>1149</v>
      </c>
      <c r="D162" t="s">
        <v>1150</v>
      </c>
      <c r="E162" t="s">
        <v>185</v>
      </c>
      <c r="F162" t="s">
        <v>22</v>
      </c>
      <c r="G162">
        <v>3500000</v>
      </c>
      <c r="H162" t="s">
        <v>1083</v>
      </c>
      <c r="I162" t="s">
        <v>1289</v>
      </c>
      <c r="J162" s="496">
        <v>1.3961082995304899E-3</v>
      </c>
      <c r="K162" s="496">
        <v>0.93411209801966788</v>
      </c>
    </row>
    <row r="163" spans="1:11">
      <c r="A163" t="s">
        <v>2327</v>
      </c>
      <c r="B163" t="s">
        <v>1891</v>
      </c>
      <c r="C163" t="s">
        <v>2328</v>
      </c>
      <c r="D163" t="s">
        <v>1094</v>
      </c>
      <c r="E163" t="s">
        <v>191</v>
      </c>
      <c r="F163" t="s">
        <v>23</v>
      </c>
      <c r="G163">
        <v>3200000</v>
      </c>
      <c r="H163" t="s">
        <v>2287</v>
      </c>
      <c r="I163" t="s">
        <v>2329</v>
      </c>
      <c r="J163" s="496">
        <v>1.276441873856448E-3</v>
      </c>
      <c r="K163" s="496">
        <v>0.93538853989352433</v>
      </c>
    </row>
    <row r="164" spans="1:11">
      <c r="A164" t="s">
        <v>1879</v>
      </c>
      <c r="B164" t="s">
        <v>186</v>
      </c>
      <c r="C164" t="s">
        <v>1880</v>
      </c>
      <c r="D164" t="s">
        <v>1876</v>
      </c>
      <c r="E164" t="s">
        <v>195</v>
      </c>
      <c r="F164" t="s">
        <v>22</v>
      </c>
      <c r="G164">
        <v>3100000</v>
      </c>
      <c r="H164" t="s">
        <v>1837</v>
      </c>
      <c r="I164" t="s">
        <v>1484</v>
      </c>
      <c r="J164" s="496">
        <v>1.236553065298434E-3</v>
      </c>
      <c r="K164" s="496">
        <v>0.93662509295882279</v>
      </c>
    </row>
    <row r="165" spans="1:11">
      <c r="A165" t="s">
        <v>1153</v>
      </c>
      <c r="B165" t="s">
        <v>190</v>
      </c>
      <c r="C165" t="s">
        <v>1154</v>
      </c>
      <c r="D165" t="s">
        <v>1094</v>
      </c>
      <c r="E165" t="s">
        <v>191</v>
      </c>
      <c r="F165" t="s">
        <v>23</v>
      </c>
      <c r="G165">
        <v>3000000</v>
      </c>
      <c r="H165" t="s">
        <v>815</v>
      </c>
      <c r="I165" t="s">
        <v>1290</v>
      </c>
      <c r="J165" s="496">
        <v>1.19666425674042E-3</v>
      </c>
      <c r="K165" s="496">
        <v>0.93782175721556316</v>
      </c>
    </row>
    <row r="166" spans="1:11">
      <c r="A166" t="s">
        <v>1157</v>
      </c>
      <c r="B166" t="s">
        <v>187</v>
      </c>
      <c r="C166" t="s">
        <v>1158</v>
      </c>
      <c r="D166" t="s">
        <v>2013</v>
      </c>
      <c r="E166" t="s">
        <v>191</v>
      </c>
      <c r="F166" t="s">
        <v>23</v>
      </c>
      <c r="G166">
        <v>3000000</v>
      </c>
      <c r="H166" t="s">
        <v>815</v>
      </c>
      <c r="I166" t="s">
        <v>1290</v>
      </c>
      <c r="J166" s="496">
        <v>1.19666425674042E-3</v>
      </c>
      <c r="K166" s="496">
        <v>0.93901842147230352</v>
      </c>
    </row>
    <row r="167" spans="1:11">
      <c r="A167" t="s">
        <v>1163</v>
      </c>
      <c r="B167" t="s">
        <v>190</v>
      </c>
      <c r="C167" t="s">
        <v>1164</v>
      </c>
      <c r="D167" t="s">
        <v>1126</v>
      </c>
      <c r="E167" t="s">
        <v>185</v>
      </c>
      <c r="F167" t="s">
        <v>23</v>
      </c>
      <c r="G167">
        <v>3000000</v>
      </c>
      <c r="H167" t="s">
        <v>559</v>
      </c>
      <c r="I167" t="s">
        <v>1309</v>
      </c>
      <c r="J167" s="496">
        <v>1.19666425674042E-3</v>
      </c>
      <c r="K167" s="496">
        <v>0.94021508572904389</v>
      </c>
    </row>
    <row r="168" spans="1:11">
      <c r="A168" t="s">
        <v>1159</v>
      </c>
      <c r="B168" t="s">
        <v>190</v>
      </c>
      <c r="C168" t="s">
        <v>1160</v>
      </c>
      <c r="D168" t="s">
        <v>1126</v>
      </c>
      <c r="E168" t="s">
        <v>185</v>
      </c>
      <c r="F168" t="s">
        <v>23</v>
      </c>
      <c r="G168">
        <v>3000000</v>
      </c>
      <c r="H168" t="s">
        <v>469</v>
      </c>
      <c r="I168" t="s">
        <v>1305</v>
      </c>
      <c r="J168" s="496">
        <v>1.19666425674042E-3</v>
      </c>
      <c r="K168" s="496">
        <v>0.94141174998578425</v>
      </c>
    </row>
    <row r="169" spans="1:11">
      <c r="A169" t="s">
        <v>1161</v>
      </c>
      <c r="B169" t="s">
        <v>190</v>
      </c>
      <c r="C169" t="s">
        <v>1162</v>
      </c>
      <c r="D169" t="s">
        <v>1126</v>
      </c>
      <c r="E169" t="s">
        <v>185</v>
      </c>
      <c r="F169" t="s">
        <v>23</v>
      </c>
      <c r="G169">
        <v>3000000</v>
      </c>
      <c r="H169" t="s">
        <v>469</v>
      </c>
      <c r="I169" t="s">
        <v>1305</v>
      </c>
      <c r="J169" s="496">
        <v>1.19666425674042E-3</v>
      </c>
      <c r="K169" s="496">
        <v>0.94260841424252462</v>
      </c>
    </row>
    <row r="170" spans="1:11">
      <c r="A170" t="s">
        <v>1165</v>
      </c>
      <c r="B170" t="s">
        <v>190</v>
      </c>
      <c r="C170" t="s">
        <v>1166</v>
      </c>
      <c r="D170" t="s">
        <v>2015</v>
      </c>
      <c r="E170" t="s">
        <v>185</v>
      </c>
      <c r="F170" t="s">
        <v>23</v>
      </c>
      <c r="G170">
        <v>3000000</v>
      </c>
      <c r="H170" t="s">
        <v>373</v>
      </c>
      <c r="I170" t="s">
        <v>1283</v>
      </c>
      <c r="J170" s="496">
        <v>1.19666425674042E-3</v>
      </c>
      <c r="K170" s="496">
        <v>0.94380507849926498</v>
      </c>
    </row>
    <row r="171" spans="1:11">
      <c r="A171" t="s">
        <v>1155</v>
      </c>
      <c r="B171" t="s">
        <v>184</v>
      </c>
      <c r="C171" t="s">
        <v>1156</v>
      </c>
      <c r="D171" t="s">
        <v>1123</v>
      </c>
      <c r="E171" t="s">
        <v>185</v>
      </c>
      <c r="F171" t="s">
        <v>23</v>
      </c>
      <c r="G171">
        <v>3000000</v>
      </c>
      <c r="H171" t="s">
        <v>1085</v>
      </c>
      <c r="I171" t="s">
        <v>1310</v>
      </c>
      <c r="J171" s="496">
        <v>1.19666425674042E-3</v>
      </c>
      <c r="K171" s="496">
        <v>0.94500174275600535</v>
      </c>
    </row>
    <row r="172" spans="1:11">
      <c r="A172" t="s">
        <v>1569</v>
      </c>
      <c r="B172" t="s">
        <v>188</v>
      </c>
      <c r="C172" t="s">
        <v>1568</v>
      </c>
      <c r="D172" t="s">
        <v>1187</v>
      </c>
      <c r="E172" t="s">
        <v>185</v>
      </c>
      <c r="F172" t="s">
        <v>169</v>
      </c>
      <c r="G172">
        <v>3000000</v>
      </c>
      <c r="H172" t="s">
        <v>1536</v>
      </c>
      <c r="I172" t="s">
        <v>1567</v>
      </c>
      <c r="J172" s="496">
        <v>1.19666425674042E-3</v>
      </c>
      <c r="K172" s="496">
        <v>0.94619840701274571</v>
      </c>
    </row>
    <row r="173" spans="1:11">
      <c r="A173" t="s">
        <v>1566</v>
      </c>
      <c r="B173" t="s">
        <v>186</v>
      </c>
      <c r="C173" t="s">
        <v>1565</v>
      </c>
      <c r="D173" t="s">
        <v>1556</v>
      </c>
      <c r="E173" t="s">
        <v>195</v>
      </c>
      <c r="F173" t="s">
        <v>22</v>
      </c>
      <c r="G173">
        <v>3000000</v>
      </c>
      <c r="H173" t="s">
        <v>1540</v>
      </c>
      <c r="I173" t="s">
        <v>1564</v>
      </c>
      <c r="J173" s="496">
        <v>1.19666425674042E-3</v>
      </c>
      <c r="K173" s="496">
        <v>0.94739507126948608</v>
      </c>
    </row>
    <row r="174" spans="1:11">
      <c r="A174" t="s">
        <v>1704</v>
      </c>
      <c r="B174" t="s">
        <v>190</v>
      </c>
      <c r="C174" t="s">
        <v>1705</v>
      </c>
      <c r="D174" t="s">
        <v>1706</v>
      </c>
      <c r="E174" t="s">
        <v>185</v>
      </c>
      <c r="F174" t="s">
        <v>23</v>
      </c>
      <c r="G174">
        <v>3000000</v>
      </c>
      <c r="H174" t="s">
        <v>1321</v>
      </c>
      <c r="I174" t="s">
        <v>1707</v>
      </c>
      <c r="J174" s="496">
        <v>1.19666425674042E-3</v>
      </c>
      <c r="K174" s="496">
        <v>0.94859173552622644</v>
      </c>
    </row>
    <row r="175" spans="1:11">
      <c r="A175" t="s">
        <v>1926</v>
      </c>
      <c r="B175" t="s">
        <v>190</v>
      </c>
      <c r="C175" t="s">
        <v>1927</v>
      </c>
      <c r="D175" t="s">
        <v>1916</v>
      </c>
      <c r="E175" t="s">
        <v>185</v>
      </c>
      <c r="F175" t="s">
        <v>22</v>
      </c>
      <c r="G175">
        <v>3000000</v>
      </c>
      <c r="H175" t="s">
        <v>1851</v>
      </c>
      <c r="I175" t="s">
        <v>1917</v>
      </c>
      <c r="J175" s="496">
        <v>1.19666425674042E-3</v>
      </c>
      <c r="K175" s="496">
        <v>0.94978839978296681</v>
      </c>
    </row>
    <row r="176" spans="1:11">
      <c r="A176" t="s">
        <v>2330</v>
      </c>
      <c r="B176" t="s">
        <v>1891</v>
      </c>
      <c r="C176" t="s">
        <v>2331</v>
      </c>
      <c r="D176" t="s">
        <v>1094</v>
      </c>
      <c r="E176" t="s">
        <v>191</v>
      </c>
      <c r="F176" t="s">
        <v>23</v>
      </c>
      <c r="G176">
        <v>2830000</v>
      </c>
      <c r="H176" t="s">
        <v>2291</v>
      </c>
      <c r="I176" t="s">
        <v>2332</v>
      </c>
      <c r="J176" s="496">
        <v>1.1288532821917962E-3</v>
      </c>
      <c r="K176" s="496">
        <v>0.95091725306515862</v>
      </c>
    </row>
    <row r="177" spans="1:11">
      <c r="A177" t="s">
        <v>2274</v>
      </c>
      <c r="B177" t="s">
        <v>1891</v>
      </c>
      <c r="C177" t="s">
        <v>2275</v>
      </c>
      <c r="D177" t="s">
        <v>1094</v>
      </c>
      <c r="E177" t="s">
        <v>191</v>
      </c>
      <c r="F177" t="s">
        <v>23</v>
      </c>
      <c r="G177">
        <v>2576647</v>
      </c>
      <c r="H177" t="s">
        <v>1329</v>
      </c>
      <c r="I177" t="s">
        <v>2276</v>
      </c>
      <c r="J177" s="496">
        <v>1.027793789045811E-3</v>
      </c>
      <c r="K177" s="496">
        <v>0.95194504685420445</v>
      </c>
    </row>
    <row r="178" spans="1:11">
      <c r="A178" t="s">
        <v>1167</v>
      </c>
      <c r="B178" t="s">
        <v>190</v>
      </c>
      <c r="C178" t="s">
        <v>1168</v>
      </c>
      <c r="D178" t="s">
        <v>1094</v>
      </c>
      <c r="E178" t="s">
        <v>191</v>
      </c>
      <c r="F178" t="s">
        <v>23</v>
      </c>
      <c r="G178">
        <v>2500000</v>
      </c>
      <c r="H178" t="s">
        <v>815</v>
      </c>
      <c r="I178" t="s">
        <v>1290</v>
      </c>
      <c r="J178" s="496">
        <v>9.9722021395034989E-4</v>
      </c>
      <c r="K178" s="496">
        <v>0.95294226706815477</v>
      </c>
    </row>
    <row r="179" spans="1:11">
      <c r="A179" t="s">
        <v>1169</v>
      </c>
      <c r="B179" t="s">
        <v>190</v>
      </c>
      <c r="C179" t="s">
        <v>1170</v>
      </c>
      <c r="D179" t="s">
        <v>1094</v>
      </c>
      <c r="E179" t="s">
        <v>191</v>
      </c>
      <c r="F179" t="s">
        <v>23</v>
      </c>
      <c r="G179">
        <v>2500000</v>
      </c>
      <c r="H179" t="s">
        <v>790</v>
      </c>
      <c r="I179" t="s">
        <v>1295</v>
      </c>
      <c r="J179" s="496">
        <v>9.9722021395034989E-4</v>
      </c>
      <c r="K179" s="496">
        <v>0.95393948728210509</v>
      </c>
    </row>
    <row r="180" spans="1:11">
      <c r="A180" t="s">
        <v>1173</v>
      </c>
      <c r="B180" t="s">
        <v>187</v>
      </c>
      <c r="C180" t="s">
        <v>1174</v>
      </c>
      <c r="D180" t="s">
        <v>2014</v>
      </c>
      <c r="E180" t="s">
        <v>185</v>
      </c>
      <c r="F180" t="s">
        <v>22</v>
      </c>
      <c r="G180">
        <v>2500000</v>
      </c>
      <c r="H180" t="s">
        <v>574</v>
      </c>
      <c r="I180" t="s">
        <v>1288</v>
      </c>
      <c r="J180" s="496">
        <v>9.9722021395034989E-4</v>
      </c>
      <c r="K180" s="496">
        <v>0.95493670749605541</v>
      </c>
    </row>
    <row r="181" spans="1:11">
      <c r="A181" t="s">
        <v>1175</v>
      </c>
      <c r="B181" t="s">
        <v>190</v>
      </c>
      <c r="C181" t="s">
        <v>1176</v>
      </c>
      <c r="D181" t="s">
        <v>2015</v>
      </c>
      <c r="E181" t="s">
        <v>185</v>
      </c>
      <c r="F181" t="s">
        <v>23</v>
      </c>
      <c r="G181">
        <v>2500000</v>
      </c>
      <c r="H181" t="s">
        <v>438</v>
      </c>
      <c r="I181" t="s">
        <v>1284</v>
      </c>
      <c r="J181" s="496">
        <v>9.9722021395034989E-4</v>
      </c>
      <c r="K181" s="496">
        <v>0.95593392771000574</v>
      </c>
    </row>
    <row r="182" spans="1:11">
      <c r="A182" t="s">
        <v>1171</v>
      </c>
      <c r="B182" t="s">
        <v>187</v>
      </c>
      <c r="C182" t="s">
        <v>1172</v>
      </c>
      <c r="D182" t="s">
        <v>1150</v>
      </c>
      <c r="E182" t="s">
        <v>185</v>
      </c>
      <c r="F182" t="s">
        <v>22</v>
      </c>
      <c r="G182">
        <v>2500000</v>
      </c>
      <c r="H182" t="s">
        <v>1083</v>
      </c>
      <c r="I182" t="s">
        <v>1289</v>
      </c>
      <c r="J182" s="496">
        <v>9.9722021395034989E-4</v>
      </c>
      <c r="K182" s="496">
        <v>0.95693114792395606</v>
      </c>
    </row>
    <row r="183" spans="1:11">
      <c r="A183" t="s">
        <v>1485</v>
      </c>
      <c r="B183" t="s">
        <v>186</v>
      </c>
      <c r="C183" t="s">
        <v>1486</v>
      </c>
      <c r="D183" t="s">
        <v>1487</v>
      </c>
      <c r="E183" t="s">
        <v>195</v>
      </c>
      <c r="F183" t="s">
        <v>22</v>
      </c>
      <c r="G183">
        <v>2500000</v>
      </c>
      <c r="H183" t="s">
        <v>1460</v>
      </c>
      <c r="I183" t="s">
        <v>1488</v>
      </c>
      <c r="J183" s="496">
        <v>9.9722021395034989E-4</v>
      </c>
      <c r="K183" s="496">
        <v>0.95792836813790638</v>
      </c>
    </row>
    <row r="184" spans="1:11">
      <c r="A184" t="s">
        <v>1708</v>
      </c>
      <c r="B184" t="s">
        <v>188</v>
      </c>
      <c r="C184" t="s">
        <v>1709</v>
      </c>
      <c r="D184" t="s">
        <v>1094</v>
      </c>
      <c r="E184" t="s">
        <v>191</v>
      </c>
      <c r="F184" t="s">
        <v>170</v>
      </c>
      <c r="G184">
        <v>2500000</v>
      </c>
      <c r="H184" t="s">
        <v>1580</v>
      </c>
      <c r="I184" t="s">
        <v>1710</v>
      </c>
      <c r="J184" s="496">
        <v>9.9722021395034989E-4</v>
      </c>
      <c r="K184" s="496">
        <v>0.95892558835185671</v>
      </c>
    </row>
    <row r="185" spans="1:11">
      <c r="A185" t="s">
        <v>1206</v>
      </c>
      <c r="B185" t="s">
        <v>186</v>
      </c>
      <c r="C185" t="s">
        <v>1207</v>
      </c>
      <c r="D185" t="s">
        <v>1208</v>
      </c>
      <c r="E185" t="s">
        <v>195</v>
      </c>
      <c r="F185" t="s">
        <v>22</v>
      </c>
      <c r="G185">
        <v>2500000</v>
      </c>
      <c r="H185" t="s">
        <v>1633</v>
      </c>
      <c r="I185" t="s">
        <v>1293</v>
      </c>
      <c r="J185" s="496">
        <v>9.9722021395034989E-4</v>
      </c>
      <c r="K185" s="496">
        <v>0.95992280856580703</v>
      </c>
    </row>
    <row r="186" spans="1:11">
      <c r="A186" t="s">
        <v>1881</v>
      </c>
      <c r="B186" t="s">
        <v>188</v>
      </c>
      <c r="C186" t="s">
        <v>1882</v>
      </c>
      <c r="D186" t="s">
        <v>1883</v>
      </c>
      <c r="E186" t="s">
        <v>185</v>
      </c>
      <c r="F186" t="s">
        <v>170</v>
      </c>
      <c r="G186">
        <v>2500000</v>
      </c>
      <c r="H186" t="s">
        <v>1828</v>
      </c>
      <c r="I186" t="s">
        <v>1884</v>
      </c>
      <c r="J186" s="496">
        <v>9.9722021395034989E-4</v>
      </c>
      <c r="K186" s="496">
        <v>0.96092002877975735</v>
      </c>
    </row>
    <row r="187" spans="1:11">
      <c r="A187" t="s">
        <v>2455</v>
      </c>
      <c r="B187" t="s">
        <v>1891</v>
      </c>
      <c r="C187" t="s">
        <v>2456</v>
      </c>
      <c r="D187" t="s">
        <v>1094</v>
      </c>
      <c r="E187" t="s">
        <v>191</v>
      </c>
      <c r="F187" t="s">
        <v>23</v>
      </c>
      <c r="G187">
        <v>2060000</v>
      </c>
      <c r="H187" t="s">
        <v>2366</v>
      </c>
      <c r="I187" t="s">
        <v>2457</v>
      </c>
      <c r="J187" s="496">
        <v>8.2170945629508841E-4</v>
      </c>
      <c r="K187" s="496">
        <v>0.96174173823605247</v>
      </c>
    </row>
    <row r="188" spans="1:11">
      <c r="A188" t="s">
        <v>1177</v>
      </c>
      <c r="B188" t="s">
        <v>190</v>
      </c>
      <c r="C188" t="s">
        <v>1178</v>
      </c>
      <c r="D188" t="s">
        <v>1094</v>
      </c>
      <c r="E188" t="s">
        <v>191</v>
      </c>
      <c r="F188" t="s">
        <v>23</v>
      </c>
      <c r="G188">
        <v>2000000</v>
      </c>
      <c r="H188" t="s">
        <v>815</v>
      </c>
      <c r="I188" t="s">
        <v>1290</v>
      </c>
      <c r="J188" s="496">
        <v>7.9777617116028E-4</v>
      </c>
      <c r="K188" s="496">
        <v>0.96253951440721275</v>
      </c>
    </row>
    <row r="189" spans="1:11">
      <c r="A189" t="s">
        <v>2027</v>
      </c>
      <c r="B189" t="s">
        <v>186</v>
      </c>
      <c r="C189" t="s">
        <v>1190</v>
      </c>
      <c r="D189" t="s">
        <v>1191</v>
      </c>
      <c r="E189" t="s">
        <v>185</v>
      </c>
      <c r="F189" t="s">
        <v>22</v>
      </c>
      <c r="G189">
        <v>2000000</v>
      </c>
      <c r="H189" t="s">
        <v>714</v>
      </c>
      <c r="I189" t="s">
        <v>1299</v>
      </c>
      <c r="J189" s="496">
        <v>7.9777617116028E-4</v>
      </c>
      <c r="K189" s="496">
        <v>0.96333729057837303</v>
      </c>
    </row>
    <row r="190" spans="1:11">
      <c r="A190" t="s">
        <v>1184</v>
      </c>
      <c r="B190" t="s">
        <v>190</v>
      </c>
      <c r="C190" t="s">
        <v>1185</v>
      </c>
      <c r="D190" t="s">
        <v>1186</v>
      </c>
      <c r="E190" t="s">
        <v>185</v>
      </c>
      <c r="F190" t="s">
        <v>22</v>
      </c>
      <c r="G190">
        <v>2000000</v>
      </c>
      <c r="H190" t="s">
        <v>588</v>
      </c>
      <c r="I190" t="s">
        <v>1287</v>
      </c>
      <c r="J190" s="496">
        <v>7.9777617116028E-4</v>
      </c>
      <c r="K190" s="496">
        <v>0.96413506674953331</v>
      </c>
    </row>
    <row r="191" spans="1:11">
      <c r="A191" t="s">
        <v>1180</v>
      </c>
      <c r="B191" t="s">
        <v>186</v>
      </c>
      <c r="C191" t="s">
        <v>1181</v>
      </c>
      <c r="D191" t="s">
        <v>1094</v>
      </c>
      <c r="E191" t="s">
        <v>191</v>
      </c>
      <c r="F191" t="s">
        <v>23</v>
      </c>
      <c r="G191">
        <v>2000000</v>
      </c>
      <c r="H191" t="s">
        <v>558</v>
      </c>
      <c r="I191" t="s">
        <v>1307</v>
      </c>
      <c r="J191" s="496">
        <v>7.9777617116028E-4</v>
      </c>
      <c r="K191" s="496">
        <v>0.96493284292069359</v>
      </c>
    </row>
    <row r="192" spans="1:11">
      <c r="A192" t="s">
        <v>1182</v>
      </c>
      <c r="B192" t="s">
        <v>190</v>
      </c>
      <c r="C192" t="s">
        <v>1183</v>
      </c>
      <c r="D192" t="s">
        <v>1126</v>
      </c>
      <c r="E192" t="s">
        <v>185</v>
      </c>
      <c r="F192" t="s">
        <v>23</v>
      </c>
      <c r="G192">
        <v>2000000</v>
      </c>
      <c r="H192" t="s">
        <v>469</v>
      </c>
      <c r="I192" t="s">
        <v>1305</v>
      </c>
      <c r="J192" s="496">
        <v>7.9777617116028E-4</v>
      </c>
      <c r="K192" s="496">
        <v>0.96573061909185387</v>
      </c>
    </row>
    <row r="193" spans="1:11">
      <c r="A193" t="s">
        <v>2028</v>
      </c>
      <c r="B193" t="s">
        <v>184</v>
      </c>
      <c r="C193" t="s">
        <v>1179</v>
      </c>
      <c r="D193" t="s">
        <v>1123</v>
      </c>
      <c r="E193" t="s">
        <v>185</v>
      </c>
      <c r="F193" t="s">
        <v>23</v>
      </c>
      <c r="G193">
        <v>2000000</v>
      </c>
      <c r="H193" t="s">
        <v>1059</v>
      </c>
      <c r="I193" t="s">
        <v>1277</v>
      </c>
      <c r="J193" s="496">
        <v>7.9777617116028E-4</v>
      </c>
      <c r="K193" s="496">
        <v>0.96652839526301415</v>
      </c>
    </row>
    <row r="194" spans="1:11">
      <c r="A194" t="s">
        <v>1188</v>
      </c>
      <c r="B194" t="s">
        <v>2016</v>
      </c>
      <c r="C194" t="s">
        <v>1189</v>
      </c>
      <c r="D194" t="s">
        <v>2017</v>
      </c>
      <c r="E194" t="s">
        <v>185</v>
      </c>
      <c r="F194" t="s">
        <v>23</v>
      </c>
      <c r="G194">
        <v>2000000</v>
      </c>
      <c r="H194" t="s">
        <v>12</v>
      </c>
      <c r="I194" t="s">
        <v>1300</v>
      </c>
      <c r="J194" s="496">
        <v>7.9777617116028E-4</v>
      </c>
      <c r="K194" s="496">
        <v>0.96732617143417443</v>
      </c>
    </row>
    <row r="195" spans="1:11">
      <c r="A195" t="s">
        <v>1427</v>
      </c>
      <c r="B195" t="s">
        <v>188</v>
      </c>
      <c r="C195" t="s">
        <v>1428</v>
      </c>
      <c r="D195" t="s">
        <v>1429</v>
      </c>
      <c r="E195" t="s">
        <v>185</v>
      </c>
      <c r="F195" t="s">
        <v>169</v>
      </c>
      <c r="G195">
        <v>2000000</v>
      </c>
      <c r="H195" t="s">
        <v>1396</v>
      </c>
      <c r="I195" t="s">
        <v>1430</v>
      </c>
      <c r="J195" s="496">
        <v>7.9777617116028E-4</v>
      </c>
      <c r="K195" s="496">
        <v>0.96812394760533471</v>
      </c>
    </row>
    <row r="196" spans="1:11">
      <c r="A196" t="s">
        <v>1563</v>
      </c>
      <c r="B196" t="s">
        <v>186</v>
      </c>
      <c r="C196" t="s">
        <v>1562</v>
      </c>
      <c r="D196" t="s">
        <v>1561</v>
      </c>
      <c r="E196" t="s">
        <v>185</v>
      </c>
      <c r="F196" t="s">
        <v>23</v>
      </c>
      <c r="G196">
        <v>2000000</v>
      </c>
      <c r="H196" t="s">
        <v>1532</v>
      </c>
      <c r="I196" t="s">
        <v>1560</v>
      </c>
      <c r="J196" s="496">
        <v>7.9777617116028E-4</v>
      </c>
      <c r="K196" s="496">
        <v>0.96892172377649499</v>
      </c>
    </row>
    <row r="197" spans="1:11">
      <c r="A197" t="s">
        <v>1711</v>
      </c>
      <c r="B197" t="s">
        <v>188</v>
      </c>
      <c r="C197" t="s">
        <v>1712</v>
      </c>
      <c r="D197" t="s">
        <v>1094</v>
      </c>
      <c r="E197" t="s">
        <v>191</v>
      </c>
      <c r="F197" t="s">
        <v>170</v>
      </c>
      <c r="G197">
        <v>2000000</v>
      </c>
      <c r="H197" t="s">
        <v>1579</v>
      </c>
      <c r="I197" t="s">
        <v>1698</v>
      </c>
      <c r="J197" s="496">
        <v>7.9777617116028E-4</v>
      </c>
      <c r="K197" s="496">
        <v>0.96971949994765527</v>
      </c>
    </row>
    <row r="198" spans="1:11">
      <c r="A198" t="s">
        <v>1713</v>
      </c>
      <c r="B198" t="s">
        <v>188</v>
      </c>
      <c r="C198" t="s">
        <v>1714</v>
      </c>
      <c r="D198" t="s">
        <v>1094</v>
      </c>
      <c r="E198" t="s">
        <v>191</v>
      </c>
      <c r="F198" t="s">
        <v>170</v>
      </c>
      <c r="G198">
        <v>2000000</v>
      </c>
      <c r="H198" t="s">
        <v>1579</v>
      </c>
      <c r="I198" t="s">
        <v>1698</v>
      </c>
      <c r="J198" s="496">
        <v>7.9777617116028E-4</v>
      </c>
      <c r="K198" s="496">
        <v>0.97051727611881555</v>
      </c>
    </row>
    <row r="199" spans="1:11">
      <c r="A199" t="s">
        <v>1715</v>
      </c>
      <c r="B199" t="s">
        <v>188</v>
      </c>
      <c r="C199" t="s">
        <v>1716</v>
      </c>
      <c r="D199" t="s">
        <v>1094</v>
      </c>
      <c r="E199" t="s">
        <v>191</v>
      </c>
      <c r="F199" t="s">
        <v>170</v>
      </c>
      <c r="G199">
        <v>2000000</v>
      </c>
      <c r="H199" t="s">
        <v>1580</v>
      </c>
      <c r="I199" t="s">
        <v>1710</v>
      </c>
      <c r="J199" s="496">
        <v>7.9777617116028E-4</v>
      </c>
      <c r="K199" s="496">
        <v>0.97131505228997583</v>
      </c>
    </row>
    <row r="200" spans="1:11">
      <c r="A200" t="s">
        <v>1774</v>
      </c>
      <c r="B200" t="s">
        <v>186</v>
      </c>
      <c r="C200" t="s">
        <v>1775</v>
      </c>
      <c r="D200" t="s">
        <v>1773</v>
      </c>
      <c r="E200" t="s">
        <v>195</v>
      </c>
      <c r="F200" t="s">
        <v>22</v>
      </c>
      <c r="G200">
        <v>2000000</v>
      </c>
      <c r="H200" t="s">
        <v>1729</v>
      </c>
      <c r="I200" t="s">
        <v>2018</v>
      </c>
      <c r="J200" s="496">
        <v>7.9777617116028E-4</v>
      </c>
      <c r="K200" s="496">
        <v>0.97211282846113611</v>
      </c>
    </row>
    <row r="201" spans="1:11">
      <c r="A201" t="s">
        <v>1928</v>
      </c>
      <c r="B201" t="s">
        <v>186</v>
      </c>
      <c r="C201" t="s">
        <v>1929</v>
      </c>
      <c r="D201" t="s">
        <v>1876</v>
      </c>
      <c r="E201" t="s">
        <v>195</v>
      </c>
      <c r="F201" t="s">
        <v>22</v>
      </c>
      <c r="G201">
        <v>2000000</v>
      </c>
      <c r="H201" t="s">
        <v>1850</v>
      </c>
      <c r="I201" t="s">
        <v>1484</v>
      </c>
      <c r="J201" s="496">
        <v>7.9777617116028E-4</v>
      </c>
      <c r="K201" s="496">
        <v>0.97291060463229639</v>
      </c>
    </row>
    <row r="202" spans="1:11">
      <c r="A202" t="s">
        <v>2098</v>
      </c>
      <c r="B202" t="s">
        <v>190</v>
      </c>
      <c r="C202" t="s">
        <v>2099</v>
      </c>
      <c r="D202" t="s">
        <v>2100</v>
      </c>
      <c r="E202" t="s">
        <v>185</v>
      </c>
      <c r="F202" t="s">
        <v>23</v>
      </c>
      <c r="G202">
        <v>2000000</v>
      </c>
      <c r="H202" t="s">
        <v>2058</v>
      </c>
      <c r="I202" t="s">
        <v>2101</v>
      </c>
      <c r="J202" s="496">
        <v>7.9777617116028E-4</v>
      </c>
      <c r="K202" s="496">
        <v>0.97370838080345667</v>
      </c>
    </row>
    <row r="203" spans="1:11">
      <c r="A203" t="s">
        <v>2139</v>
      </c>
      <c r="B203" t="s">
        <v>187</v>
      </c>
      <c r="C203" t="s">
        <v>2140</v>
      </c>
      <c r="D203" t="s">
        <v>2017</v>
      </c>
      <c r="E203" t="s">
        <v>185</v>
      </c>
      <c r="F203" t="s">
        <v>23</v>
      </c>
      <c r="G203">
        <v>2000000</v>
      </c>
      <c r="H203" t="s">
        <v>2111</v>
      </c>
      <c r="I203" t="s">
        <v>2141</v>
      </c>
      <c r="J203" s="496">
        <v>7.9777617116028E-4</v>
      </c>
      <c r="K203" s="496">
        <v>0.97450615697461695</v>
      </c>
    </row>
    <row r="204" spans="1:11">
      <c r="A204" t="s">
        <v>2458</v>
      </c>
      <c r="B204" t="s">
        <v>184</v>
      </c>
      <c r="C204" t="s">
        <v>2459</v>
      </c>
      <c r="D204" t="s">
        <v>2460</v>
      </c>
      <c r="E204" t="s">
        <v>185</v>
      </c>
      <c r="F204" t="s">
        <v>23</v>
      </c>
      <c r="G204">
        <v>2000000</v>
      </c>
      <c r="H204" t="s">
        <v>2368</v>
      </c>
      <c r="I204" t="s">
        <v>2461</v>
      </c>
      <c r="J204" s="496">
        <v>7.9777617116028E-4</v>
      </c>
      <c r="K204" s="496">
        <v>0.97530393314577724</v>
      </c>
    </row>
    <row r="205" spans="1:11">
      <c r="A205" t="s">
        <v>2455</v>
      </c>
      <c r="B205" t="s">
        <v>1891</v>
      </c>
      <c r="C205" t="s">
        <v>2456</v>
      </c>
      <c r="D205" t="s">
        <v>1094</v>
      </c>
      <c r="E205" t="s">
        <v>191</v>
      </c>
      <c r="F205" t="s">
        <v>23</v>
      </c>
      <c r="G205">
        <v>2000000</v>
      </c>
      <c r="H205" t="s">
        <v>2373</v>
      </c>
      <c r="I205" t="s">
        <v>2457</v>
      </c>
      <c r="J205" s="496">
        <v>7.9777617116028E-4</v>
      </c>
      <c r="K205" s="496">
        <v>0.97610170931693752</v>
      </c>
    </row>
    <row r="206" spans="1:11">
      <c r="A206" t="s">
        <v>1192</v>
      </c>
      <c r="B206" t="s">
        <v>190</v>
      </c>
      <c r="C206" t="s">
        <v>1193</v>
      </c>
      <c r="D206" t="s">
        <v>1150</v>
      </c>
      <c r="E206" t="s">
        <v>185</v>
      </c>
      <c r="F206" t="s">
        <v>22</v>
      </c>
      <c r="G206">
        <v>1750000</v>
      </c>
      <c r="H206" t="s">
        <v>749</v>
      </c>
      <c r="I206" t="s">
        <v>1297</v>
      </c>
      <c r="J206" s="496">
        <v>6.9805414976524495E-4</v>
      </c>
      <c r="K206" s="496">
        <v>0.97679976346670272</v>
      </c>
    </row>
    <row r="207" spans="1:11">
      <c r="A207" t="s">
        <v>1194</v>
      </c>
      <c r="B207" t="s">
        <v>190</v>
      </c>
      <c r="C207" t="s">
        <v>1195</v>
      </c>
      <c r="D207" t="s">
        <v>1150</v>
      </c>
      <c r="E207" t="s">
        <v>185</v>
      </c>
      <c r="F207" t="s">
        <v>22</v>
      </c>
      <c r="G207">
        <v>1750000</v>
      </c>
      <c r="H207" t="s">
        <v>749</v>
      </c>
      <c r="I207" t="s">
        <v>1297</v>
      </c>
      <c r="J207" s="496">
        <v>6.9805414976524495E-4</v>
      </c>
      <c r="K207" s="496">
        <v>0.97749781761646792</v>
      </c>
    </row>
    <row r="208" spans="1:11">
      <c r="A208" t="s">
        <v>2274</v>
      </c>
      <c r="B208" t="s">
        <v>1891</v>
      </c>
      <c r="C208" t="s">
        <v>2275</v>
      </c>
      <c r="D208" t="s">
        <v>1094</v>
      </c>
      <c r="E208" t="s">
        <v>191</v>
      </c>
      <c r="F208" t="s">
        <v>23</v>
      </c>
      <c r="G208">
        <v>1750000</v>
      </c>
      <c r="H208" t="s">
        <v>2288</v>
      </c>
      <c r="I208" t="s">
        <v>2276</v>
      </c>
      <c r="J208" s="496">
        <v>6.9805414976524495E-4</v>
      </c>
      <c r="K208" s="496">
        <v>0.97819587176623313</v>
      </c>
    </row>
    <row r="209" spans="1:11">
      <c r="A209" t="s">
        <v>2330</v>
      </c>
      <c r="B209" t="s">
        <v>1891</v>
      </c>
      <c r="C209" t="s">
        <v>2331</v>
      </c>
      <c r="D209" t="s">
        <v>1094</v>
      </c>
      <c r="E209" t="s">
        <v>191</v>
      </c>
      <c r="F209" t="s">
        <v>23</v>
      </c>
      <c r="G209">
        <v>1600000</v>
      </c>
      <c r="H209" t="s">
        <v>2492</v>
      </c>
      <c r="I209" t="s">
        <v>2332</v>
      </c>
      <c r="J209" s="496">
        <v>6.3822093692822402E-4</v>
      </c>
      <c r="K209" s="496">
        <v>0.97883409270316135</v>
      </c>
    </row>
    <row r="210" spans="1:11">
      <c r="A210" t="s">
        <v>2333</v>
      </c>
      <c r="B210" t="s">
        <v>1891</v>
      </c>
      <c r="C210" t="s">
        <v>2334</v>
      </c>
      <c r="D210" t="s">
        <v>1094</v>
      </c>
      <c r="E210" t="s">
        <v>191</v>
      </c>
      <c r="F210" t="s">
        <v>23</v>
      </c>
      <c r="G210">
        <v>1600000</v>
      </c>
      <c r="H210" t="s">
        <v>2492</v>
      </c>
      <c r="I210" t="s">
        <v>2335</v>
      </c>
      <c r="J210" s="496">
        <v>6.3822093692822402E-4</v>
      </c>
      <c r="K210" s="496">
        <v>0.97947231364008958</v>
      </c>
    </row>
    <row r="211" spans="1:11">
      <c r="A211" t="s">
        <v>1489</v>
      </c>
      <c r="B211" t="s">
        <v>2016</v>
      </c>
      <c r="C211" t="s">
        <v>1490</v>
      </c>
      <c r="D211" t="s">
        <v>1491</v>
      </c>
      <c r="E211" t="s">
        <v>185</v>
      </c>
      <c r="F211" t="s">
        <v>22</v>
      </c>
      <c r="G211">
        <v>1587205</v>
      </c>
      <c r="H211" t="s">
        <v>1439</v>
      </c>
      <c r="I211" t="s">
        <v>1313</v>
      </c>
      <c r="J211" s="496">
        <v>6.3311716387322607E-4</v>
      </c>
      <c r="K211" s="496">
        <v>0.98010543080396284</v>
      </c>
    </row>
    <row r="212" spans="1:11">
      <c r="A212" t="s">
        <v>1196</v>
      </c>
      <c r="B212" t="s">
        <v>190</v>
      </c>
      <c r="C212" t="s">
        <v>1197</v>
      </c>
      <c r="D212" t="s">
        <v>1094</v>
      </c>
      <c r="E212" t="s">
        <v>191</v>
      </c>
      <c r="F212" t="s">
        <v>23</v>
      </c>
      <c r="G212">
        <v>1500000</v>
      </c>
      <c r="H212" t="s">
        <v>815</v>
      </c>
      <c r="I212" t="s">
        <v>1290</v>
      </c>
      <c r="J212" s="496">
        <v>5.9833212837021E-4</v>
      </c>
      <c r="K212" s="496">
        <v>0.98070376293233308</v>
      </c>
    </row>
    <row r="213" spans="1:11">
      <c r="A213" t="s">
        <v>1202</v>
      </c>
      <c r="B213" t="s">
        <v>187</v>
      </c>
      <c r="C213" t="s">
        <v>1203</v>
      </c>
      <c r="D213" t="s">
        <v>2013</v>
      </c>
      <c r="E213" t="s">
        <v>191</v>
      </c>
      <c r="F213" t="s">
        <v>23</v>
      </c>
      <c r="G213">
        <v>1500000</v>
      </c>
      <c r="H213" t="s">
        <v>815</v>
      </c>
      <c r="I213" t="s">
        <v>1290</v>
      </c>
      <c r="J213" s="496">
        <v>5.9833212837021E-4</v>
      </c>
      <c r="K213" s="496">
        <v>0.98130209506070332</v>
      </c>
    </row>
    <row r="214" spans="1:11">
      <c r="A214" t="s">
        <v>2029</v>
      </c>
      <c r="B214" t="s">
        <v>190</v>
      </c>
      <c r="C214" t="s">
        <v>1198</v>
      </c>
      <c r="D214" t="s">
        <v>1094</v>
      </c>
      <c r="E214" t="s">
        <v>191</v>
      </c>
      <c r="F214" t="s">
        <v>23</v>
      </c>
      <c r="G214">
        <v>1500000</v>
      </c>
      <c r="H214" t="s">
        <v>790</v>
      </c>
      <c r="I214" t="s">
        <v>1295</v>
      </c>
      <c r="J214" s="496">
        <v>5.9833212837021E-4</v>
      </c>
      <c r="K214" s="496">
        <v>0.98190042718907355</v>
      </c>
    </row>
    <row r="215" spans="1:11">
      <c r="A215" t="s">
        <v>1206</v>
      </c>
      <c r="B215" t="s">
        <v>186</v>
      </c>
      <c r="C215" t="s">
        <v>1207</v>
      </c>
      <c r="D215" t="s">
        <v>1208</v>
      </c>
      <c r="E215" t="s">
        <v>195</v>
      </c>
      <c r="F215" t="s">
        <v>22</v>
      </c>
      <c r="G215">
        <v>1500000</v>
      </c>
      <c r="H215" t="s">
        <v>714</v>
      </c>
      <c r="I215" t="s">
        <v>1293</v>
      </c>
      <c r="J215" s="496">
        <v>5.9833212837021E-4</v>
      </c>
      <c r="K215" s="496">
        <v>0.98249875931744379</v>
      </c>
    </row>
    <row r="216" spans="1:11">
      <c r="A216" t="s">
        <v>1199</v>
      </c>
      <c r="B216" t="s">
        <v>186</v>
      </c>
      <c r="C216" t="s">
        <v>1200</v>
      </c>
      <c r="D216" t="s">
        <v>1201</v>
      </c>
      <c r="E216" t="s">
        <v>185</v>
      </c>
      <c r="F216" t="s">
        <v>22</v>
      </c>
      <c r="G216">
        <v>1500000</v>
      </c>
      <c r="H216" t="s">
        <v>462</v>
      </c>
      <c r="I216" t="s">
        <v>1294</v>
      </c>
      <c r="J216" s="496">
        <v>5.9833212837021E-4</v>
      </c>
      <c r="K216" s="496">
        <v>0.98309709144581403</v>
      </c>
    </row>
    <row r="217" spans="1:11">
      <c r="A217" t="s">
        <v>1204</v>
      </c>
      <c r="B217" t="s">
        <v>190</v>
      </c>
      <c r="C217" t="s">
        <v>1205</v>
      </c>
      <c r="D217" t="s">
        <v>2015</v>
      </c>
      <c r="E217" t="s">
        <v>185</v>
      </c>
      <c r="F217" t="s">
        <v>23</v>
      </c>
      <c r="G217">
        <v>1500000</v>
      </c>
      <c r="H217" t="s">
        <v>438</v>
      </c>
      <c r="I217" t="s">
        <v>1284</v>
      </c>
      <c r="J217" s="496">
        <v>5.9833212837021E-4</v>
      </c>
      <c r="K217" s="496">
        <v>0.98369542357418427</v>
      </c>
    </row>
    <row r="218" spans="1:11">
      <c r="A218" t="s">
        <v>1492</v>
      </c>
      <c r="B218" t="s">
        <v>2016</v>
      </c>
      <c r="C218" t="s">
        <v>1493</v>
      </c>
      <c r="D218" t="s">
        <v>1491</v>
      </c>
      <c r="E218" t="s">
        <v>185</v>
      </c>
      <c r="F218" t="s">
        <v>22</v>
      </c>
      <c r="G218">
        <v>1500000</v>
      </c>
      <c r="H218" t="s">
        <v>1439</v>
      </c>
      <c r="I218" t="s">
        <v>1313</v>
      </c>
      <c r="J218" s="496">
        <v>5.9833212837021E-4</v>
      </c>
      <c r="K218" s="496">
        <v>0.98429375570255451</v>
      </c>
    </row>
    <row r="219" spans="1:11">
      <c r="A219" t="s">
        <v>1558</v>
      </c>
      <c r="B219" t="s">
        <v>186</v>
      </c>
      <c r="C219" t="s">
        <v>1557</v>
      </c>
      <c r="D219" t="s">
        <v>1556</v>
      </c>
      <c r="E219" t="s">
        <v>195</v>
      </c>
      <c r="F219" t="s">
        <v>22</v>
      </c>
      <c r="G219">
        <v>1500000</v>
      </c>
      <c r="H219" t="s">
        <v>1555</v>
      </c>
      <c r="I219" t="s">
        <v>1484</v>
      </c>
      <c r="J219" s="496">
        <v>5.9833212837021E-4</v>
      </c>
      <c r="K219" s="496">
        <v>0.98489208783092475</v>
      </c>
    </row>
    <row r="220" spans="1:11">
      <c r="A220" t="s">
        <v>1717</v>
      </c>
      <c r="B220" t="s">
        <v>188</v>
      </c>
      <c r="C220" t="s">
        <v>1718</v>
      </c>
      <c r="D220" t="s">
        <v>1094</v>
      </c>
      <c r="E220" t="s">
        <v>191</v>
      </c>
      <c r="F220" t="s">
        <v>170</v>
      </c>
      <c r="G220">
        <v>1500000</v>
      </c>
      <c r="H220" t="s">
        <v>1580</v>
      </c>
      <c r="I220" t="s">
        <v>1710</v>
      </c>
      <c r="J220" s="496">
        <v>5.9833212837021E-4</v>
      </c>
      <c r="K220" s="496">
        <v>0.98549041995929498</v>
      </c>
    </row>
    <row r="221" spans="1:11">
      <c r="A221" t="s">
        <v>1719</v>
      </c>
      <c r="B221" t="s">
        <v>186</v>
      </c>
      <c r="C221" t="s">
        <v>1720</v>
      </c>
      <c r="D221" t="s">
        <v>1556</v>
      </c>
      <c r="E221" t="s">
        <v>195</v>
      </c>
      <c r="F221" t="s">
        <v>22</v>
      </c>
      <c r="G221">
        <v>1500000</v>
      </c>
      <c r="H221" t="s">
        <v>1584</v>
      </c>
      <c r="I221" t="s">
        <v>1484</v>
      </c>
      <c r="J221" s="496">
        <v>5.9833212837021E-4</v>
      </c>
      <c r="K221" s="496">
        <v>0.98608875208766522</v>
      </c>
    </row>
    <row r="222" spans="1:11">
      <c r="A222" t="s">
        <v>2684</v>
      </c>
      <c r="B222" t="s">
        <v>187</v>
      </c>
      <c r="C222" t="s">
        <v>2685</v>
      </c>
      <c r="D222" t="s">
        <v>2686</v>
      </c>
      <c r="E222" t="s">
        <v>185</v>
      </c>
      <c r="F222" t="s">
        <v>22</v>
      </c>
      <c r="G222">
        <v>1500000</v>
      </c>
      <c r="H222" t="s">
        <v>2493</v>
      </c>
      <c r="I222" t="s">
        <v>2687</v>
      </c>
      <c r="J222" s="496">
        <v>5.9833212837021E-4</v>
      </c>
      <c r="K222" s="496">
        <v>0.98668708421603546</v>
      </c>
    </row>
    <row r="223" spans="1:11">
      <c r="A223" t="s">
        <v>2688</v>
      </c>
      <c r="B223" t="s">
        <v>187</v>
      </c>
      <c r="C223" t="s">
        <v>2689</v>
      </c>
      <c r="D223" t="s">
        <v>2686</v>
      </c>
      <c r="E223" t="s">
        <v>185</v>
      </c>
      <c r="F223" t="s">
        <v>22</v>
      </c>
      <c r="G223">
        <v>1500000</v>
      </c>
      <c r="H223" t="s">
        <v>2493</v>
      </c>
      <c r="I223" t="s">
        <v>2687</v>
      </c>
      <c r="J223" s="496">
        <v>5.9833212837021E-4</v>
      </c>
      <c r="K223" s="496">
        <v>0.9872854163444057</v>
      </c>
    </row>
    <row r="224" spans="1:11">
      <c r="A224" t="s">
        <v>2330</v>
      </c>
      <c r="B224" t="s">
        <v>1891</v>
      </c>
      <c r="C224" t="s">
        <v>2331</v>
      </c>
      <c r="D224" t="s">
        <v>1094</v>
      </c>
      <c r="E224" s="2" t="s">
        <v>191</v>
      </c>
      <c r="F224" s="2" t="s">
        <v>23</v>
      </c>
      <c r="G224" s="59">
        <v>1464000</v>
      </c>
      <c r="H224" s="2" t="s">
        <v>2373</v>
      </c>
      <c r="I224" s="2" t="s">
        <v>2332</v>
      </c>
      <c r="J224" s="1101">
        <v>5.8397215728932489E-4</v>
      </c>
      <c r="K224" s="1102">
        <v>0.98786938850169503</v>
      </c>
    </row>
    <row r="225" spans="1:11">
      <c r="A225" t="s">
        <v>2333</v>
      </c>
      <c r="B225" t="s">
        <v>1891</v>
      </c>
      <c r="C225" t="s">
        <v>2334</v>
      </c>
      <c r="D225" t="s">
        <v>1094</v>
      </c>
      <c r="E225" s="2" t="s">
        <v>191</v>
      </c>
      <c r="F225" s="2" t="s">
        <v>23</v>
      </c>
      <c r="G225" s="59">
        <v>1072965</v>
      </c>
      <c r="H225" s="2" t="s">
        <v>2496</v>
      </c>
      <c r="I225" s="2" t="s">
        <v>2335</v>
      </c>
      <c r="J225" s="1101">
        <v>4.2799295474449492E-4</v>
      </c>
      <c r="K225" s="1102">
        <v>0.98829738145643953</v>
      </c>
    </row>
    <row r="226" spans="1:11">
      <c r="A226" t="s">
        <v>2333</v>
      </c>
      <c r="B226" t="s">
        <v>1891</v>
      </c>
      <c r="C226" t="s">
        <v>2334</v>
      </c>
      <c r="D226" t="s">
        <v>1094</v>
      </c>
      <c r="E226" s="2" t="s">
        <v>191</v>
      </c>
      <c r="F226" s="2" t="s">
        <v>23</v>
      </c>
      <c r="G226" s="59">
        <v>1071100</v>
      </c>
      <c r="H226" s="2" t="s">
        <v>1275</v>
      </c>
      <c r="I226" s="2" t="s">
        <v>2335</v>
      </c>
      <c r="J226" s="1101">
        <v>4.2724902846488793E-4</v>
      </c>
      <c r="K226" s="1102">
        <v>0.98872463048490444</v>
      </c>
    </row>
    <row r="227" spans="1:11">
      <c r="A227" t="s">
        <v>1209</v>
      </c>
      <c r="B227" t="s">
        <v>190</v>
      </c>
      <c r="C227" t="s">
        <v>1210</v>
      </c>
      <c r="D227" t="s">
        <v>1211</v>
      </c>
      <c r="E227" s="2" t="s">
        <v>185</v>
      </c>
      <c r="F227" s="2" t="s">
        <v>23</v>
      </c>
      <c r="G227" s="59">
        <v>1050000</v>
      </c>
      <c r="H227" s="2" t="s">
        <v>476</v>
      </c>
      <c r="I227" s="2" t="s">
        <v>1292</v>
      </c>
      <c r="J227" s="1101">
        <v>4.1883248985914696E-4</v>
      </c>
      <c r="K227" s="1102">
        <v>0.98914346297476363</v>
      </c>
    </row>
    <row r="228" spans="1:11">
      <c r="A228" t="s">
        <v>1212</v>
      </c>
      <c r="B228" t="s">
        <v>190</v>
      </c>
      <c r="C228" t="s">
        <v>1213</v>
      </c>
      <c r="D228" t="s">
        <v>1094</v>
      </c>
      <c r="E228" s="2" t="s">
        <v>191</v>
      </c>
      <c r="F228" s="2" t="s">
        <v>23</v>
      </c>
      <c r="G228" s="59">
        <v>1000000</v>
      </c>
      <c r="H228" s="2" t="s">
        <v>815</v>
      </c>
      <c r="I228" s="2" t="s">
        <v>1290</v>
      </c>
      <c r="J228" s="1101">
        <v>3.9888808558014E-4</v>
      </c>
      <c r="K228" s="1102">
        <v>0.98954235106034372</v>
      </c>
    </row>
    <row r="229" spans="1:11">
      <c r="A229" t="s">
        <v>1223</v>
      </c>
      <c r="B229" t="s">
        <v>187</v>
      </c>
      <c r="C229" t="s">
        <v>1224</v>
      </c>
      <c r="D229" t="s">
        <v>2013</v>
      </c>
      <c r="E229" s="2" t="s">
        <v>191</v>
      </c>
      <c r="F229" s="2" t="s">
        <v>23</v>
      </c>
      <c r="G229" s="59">
        <v>1000000</v>
      </c>
      <c r="H229" s="2" t="s">
        <v>815</v>
      </c>
      <c r="I229" s="2" t="s">
        <v>1290</v>
      </c>
      <c r="J229" s="1101">
        <v>3.9888808558014E-4</v>
      </c>
      <c r="K229" s="1102">
        <v>0.9899412391459238</v>
      </c>
    </row>
    <row r="230" spans="1:11">
      <c r="A230" t="s">
        <v>1225</v>
      </c>
      <c r="B230" t="s">
        <v>187</v>
      </c>
      <c r="C230" t="s">
        <v>1226</v>
      </c>
      <c r="D230" t="s">
        <v>2013</v>
      </c>
      <c r="E230" s="2" t="s">
        <v>191</v>
      </c>
      <c r="F230" s="2" t="s">
        <v>23</v>
      </c>
      <c r="G230" s="59">
        <v>1000000</v>
      </c>
      <c r="H230" s="2" t="s">
        <v>815</v>
      </c>
      <c r="I230" s="2" t="s">
        <v>1290</v>
      </c>
      <c r="J230" s="1101">
        <v>3.9888808558014E-4</v>
      </c>
      <c r="K230" s="1102">
        <v>0.99034012723150389</v>
      </c>
    </row>
    <row r="231" spans="1:11">
      <c r="A231" t="s">
        <v>1221</v>
      </c>
      <c r="B231" t="s">
        <v>186</v>
      </c>
      <c r="C231" t="s">
        <v>1222</v>
      </c>
      <c r="D231" t="s">
        <v>1201</v>
      </c>
      <c r="E231" s="2" t="s">
        <v>185</v>
      </c>
      <c r="F231" s="2" t="s">
        <v>22</v>
      </c>
      <c r="G231" s="59">
        <v>1000000</v>
      </c>
      <c r="H231" s="2" t="s">
        <v>815</v>
      </c>
      <c r="I231" s="2" t="s">
        <v>1290</v>
      </c>
      <c r="J231" s="1101">
        <v>3.9888808558014E-4</v>
      </c>
      <c r="K231" s="1102">
        <v>0.99073901531708397</v>
      </c>
    </row>
    <row r="232" spans="1:11">
      <c r="A232" t="s">
        <v>1231</v>
      </c>
      <c r="B232" t="s">
        <v>190</v>
      </c>
      <c r="C232" t="s">
        <v>1232</v>
      </c>
      <c r="D232" t="s">
        <v>1186</v>
      </c>
      <c r="E232" s="2" t="s">
        <v>185</v>
      </c>
      <c r="F232" s="2" t="s">
        <v>22</v>
      </c>
      <c r="G232" s="59">
        <v>1000000</v>
      </c>
      <c r="H232" s="2" t="s">
        <v>588</v>
      </c>
      <c r="I232" s="2" t="s">
        <v>1287</v>
      </c>
      <c r="J232" s="1101">
        <v>3.9888808558014E-4</v>
      </c>
      <c r="K232" s="1102">
        <v>0.99113790340266406</v>
      </c>
    </row>
    <row r="233" spans="1:11">
      <c r="A233" t="s">
        <v>1229</v>
      </c>
      <c r="B233" t="s">
        <v>187</v>
      </c>
      <c r="C233" t="s">
        <v>1230</v>
      </c>
      <c r="D233" t="s">
        <v>2014</v>
      </c>
      <c r="E233" s="2" t="s">
        <v>185</v>
      </c>
      <c r="F233" s="2" t="s">
        <v>22</v>
      </c>
      <c r="G233" s="59">
        <v>1000000</v>
      </c>
      <c r="H233" s="2" t="s">
        <v>574</v>
      </c>
      <c r="I233" s="2" t="s">
        <v>1288</v>
      </c>
      <c r="J233" s="1101">
        <v>3.9888808558014E-4</v>
      </c>
      <c r="K233" s="1102">
        <v>0.99153679148824414</v>
      </c>
    </row>
    <row r="234" spans="1:11">
      <c r="A234" t="s">
        <v>1236</v>
      </c>
      <c r="B234" t="s">
        <v>190</v>
      </c>
      <c r="C234" t="s">
        <v>1237</v>
      </c>
      <c r="D234" t="s">
        <v>2015</v>
      </c>
      <c r="E234" s="2" t="s">
        <v>185</v>
      </c>
      <c r="F234" s="2" t="s">
        <v>23</v>
      </c>
      <c r="G234" s="59">
        <v>1000000</v>
      </c>
      <c r="H234" s="2" t="s">
        <v>438</v>
      </c>
      <c r="I234" s="2" t="s">
        <v>1284</v>
      </c>
      <c r="J234" s="1101">
        <v>3.9888808558014E-4</v>
      </c>
      <c r="K234" s="1102">
        <v>0.99193567957382422</v>
      </c>
    </row>
    <row r="235" spans="1:11">
      <c r="A235" t="s">
        <v>1238</v>
      </c>
      <c r="B235" t="s">
        <v>190</v>
      </c>
      <c r="C235" t="s">
        <v>1239</v>
      </c>
      <c r="D235" t="s">
        <v>2015</v>
      </c>
      <c r="E235" s="2" t="s">
        <v>185</v>
      </c>
      <c r="F235" s="2" t="s">
        <v>23</v>
      </c>
      <c r="G235" s="59">
        <v>1000000</v>
      </c>
      <c r="H235" s="2" t="s">
        <v>373</v>
      </c>
      <c r="I235" s="2" t="s">
        <v>1283</v>
      </c>
      <c r="J235" s="1101">
        <v>3.9888808558014E-4</v>
      </c>
      <c r="K235" s="1102">
        <v>0.99233456765940431</v>
      </c>
    </row>
    <row r="236" spans="1:11">
      <c r="A236" t="s">
        <v>1240</v>
      </c>
      <c r="B236" t="s">
        <v>190</v>
      </c>
      <c r="C236" t="s">
        <v>1241</v>
      </c>
      <c r="D236" t="s">
        <v>2015</v>
      </c>
      <c r="E236" s="2" t="s">
        <v>185</v>
      </c>
      <c r="F236" s="2" t="s">
        <v>23</v>
      </c>
      <c r="G236" s="59">
        <v>1000000</v>
      </c>
      <c r="H236" s="2" t="s">
        <v>373</v>
      </c>
      <c r="I236" s="2" t="s">
        <v>1283</v>
      </c>
      <c r="J236" s="1101">
        <v>3.9888808558014E-4</v>
      </c>
      <c r="K236" s="1102">
        <v>0.99273345574498439</v>
      </c>
    </row>
    <row r="237" spans="1:11">
      <c r="A237" t="s">
        <v>1214</v>
      </c>
      <c r="B237" t="s">
        <v>184</v>
      </c>
      <c r="C237" t="s">
        <v>1215</v>
      </c>
      <c r="D237" t="s">
        <v>1123</v>
      </c>
      <c r="E237" s="2" t="s">
        <v>185</v>
      </c>
      <c r="F237" s="2" t="s">
        <v>23</v>
      </c>
      <c r="G237" s="59">
        <v>1000000</v>
      </c>
      <c r="H237" s="2" t="s">
        <v>1059</v>
      </c>
      <c r="I237" s="2" t="s">
        <v>1277</v>
      </c>
      <c r="J237" s="1101">
        <v>3.9888808558014E-4</v>
      </c>
      <c r="K237" s="1102">
        <v>0.99313234383056448</v>
      </c>
    </row>
    <row r="238" spans="1:11">
      <c r="A238" t="s">
        <v>1216</v>
      </c>
      <c r="B238" t="s">
        <v>184</v>
      </c>
      <c r="C238" t="s">
        <v>1217</v>
      </c>
      <c r="D238" t="s">
        <v>1123</v>
      </c>
      <c r="E238" s="2" t="s">
        <v>185</v>
      </c>
      <c r="F238" s="2" t="s">
        <v>23</v>
      </c>
      <c r="G238" s="59">
        <v>1000000</v>
      </c>
      <c r="H238" s="2" t="s">
        <v>1059</v>
      </c>
      <c r="I238" s="2" t="s">
        <v>1277</v>
      </c>
      <c r="J238" s="1101">
        <v>3.9888808558014E-4</v>
      </c>
      <c r="K238" s="1102">
        <v>0.99353123191614456</v>
      </c>
    </row>
    <row r="239" spans="1:11">
      <c r="A239" t="s">
        <v>2030</v>
      </c>
      <c r="B239" t="s">
        <v>184</v>
      </c>
      <c r="C239" t="s">
        <v>1218</v>
      </c>
      <c r="D239" t="s">
        <v>1123</v>
      </c>
      <c r="E239" s="2" t="s">
        <v>185</v>
      </c>
      <c r="F239" s="2" t="s">
        <v>23</v>
      </c>
      <c r="G239" s="59">
        <v>1000000</v>
      </c>
      <c r="H239" s="2" t="s">
        <v>1059</v>
      </c>
      <c r="I239" s="2" t="s">
        <v>1277</v>
      </c>
      <c r="J239" s="1101">
        <v>3.9888808558014E-4</v>
      </c>
      <c r="K239" s="1102">
        <v>0.99393012000172465</v>
      </c>
    </row>
    <row r="240" spans="1:11">
      <c r="A240" t="s">
        <v>1233</v>
      </c>
      <c r="B240" t="s">
        <v>184</v>
      </c>
      <c r="C240" t="s">
        <v>1234</v>
      </c>
      <c r="D240" t="s">
        <v>1235</v>
      </c>
      <c r="E240" s="2" t="s">
        <v>185</v>
      </c>
      <c r="F240" s="2" t="s">
        <v>23</v>
      </c>
      <c r="G240" s="59">
        <v>1000000</v>
      </c>
      <c r="H240" s="2" t="s">
        <v>1065</v>
      </c>
      <c r="I240" s="2" t="s">
        <v>1285</v>
      </c>
      <c r="J240" s="1101">
        <v>3.9888808558014E-4</v>
      </c>
      <c r="K240" s="1102">
        <v>0.99432900808730473</v>
      </c>
    </row>
    <row r="241" spans="1:11">
      <c r="A241" t="s">
        <v>1219</v>
      </c>
      <c r="B241" t="s">
        <v>190</v>
      </c>
      <c r="C241" t="s">
        <v>1220</v>
      </c>
      <c r="D241" t="s">
        <v>2019</v>
      </c>
      <c r="E241" s="2" t="s">
        <v>185</v>
      </c>
      <c r="F241" s="2" t="s">
        <v>23</v>
      </c>
      <c r="G241" s="59">
        <v>1000000</v>
      </c>
      <c r="H241" s="2" t="s">
        <v>1077</v>
      </c>
      <c r="I241" s="2" t="s">
        <v>1291</v>
      </c>
      <c r="J241" s="1101">
        <v>3.9888808558014E-4</v>
      </c>
      <c r="K241" s="1102">
        <v>0.99472789617288482</v>
      </c>
    </row>
    <row r="242" spans="1:11">
      <c r="A242" t="s">
        <v>1227</v>
      </c>
      <c r="B242" t="s">
        <v>187</v>
      </c>
      <c r="C242" t="s">
        <v>1228</v>
      </c>
      <c r="D242" t="s">
        <v>1150</v>
      </c>
      <c r="E242" s="2" t="s">
        <v>185</v>
      </c>
      <c r="F242" s="2" t="s">
        <v>22</v>
      </c>
      <c r="G242" s="59">
        <v>1000000</v>
      </c>
      <c r="H242" s="2" t="s">
        <v>1083</v>
      </c>
      <c r="I242" s="2" t="s">
        <v>1289</v>
      </c>
      <c r="J242" s="1101">
        <v>3.9888808558014E-4</v>
      </c>
      <c r="K242" s="1102">
        <v>0.9951267842584649</v>
      </c>
    </row>
    <row r="243" spans="1:11">
      <c r="A243" t="s">
        <v>1554</v>
      </c>
      <c r="B243" t="s">
        <v>184</v>
      </c>
      <c r="C243" t="s">
        <v>1501</v>
      </c>
      <c r="D243" t="s">
        <v>1502</v>
      </c>
      <c r="E243" s="2" t="s">
        <v>185</v>
      </c>
      <c r="F243" s="2" t="s">
        <v>22</v>
      </c>
      <c r="G243" s="59">
        <v>1000000</v>
      </c>
      <c r="H243" s="2" t="s">
        <v>1503</v>
      </c>
      <c r="I243" s="2" t="s">
        <v>1504</v>
      </c>
      <c r="J243" s="1101">
        <v>3.9888808558014E-4</v>
      </c>
      <c r="K243" s="1102">
        <v>0.99552567234404499</v>
      </c>
    </row>
    <row r="244" spans="1:11">
      <c r="A244" t="s">
        <v>1812</v>
      </c>
      <c r="B244" t="s">
        <v>188</v>
      </c>
      <c r="C244" t="s">
        <v>1813</v>
      </c>
      <c r="D244" t="s">
        <v>1721</v>
      </c>
      <c r="E244" s="2" t="s">
        <v>185</v>
      </c>
      <c r="F244" s="2" t="s">
        <v>169</v>
      </c>
      <c r="G244" s="59">
        <v>1000000</v>
      </c>
      <c r="H244" s="2" t="s">
        <v>1785</v>
      </c>
      <c r="I244" s="2" t="s">
        <v>1814</v>
      </c>
      <c r="J244" s="1101">
        <v>3.9888808558014E-4</v>
      </c>
      <c r="K244" s="1102">
        <v>0.99592456042962507</v>
      </c>
    </row>
    <row r="245" spans="1:11">
      <c r="A245" t="s">
        <v>1885</v>
      </c>
      <c r="B245" t="s">
        <v>186</v>
      </c>
      <c r="C245" t="s">
        <v>1886</v>
      </c>
      <c r="D245" t="s">
        <v>1887</v>
      </c>
      <c r="E245" s="2" t="s">
        <v>185</v>
      </c>
      <c r="F245" s="2" t="s">
        <v>22</v>
      </c>
      <c r="G245" s="59">
        <v>1000000</v>
      </c>
      <c r="H245" s="2" t="s">
        <v>1822</v>
      </c>
      <c r="I245" s="2" t="s">
        <v>1888</v>
      </c>
      <c r="J245" s="1101">
        <v>3.9888808558014E-4</v>
      </c>
      <c r="K245" s="1102">
        <v>0.99632344851520516</v>
      </c>
    </row>
    <row r="246" spans="1:11">
      <c r="A246" t="s">
        <v>1242</v>
      </c>
      <c r="B246" t="s">
        <v>190</v>
      </c>
      <c r="C246" t="s">
        <v>1243</v>
      </c>
      <c r="D246" t="s">
        <v>1244</v>
      </c>
      <c r="E246" s="2" t="s">
        <v>185</v>
      </c>
      <c r="F246" s="2" t="s">
        <v>23</v>
      </c>
      <c r="G246" s="59">
        <v>920000</v>
      </c>
      <c r="H246" s="2" t="s">
        <v>525</v>
      </c>
      <c r="I246" s="2" t="s">
        <v>1282</v>
      </c>
      <c r="J246" s="1101">
        <v>3.6697703873372878E-4</v>
      </c>
      <c r="K246" s="1102">
        <v>0.99669042555393883</v>
      </c>
    </row>
    <row r="247" spans="1:11">
      <c r="A247" t="s">
        <v>1245</v>
      </c>
      <c r="B247" t="s">
        <v>190</v>
      </c>
      <c r="C247" t="s">
        <v>1246</v>
      </c>
      <c r="D247" t="s">
        <v>1247</v>
      </c>
      <c r="E247" s="2" t="s">
        <v>185</v>
      </c>
      <c r="F247" s="2" t="s">
        <v>22</v>
      </c>
      <c r="G247" s="59">
        <v>850000</v>
      </c>
      <c r="H247" s="2" t="s">
        <v>728</v>
      </c>
      <c r="I247" s="2" t="s">
        <v>1281</v>
      </c>
      <c r="J247" s="1101">
        <v>3.3905487274311897E-4</v>
      </c>
      <c r="K247" s="1102">
        <v>0.99702948042668194</v>
      </c>
    </row>
    <row r="248" spans="1:11">
      <c r="A248" t="s">
        <v>2330</v>
      </c>
      <c r="B248" t="s">
        <v>1891</v>
      </c>
      <c r="C248" t="s">
        <v>2331</v>
      </c>
      <c r="D248" t="s">
        <v>1094</v>
      </c>
      <c r="E248" s="2" t="s">
        <v>191</v>
      </c>
      <c r="F248" s="2" t="s">
        <v>23</v>
      </c>
      <c r="G248" s="59">
        <v>750000</v>
      </c>
      <c r="H248" s="2" t="s">
        <v>2483</v>
      </c>
      <c r="I248" s="2" t="s">
        <v>2332</v>
      </c>
      <c r="J248" s="1101">
        <v>2.99166064185105E-4</v>
      </c>
      <c r="K248" s="1102">
        <v>0.99732864649086705</v>
      </c>
    </row>
    <row r="249" spans="1:11">
      <c r="A249" t="s">
        <v>2330</v>
      </c>
      <c r="B249" t="s">
        <v>1891</v>
      </c>
      <c r="C249" t="s">
        <v>2331</v>
      </c>
      <c r="D249" t="s">
        <v>1094</v>
      </c>
      <c r="E249" s="2" t="s">
        <v>191</v>
      </c>
      <c r="F249" s="2" t="s">
        <v>23</v>
      </c>
      <c r="G249" s="59">
        <v>748600</v>
      </c>
      <c r="H249" s="2" t="s">
        <v>1275</v>
      </c>
      <c r="I249" s="2" t="s">
        <v>2332</v>
      </c>
      <c r="J249" s="1101">
        <v>2.9860762086529277E-4</v>
      </c>
      <c r="K249" s="1102">
        <v>0.99762725411173236</v>
      </c>
    </row>
    <row r="250" spans="1:11">
      <c r="A250" t="s">
        <v>2274</v>
      </c>
      <c r="B250" t="s">
        <v>1891</v>
      </c>
      <c r="C250" t="s">
        <v>2275</v>
      </c>
      <c r="D250" t="s">
        <v>1094</v>
      </c>
      <c r="E250" s="2" t="s">
        <v>191</v>
      </c>
      <c r="F250" s="2" t="s">
        <v>23</v>
      </c>
      <c r="G250" s="59">
        <v>640000</v>
      </c>
      <c r="H250" s="2" t="s">
        <v>2287</v>
      </c>
      <c r="I250" s="2" t="s">
        <v>2276</v>
      </c>
      <c r="J250" s="1101">
        <v>2.5528837477128958E-4</v>
      </c>
      <c r="K250" s="1102">
        <v>0.99788254248650365</v>
      </c>
    </row>
    <row r="251" spans="1:11">
      <c r="A251" t="s">
        <v>1249</v>
      </c>
      <c r="B251" t="s">
        <v>190</v>
      </c>
      <c r="C251" t="s">
        <v>1250</v>
      </c>
      <c r="D251" t="s">
        <v>1251</v>
      </c>
      <c r="E251" s="2" t="s">
        <v>185</v>
      </c>
      <c r="F251" s="2" t="s">
        <v>23</v>
      </c>
      <c r="G251" s="59">
        <v>600000</v>
      </c>
      <c r="H251" s="2" t="s">
        <v>1078</v>
      </c>
      <c r="I251" s="2" t="s">
        <v>1278</v>
      </c>
      <c r="J251" s="1101">
        <v>2.3933285134808399E-4</v>
      </c>
      <c r="K251" s="1102">
        <v>0.99812187533785168</v>
      </c>
    </row>
    <row r="252" spans="1:11">
      <c r="A252" t="s">
        <v>1256</v>
      </c>
      <c r="B252" t="s">
        <v>187</v>
      </c>
      <c r="C252" t="s">
        <v>1257</v>
      </c>
      <c r="D252" t="s">
        <v>1258</v>
      </c>
      <c r="E252" s="2" t="s">
        <v>185</v>
      </c>
      <c r="F252" s="2" t="s">
        <v>23</v>
      </c>
      <c r="G252" s="59">
        <v>500000</v>
      </c>
      <c r="H252" s="2" t="s">
        <v>792</v>
      </c>
      <c r="I252" s="2" t="s">
        <v>1274</v>
      </c>
      <c r="J252" s="1101">
        <v>1.9944404279007E-4</v>
      </c>
      <c r="K252" s="1102">
        <v>0.99832131938064173</v>
      </c>
    </row>
    <row r="253" spans="1:11">
      <c r="A253" t="s">
        <v>1252</v>
      </c>
      <c r="B253" t="s">
        <v>184</v>
      </c>
      <c r="C253" t="s">
        <v>1253</v>
      </c>
      <c r="D253" t="s">
        <v>1123</v>
      </c>
      <c r="E253" s="2" t="s">
        <v>185</v>
      </c>
      <c r="F253" s="2" t="s">
        <v>23</v>
      </c>
      <c r="G253" s="59">
        <v>500000</v>
      </c>
      <c r="H253" s="2" t="s">
        <v>1059</v>
      </c>
      <c r="I253" s="2" t="s">
        <v>1277</v>
      </c>
      <c r="J253" s="1101">
        <v>1.9944404279007E-4</v>
      </c>
      <c r="K253" s="1102">
        <v>0.99852076342343177</v>
      </c>
    </row>
    <row r="254" spans="1:11">
      <c r="A254" t="s">
        <v>1254</v>
      </c>
      <c r="B254" t="s">
        <v>184</v>
      </c>
      <c r="C254" t="s">
        <v>1255</v>
      </c>
      <c r="D254" t="s">
        <v>1123</v>
      </c>
      <c r="E254" s="2" t="s">
        <v>185</v>
      </c>
      <c r="F254" s="2" t="s">
        <v>23</v>
      </c>
      <c r="G254" s="59">
        <v>500000</v>
      </c>
      <c r="H254" s="2" t="s">
        <v>1059</v>
      </c>
      <c r="I254" s="2" t="s">
        <v>1277</v>
      </c>
      <c r="J254" s="1101">
        <v>1.9944404279007E-4</v>
      </c>
      <c r="K254" s="1102">
        <v>0.99872020746622181</v>
      </c>
    </row>
    <row r="255" spans="1:11">
      <c r="A255" t="s">
        <v>1930</v>
      </c>
      <c r="B255" t="s">
        <v>188</v>
      </c>
      <c r="C255" t="s">
        <v>1931</v>
      </c>
      <c r="D255" t="s">
        <v>1248</v>
      </c>
      <c r="E255" s="2" t="s">
        <v>185</v>
      </c>
      <c r="F255" s="2" t="s">
        <v>170</v>
      </c>
      <c r="G255" s="59">
        <v>500000</v>
      </c>
      <c r="H255" s="2" t="s">
        <v>1846</v>
      </c>
      <c r="I255" s="2" t="s">
        <v>1932</v>
      </c>
      <c r="J255" s="1101">
        <v>1.9944404279007E-4</v>
      </c>
      <c r="K255" s="1102">
        <v>0.99891965150901185</v>
      </c>
    </row>
    <row r="256" spans="1:11">
      <c r="A256" t="s">
        <v>2330</v>
      </c>
      <c r="B256" t="s">
        <v>1891</v>
      </c>
      <c r="C256" t="s">
        <v>2331</v>
      </c>
      <c r="D256" t="s">
        <v>1094</v>
      </c>
      <c r="E256" s="2" t="s">
        <v>191</v>
      </c>
      <c r="F256" s="2" t="s">
        <v>23</v>
      </c>
      <c r="G256" s="59">
        <v>500000</v>
      </c>
      <c r="H256" s="2" t="s">
        <v>2488</v>
      </c>
      <c r="I256" s="2" t="s">
        <v>2332</v>
      </c>
      <c r="J256" s="1101">
        <v>1.9944404279007E-4</v>
      </c>
      <c r="K256" s="1102">
        <v>0.99911909555180189</v>
      </c>
    </row>
    <row r="257" spans="1:11">
      <c r="A257" t="s">
        <v>2455</v>
      </c>
      <c r="B257" t="s">
        <v>1891</v>
      </c>
      <c r="C257" t="s">
        <v>2456</v>
      </c>
      <c r="D257" t="s">
        <v>1094</v>
      </c>
      <c r="E257" s="2" t="s">
        <v>191</v>
      </c>
      <c r="F257" s="2" t="s">
        <v>23</v>
      </c>
      <c r="G257" s="59">
        <v>500000</v>
      </c>
      <c r="H257" s="2" t="s">
        <v>2492</v>
      </c>
      <c r="I257" s="2" t="s">
        <v>2457</v>
      </c>
      <c r="J257" s="1101">
        <v>1.9944404279007E-4</v>
      </c>
      <c r="K257" s="1102">
        <v>0.99931853959459194</v>
      </c>
    </row>
    <row r="258" spans="1:11">
      <c r="A258" t="s">
        <v>2455</v>
      </c>
      <c r="B258" t="s">
        <v>1891</v>
      </c>
      <c r="C258" t="s">
        <v>2456</v>
      </c>
      <c r="D258" t="s">
        <v>1094</v>
      </c>
      <c r="E258" s="2" t="s">
        <v>191</v>
      </c>
      <c r="F258" s="2" t="s">
        <v>23</v>
      </c>
      <c r="G258" s="59">
        <v>400000</v>
      </c>
      <c r="H258" s="2" t="s">
        <v>2496</v>
      </c>
      <c r="I258" s="2" t="s">
        <v>2457</v>
      </c>
      <c r="J258" s="1101">
        <v>1.5955523423205601E-4</v>
      </c>
      <c r="K258" s="1102">
        <v>0.99947809482882399</v>
      </c>
    </row>
    <row r="259" spans="1:11">
      <c r="A259" t="s">
        <v>2330</v>
      </c>
      <c r="B259" t="s">
        <v>1891</v>
      </c>
      <c r="C259" t="s">
        <v>2331</v>
      </c>
      <c r="D259" t="s">
        <v>1094</v>
      </c>
      <c r="E259" s="2" t="s">
        <v>191</v>
      </c>
      <c r="F259" s="2" t="s">
        <v>23</v>
      </c>
      <c r="G259" s="59">
        <v>313100</v>
      </c>
      <c r="H259" s="2" t="s">
        <v>2377</v>
      </c>
      <c r="I259" s="2" t="s">
        <v>2332</v>
      </c>
      <c r="J259" s="1101">
        <v>1.2489185959514183E-4</v>
      </c>
      <c r="K259" s="1102">
        <v>0.99960298668841918</v>
      </c>
    </row>
    <row r="260" spans="1:11">
      <c r="A260" t="s">
        <v>1259</v>
      </c>
      <c r="B260" t="s">
        <v>190</v>
      </c>
      <c r="C260" t="s">
        <v>1260</v>
      </c>
      <c r="D260" t="s">
        <v>2020</v>
      </c>
      <c r="E260" s="2" t="s">
        <v>185</v>
      </c>
      <c r="F260" s="2" t="s">
        <v>23</v>
      </c>
      <c r="G260" s="59">
        <v>300000</v>
      </c>
      <c r="H260" s="2" t="s">
        <v>479</v>
      </c>
      <c r="I260" s="2" t="s">
        <v>1272</v>
      </c>
      <c r="J260" s="1101">
        <v>1.19666425674042E-4</v>
      </c>
      <c r="K260" s="1102">
        <v>0.99972265311409325</v>
      </c>
    </row>
    <row r="261" spans="1:11">
      <c r="A261" t="s">
        <v>1261</v>
      </c>
      <c r="B261" t="s">
        <v>186</v>
      </c>
      <c r="C261" t="s">
        <v>1262</v>
      </c>
      <c r="D261" t="s">
        <v>1263</v>
      </c>
      <c r="E261" s="2" t="s">
        <v>185</v>
      </c>
      <c r="F261" s="2" t="s">
        <v>23</v>
      </c>
      <c r="G261" s="59">
        <v>240000</v>
      </c>
      <c r="H261" s="2" t="s">
        <v>598</v>
      </c>
      <c r="I261" s="2" t="s">
        <v>1270</v>
      </c>
      <c r="J261" s="1101">
        <v>9.5733140539233598E-5</v>
      </c>
      <c r="K261" s="1102">
        <v>0.99981838625463249</v>
      </c>
    </row>
    <row r="262" spans="1:11">
      <c r="A262" t="s">
        <v>1264</v>
      </c>
      <c r="B262" t="s">
        <v>186</v>
      </c>
      <c r="C262" t="s">
        <v>1265</v>
      </c>
      <c r="D262" t="s">
        <v>1266</v>
      </c>
      <c r="E262" s="2" t="s">
        <v>185</v>
      </c>
      <c r="F262" s="2" t="s">
        <v>23</v>
      </c>
      <c r="G262" s="59">
        <v>200000</v>
      </c>
      <c r="H262" s="2" t="s">
        <v>444</v>
      </c>
      <c r="I262" s="2" t="s">
        <v>1269</v>
      </c>
      <c r="J262" s="1101">
        <v>7.9777617116028003E-5</v>
      </c>
      <c r="K262" s="1102">
        <v>0.99989816387174846</v>
      </c>
    </row>
    <row r="263" spans="1:11">
      <c r="A263" t="s">
        <v>1431</v>
      </c>
      <c r="B263" t="s">
        <v>1408</v>
      </c>
      <c r="C263" t="s">
        <v>1432</v>
      </c>
      <c r="D263" t="s">
        <v>1433</v>
      </c>
      <c r="E263" s="2" t="s">
        <v>185</v>
      </c>
      <c r="F263" s="2" t="s">
        <v>22</v>
      </c>
      <c r="G263" s="59">
        <v>133200</v>
      </c>
      <c r="H263" s="2" t="s">
        <v>1405</v>
      </c>
      <c r="I263" s="2" t="s">
        <v>1434</v>
      </c>
      <c r="J263" s="1101">
        <v>5.3131892999274648E-5</v>
      </c>
      <c r="K263" s="1102">
        <v>0.99995129576474773</v>
      </c>
    </row>
    <row r="264" spans="1:11">
      <c r="A264" t="s">
        <v>2333</v>
      </c>
      <c r="B264" t="s">
        <v>1891</v>
      </c>
      <c r="C264" t="s">
        <v>2334</v>
      </c>
      <c r="D264" t="s">
        <v>1094</v>
      </c>
      <c r="E264" s="2" t="s">
        <v>191</v>
      </c>
      <c r="F264" s="2" t="s">
        <v>23</v>
      </c>
      <c r="G264" s="59">
        <v>108900</v>
      </c>
      <c r="H264" s="2" t="s">
        <v>2377</v>
      </c>
      <c r="I264" s="2" t="s">
        <v>2335</v>
      </c>
      <c r="J264" s="1101">
        <v>4.3438912519677246E-5</v>
      </c>
      <c r="K264" s="1102">
        <v>0.99999473467726741</v>
      </c>
    </row>
    <row r="265" spans="1:11">
      <c r="A265" t="s">
        <v>2330</v>
      </c>
      <c r="B265" t="s">
        <v>1891</v>
      </c>
      <c r="C265" t="s">
        <v>2331</v>
      </c>
      <c r="D265" t="s">
        <v>1094</v>
      </c>
      <c r="E265" s="2" t="s">
        <v>191</v>
      </c>
      <c r="F265" s="2" t="s">
        <v>23</v>
      </c>
      <c r="G265" s="59">
        <v>12500</v>
      </c>
      <c r="H265" s="2" t="s">
        <v>1329</v>
      </c>
      <c r="I265" s="2" t="s">
        <v>2332</v>
      </c>
      <c r="J265" s="1101">
        <v>4.9861010697517502E-6</v>
      </c>
      <c r="K265" s="1102">
        <v>0.99999972077833721</v>
      </c>
    </row>
    <row r="266" spans="1:11">
      <c r="A266" t="s">
        <v>2333</v>
      </c>
      <c r="B266" t="s">
        <v>1891</v>
      </c>
      <c r="C266" t="s">
        <v>2334</v>
      </c>
      <c r="D266" t="s">
        <v>1094</v>
      </c>
      <c r="E266" s="2" t="s">
        <v>191</v>
      </c>
      <c r="F266" s="2" t="s">
        <v>23</v>
      </c>
      <c r="G266" s="59">
        <v>700</v>
      </c>
      <c r="H266" s="2" t="s">
        <v>2373</v>
      </c>
      <c r="I266" s="2" t="s">
        <v>2335</v>
      </c>
      <c r="J266" s="1101">
        <v>2.79221659906098E-7</v>
      </c>
      <c r="K266" s="1102">
        <v>0.99999999999999711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H18"/>
  <sheetViews>
    <sheetView rightToLeft="1" workbookViewId="0">
      <selection activeCell="AH10" sqref="AH10"/>
    </sheetView>
  </sheetViews>
  <sheetFormatPr defaultColWidth="9.140625" defaultRowHeight="15"/>
  <cols>
    <col min="1" max="1" width="12.85546875" style="29" bestFit="1" customWidth="1"/>
    <col min="2" max="2" width="9.140625" style="29" customWidth="1"/>
    <col min="3" max="3" width="12.85546875" style="29" customWidth="1"/>
    <col min="4" max="4" width="12" style="29" customWidth="1"/>
    <col min="5" max="5" width="12.42578125" style="29" customWidth="1"/>
    <col min="6" max="6" width="7.85546875" style="29" customWidth="1"/>
    <col min="7" max="7" width="9.140625" style="29" customWidth="1"/>
    <col min="8" max="16384" width="9.140625" style="29"/>
  </cols>
  <sheetData>
    <row r="1" spans="1:34">
      <c r="A1" s="709" t="s">
        <v>98</v>
      </c>
      <c r="B1" s="710" t="s">
        <v>1</v>
      </c>
      <c r="C1" s="710" t="s">
        <v>2</v>
      </c>
      <c r="D1" s="710" t="s">
        <v>3</v>
      </c>
      <c r="E1" s="710" t="s">
        <v>4</v>
      </c>
      <c r="F1" s="710" t="s">
        <v>5</v>
      </c>
      <c r="G1" s="710" t="s">
        <v>6</v>
      </c>
      <c r="H1" s="710" t="s">
        <v>7</v>
      </c>
      <c r="I1" s="710" t="s">
        <v>8</v>
      </c>
      <c r="J1" s="710" t="s">
        <v>9</v>
      </c>
      <c r="K1" s="710" t="s">
        <v>10</v>
      </c>
      <c r="L1" s="710" t="s">
        <v>11</v>
      </c>
      <c r="M1" s="710" t="s">
        <v>12</v>
      </c>
      <c r="N1" s="710" t="s">
        <v>328</v>
      </c>
      <c r="O1" s="710" t="s">
        <v>1031</v>
      </c>
      <c r="P1" s="710" t="s">
        <v>1360</v>
      </c>
      <c r="Q1" s="710" t="s">
        <v>1389</v>
      </c>
      <c r="R1" s="710" t="s">
        <v>1439</v>
      </c>
      <c r="S1" s="710" t="s">
        <v>1524</v>
      </c>
      <c r="T1" s="710" t="s">
        <v>1525</v>
      </c>
      <c r="U1" s="710" t="s">
        <v>1296</v>
      </c>
      <c r="V1" s="710" t="s">
        <v>1620</v>
      </c>
      <c r="W1" s="710" t="s">
        <v>1722</v>
      </c>
      <c r="X1" s="710" t="s">
        <v>1298</v>
      </c>
      <c r="Y1" s="710" t="s">
        <v>1816</v>
      </c>
      <c r="Z1" s="710" t="s">
        <v>1855</v>
      </c>
      <c r="AA1" s="710" t="s">
        <v>1934</v>
      </c>
      <c r="AB1" s="710" t="s">
        <v>2048</v>
      </c>
      <c r="AC1" s="710" t="s">
        <v>2106</v>
      </c>
      <c r="AD1" s="710" t="s">
        <v>2149</v>
      </c>
      <c r="AE1" s="710" t="s">
        <v>2250</v>
      </c>
      <c r="AF1" s="710" t="s">
        <v>2281</v>
      </c>
      <c r="AG1" s="710" t="s">
        <v>2356</v>
      </c>
      <c r="AH1" s="710" t="s">
        <v>2497</v>
      </c>
    </row>
    <row r="2" spans="1:34">
      <c r="A2" s="713" t="s">
        <v>17</v>
      </c>
      <c r="B2" s="153">
        <v>105142.62933470499</v>
      </c>
      <c r="C2" s="712">
        <v>105607.21689267999</v>
      </c>
      <c r="D2" s="153">
        <v>105765.21833579399</v>
      </c>
      <c r="E2" s="153">
        <v>109759.18484936</v>
      </c>
      <c r="F2" s="153">
        <v>111141.73138762001</v>
      </c>
      <c r="G2" s="153">
        <v>110618.900449126</v>
      </c>
      <c r="H2" s="153">
        <v>111229.60433332399</v>
      </c>
      <c r="I2" s="153">
        <v>110525.69278880001</v>
      </c>
      <c r="J2" s="153">
        <v>110033.79944129501</v>
      </c>
      <c r="K2" s="153">
        <v>113222.92340561999</v>
      </c>
      <c r="L2" s="153">
        <v>113475.4432161</v>
      </c>
      <c r="M2" s="153">
        <v>111456.22162549999</v>
      </c>
      <c r="N2" s="153">
        <v>73805.6826</v>
      </c>
      <c r="O2" s="712">
        <v>73421.959300000002</v>
      </c>
      <c r="P2" s="153">
        <v>73129</v>
      </c>
      <c r="Q2" s="153">
        <v>72543.546300000002</v>
      </c>
      <c r="R2" s="153">
        <v>90850.359349999999</v>
      </c>
      <c r="S2" s="153">
        <v>93987.204549999995</v>
      </c>
      <c r="T2" s="153">
        <v>101881.378813845</v>
      </c>
      <c r="U2" s="153">
        <v>104200.87993784501</v>
      </c>
      <c r="V2" s="153">
        <v>105076.600708645</v>
      </c>
      <c r="W2" s="153">
        <v>104150.277158645</v>
      </c>
      <c r="X2" s="153">
        <v>107728.84043984499</v>
      </c>
      <c r="Y2" s="153">
        <v>108699.77156664499</v>
      </c>
      <c r="Z2" s="153">
        <v>118535.459335045</v>
      </c>
      <c r="AA2" s="153">
        <v>124883.2951894</v>
      </c>
      <c r="AB2" s="153">
        <v>129174.88473580001</v>
      </c>
      <c r="AC2" s="153">
        <v>129023.6138606</v>
      </c>
      <c r="AD2" s="153">
        <v>128779.5109198</v>
      </c>
      <c r="AE2" s="153">
        <v>122300.5864918</v>
      </c>
      <c r="AF2" s="153">
        <v>132356.7365074</v>
      </c>
      <c r="AG2" s="153">
        <v>155566.63778369999</v>
      </c>
      <c r="AH2" s="153">
        <v>150489.45089929999</v>
      </c>
    </row>
    <row r="3" spans="1:34">
      <c r="A3" s="713" t="s">
        <v>18</v>
      </c>
      <c r="B3" s="153">
        <v>450889.33303385897</v>
      </c>
      <c r="C3" s="712">
        <v>503418.537213812</v>
      </c>
      <c r="D3" s="153">
        <v>533327.06856438098</v>
      </c>
      <c r="E3" s="153">
        <v>528441.94271640002</v>
      </c>
      <c r="F3" s="153">
        <v>533122.33151528705</v>
      </c>
      <c r="G3" s="153">
        <v>521236.37045819499</v>
      </c>
      <c r="H3" s="153">
        <v>592553.74042514199</v>
      </c>
      <c r="I3" s="153">
        <v>669453.90743549098</v>
      </c>
      <c r="J3" s="153">
        <v>713964.38985328004</v>
      </c>
      <c r="K3" s="153">
        <v>681396.43699845497</v>
      </c>
      <c r="L3" s="153">
        <v>640883.19218282599</v>
      </c>
      <c r="M3" s="153">
        <v>656642.16982645704</v>
      </c>
      <c r="N3" s="153">
        <v>637741.92693321698</v>
      </c>
      <c r="O3" s="712">
        <v>663379.21456927701</v>
      </c>
      <c r="P3" s="153">
        <v>678198</v>
      </c>
      <c r="Q3" s="153">
        <v>751795.06029909104</v>
      </c>
      <c r="R3" s="153">
        <v>740866.75071177399</v>
      </c>
      <c r="S3" s="153">
        <v>713415.666000898</v>
      </c>
      <c r="T3" s="153">
        <v>696891.99673919496</v>
      </c>
      <c r="U3" s="153">
        <v>780464.20574046497</v>
      </c>
      <c r="V3" s="153">
        <v>884387.94965027797</v>
      </c>
      <c r="W3" s="153">
        <v>929022.67565332598</v>
      </c>
      <c r="X3" s="153">
        <v>974788.83356439299</v>
      </c>
      <c r="Y3" s="153">
        <v>1027049.19474779</v>
      </c>
      <c r="Z3" s="153">
        <v>1248698.2262228101</v>
      </c>
      <c r="AA3" s="153">
        <v>1097738.8917431401</v>
      </c>
      <c r="AB3" s="153">
        <v>1421166.8875859301</v>
      </c>
      <c r="AC3" s="153">
        <v>1328759.7988025299</v>
      </c>
      <c r="AD3" s="153">
        <v>1245104.1386732301</v>
      </c>
      <c r="AE3" s="153">
        <v>1490653.37913216</v>
      </c>
      <c r="AF3" s="153">
        <v>1797994.4689131</v>
      </c>
      <c r="AG3" s="153">
        <v>1783129.8675212199</v>
      </c>
      <c r="AH3" s="153">
        <v>1892256.3612468599</v>
      </c>
    </row>
    <row r="4" spans="1:34">
      <c r="A4" s="714" t="s">
        <v>48</v>
      </c>
      <c r="B4" s="45">
        <v>556031.96236856398</v>
      </c>
      <c r="C4" s="45">
        <v>609025.75410649204</v>
      </c>
      <c r="D4" s="45">
        <v>639092.28690017504</v>
      </c>
      <c r="E4" s="45">
        <v>638201.12756576005</v>
      </c>
      <c r="F4" s="45">
        <v>644264.06290290703</v>
      </c>
      <c r="G4" s="45">
        <v>631855.27090732101</v>
      </c>
      <c r="H4" s="45">
        <v>703783.344758466</v>
      </c>
      <c r="I4" s="45">
        <v>779979.60022429097</v>
      </c>
      <c r="J4" s="45">
        <v>823998.18929457502</v>
      </c>
      <c r="K4" s="45">
        <v>794619.36040407501</v>
      </c>
      <c r="L4" s="45">
        <v>754358.63539892598</v>
      </c>
      <c r="M4" s="45">
        <v>768098.39145195705</v>
      </c>
      <c r="N4" s="45">
        <v>711547.60953321704</v>
      </c>
      <c r="O4" s="45">
        <v>736801.173869277</v>
      </c>
      <c r="P4" s="45">
        <v>751327</v>
      </c>
      <c r="Q4" s="45">
        <v>824338.60659909109</v>
      </c>
      <c r="R4" s="45">
        <v>831717.11006177403</v>
      </c>
      <c r="S4" s="45">
        <v>807402.87055089802</v>
      </c>
      <c r="T4" s="45">
        <v>798773.37555303995</v>
      </c>
      <c r="U4" s="45">
        <v>884665.08567831002</v>
      </c>
      <c r="V4" s="45">
        <v>989464.55035892292</v>
      </c>
      <c r="W4" s="45">
        <v>1033172.952811971</v>
      </c>
      <c r="X4" s="45">
        <v>1082517.6740042381</v>
      </c>
      <c r="Y4" s="45">
        <v>1135748.966314435</v>
      </c>
      <c r="Z4" s="45">
        <v>1367233.6855578551</v>
      </c>
      <c r="AA4" s="45">
        <v>1222622.18693254</v>
      </c>
      <c r="AB4" s="45">
        <v>1550341.7723217302</v>
      </c>
      <c r="AC4" s="45">
        <v>1457783.4126631299</v>
      </c>
      <c r="AD4" s="45">
        <v>1373883.6495930301</v>
      </c>
      <c r="AE4" s="45">
        <v>1612953.9656239599</v>
      </c>
      <c r="AF4" s="45">
        <v>1930351.2054204999</v>
      </c>
      <c r="AG4" s="45">
        <v>1938696.5053049198</v>
      </c>
      <c r="AH4" s="45">
        <v>2042745.8121461598</v>
      </c>
    </row>
    <row r="7" spans="1:34">
      <c r="A7" s="709" t="s">
        <v>98</v>
      </c>
      <c r="B7" s="710" t="s">
        <v>1602</v>
      </c>
      <c r="C7" s="710" t="s">
        <v>1722</v>
      </c>
      <c r="D7" s="710" t="s">
        <v>1298</v>
      </c>
      <c r="E7" s="710" t="s">
        <v>1816</v>
      </c>
      <c r="F7" s="710" t="s">
        <v>1839</v>
      </c>
      <c r="G7" s="710" t="s">
        <v>1934</v>
      </c>
      <c r="H7" s="710" t="s">
        <v>2048</v>
      </c>
      <c r="I7" s="710" t="s">
        <v>2106</v>
      </c>
      <c r="J7" s="710" t="s">
        <v>2149</v>
      </c>
      <c r="K7" s="710" t="s">
        <v>2230</v>
      </c>
      <c r="L7" s="710" t="s">
        <v>2281</v>
      </c>
      <c r="M7" s="710" t="s">
        <v>2356</v>
      </c>
      <c r="N7" s="710" t="s">
        <v>2470</v>
      </c>
    </row>
    <row r="8" spans="1:34">
      <c r="A8" s="713" t="s">
        <v>17</v>
      </c>
      <c r="B8" s="153">
        <v>105076.600708645</v>
      </c>
      <c r="C8" s="153">
        <v>104150.277158645</v>
      </c>
      <c r="D8" s="153">
        <v>107728.84043984499</v>
      </c>
      <c r="E8" s="153">
        <v>108699.77156664499</v>
      </c>
      <c r="F8" s="153">
        <v>118535.459335045</v>
      </c>
      <c r="G8" s="153">
        <v>124883.2951894</v>
      </c>
      <c r="H8" s="153">
        <v>129174.88473580001</v>
      </c>
      <c r="I8" s="153">
        <v>129023.6138606</v>
      </c>
      <c r="J8" s="153">
        <v>128779.5109198</v>
      </c>
      <c r="K8" s="153">
        <v>122300.5864918</v>
      </c>
      <c r="L8" s="153">
        <v>132356.7365074</v>
      </c>
      <c r="M8" s="153">
        <v>155566.63778369999</v>
      </c>
      <c r="N8" s="153">
        <v>150489.45089929999</v>
      </c>
      <c r="AA8" s="711"/>
      <c r="AB8" s="711"/>
      <c r="AC8" s="711"/>
    </row>
    <row r="9" spans="1:34">
      <c r="A9" s="713" t="s">
        <v>18</v>
      </c>
      <c r="B9" s="153">
        <v>884387.94965027797</v>
      </c>
      <c r="C9" s="153">
        <v>929022.67565332598</v>
      </c>
      <c r="D9" s="153">
        <v>974788.83356439299</v>
      </c>
      <c r="E9" s="153">
        <v>1027049.19474779</v>
      </c>
      <c r="F9" s="153">
        <v>1248698.2262228101</v>
      </c>
      <c r="G9" s="153">
        <v>1097738.8917431401</v>
      </c>
      <c r="H9" s="153">
        <v>1421166.8875859301</v>
      </c>
      <c r="I9" s="153">
        <v>1328759.7988025299</v>
      </c>
      <c r="J9" s="153">
        <v>1245104.1386732301</v>
      </c>
      <c r="K9" s="153">
        <v>1490653.37913216</v>
      </c>
      <c r="L9" s="153">
        <v>1797994.4689131</v>
      </c>
      <c r="M9" s="153">
        <v>1783129.8675212199</v>
      </c>
      <c r="N9" s="153">
        <v>1892256.3612468599</v>
      </c>
    </row>
    <row r="10" spans="1:34">
      <c r="A10" s="714" t="s">
        <v>48</v>
      </c>
      <c r="B10" s="45">
        <v>989464.55035892292</v>
      </c>
      <c r="C10" s="45">
        <v>1033172.952811971</v>
      </c>
      <c r="D10" s="45">
        <v>1082517.6740042381</v>
      </c>
      <c r="E10" s="45">
        <v>1135748.966314435</v>
      </c>
      <c r="F10" s="45">
        <v>1367233.6855578551</v>
      </c>
      <c r="G10" s="45">
        <v>1222622.18693254</v>
      </c>
      <c r="H10" s="45">
        <v>1550341.7723217302</v>
      </c>
      <c r="I10" s="45">
        <v>1457783.4126631299</v>
      </c>
      <c r="J10" s="45">
        <v>1373883.6495930301</v>
      </c>
      <c r="K10" s="45">
        <v>1612953.9656239599</v>
      </c>
      <c r="L10" s="45">
        <v>1930351.2054204999</v>
      </c>
      <c r="M10" s="45">
        <v>1938696.5053049198</v>
      </c>
      <c r="N10" s="45">
        <v>2042745.8121461598</v>
      </c>
    </row>
    <row r="13" spans="1:34" ht="15.75" thickBot="1"/>
    <row r="14" spans="1:34" ht="21.75" thickBot="1">
      <c r="A14" s="1263" t="s">
        <v>19</v>
      </c>
      <c r="B14" s="1223" t="s">
        <v>1615</v>
      </c>
      <c r="C14" s="1317" t="s">
        <v>101</v>
      </c>
      <c r="D14" s="1317"/>
      <c r="E14" s="1318"/>
      <c r="F14" s="1319" t="s">
        <v>230</v>
      </c>
      <c r="G14" s="1318"/>
    </row>
    <row r="15" spans="1:34" ht="42.75" thickBot="1">
      <c r="A15" s="1264"/>
      <c r="B15" s="1316"/>
      <c r="C15" s="1064" t="s">
        <v>2471</v>
      </c>
      <c r="D15" s="1065" t="s">
        <v>2357</v>
      </c>
      <c r="E15" s="1065" t="s">
        <v>1840</v>
      </c>
      <c r="F15" s="204" t="s">
        <v>2031</v>
      </c>
      <c r="G15" s="194" t="s">
        <v>2147</v>
      </c>
    </row>
    <row r="16" spans="1:34" ht="36">
      <c r="A16" s="718" t="s">
        <v>17</v>
      </c>
      <c r="B16" s="719" t="s">
        <v>207</v>
      </c>
      <c r="C16" s="720">
        <v>150489.45089929999</v>
      </c>
      <c r="D16" s="720">
        <v>155566.63778369999</v>
      </c>
      <c r="E16" s="720">
        <v>118535.459335045</v>
      </c>
      <c r="F16" s="721">
        <v>-3.2636733407193197E-2</v>
      </c>
      <c r="G16" s="722">
        <v>0.26957327152152688</v>
      </c>
    </row>
    <row r="17" spans="1:7" ht="54.75" thickBot="1">
      <c r="A17" s="570" t="s">
        <v>18</v>
      </c>
      <c r="B17" s="717" t="s">
        <v>146</v>
      </c>
      <c r="C17" s="484">
        <v>1892256.3612468599</v>
      </c>
      <c r="D17" s="484">
        <v>1783129.8675212199</v>
      </c>
      <c r="E17" s="484">
        <v>1248698.2262228101</v>
      </c>
      <c r="F17" s="715">
        <v>6.1199408811058564E-2</v>
      </c>
      <c r="G17" s="716">
        <v>0.5153832379267087</v>
      </c>
    </row>
    <row r="18" spans="1:7" ht="21" thickBot="1">
      <c r="A18" s="1320" t="s">
        <v>114</v>
      </c>
      <c r="B18" s="1321"/>
      <c r="C18" s="723">
        <v>2042745.8121461598</v>
      </c>
      <c r="D18" s="723">
        <v>1938696.5053049198</v>
      </c>
      <c r="E18" s="723">
        <v>1367233.6855578551</v>
      </c>
      <c r="F18" s="429">
        <v>5.3669724248497142E-2</v>
      </c>
      <c r="G18" s="428">
        <v>0.49407217926515923</v>
      </c>
    </row>
  </sheetData>
  <mergeCells count="5">
    <mergeCell ref="A14:A15"/>
    <mergeCell ref="B14:B15"/>
    <mergeCell ref="C14:E14"/>
    <mergeCell ref="F14:G14"/>
    <mergeCell ref="A18:B18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I66"/>
  <sheetViews>
    <sheetView rightToLeft="1" zoomScaleNormal="100" workbookViewId="0">
      <pane xSplit="3" ySplit="1" topLeftCell="D29" activePane="bottomRight" state="frozen"/>
      <selection pane="topRight" activeCell="D1" sqref="D1"/>
      <selection pane="bottomLeft" activeCell="A2" sqref="A2"/>
      <selection pane="bottomRight" activeCell="R40" sqref="R40"/>
    </sheetView>
  </sheetViews>
  <sheetFormatPr defaultColWidth="9.140625" defaultRowHeight="15"/>
  <cols>
    <col min="1" max="1" width="9.140625" style="27"/>
    <col min="2" max="2" width="9.140625" style="2"/>
    <col min="3" max="3" width="20.7109375" style="2" bestFit="1" customWidth="1"/>
    <col min="4" max="33" width="8.7109375" style="2" customWidth="1"/>
    <col min="34" max="16384" width="9.140625" style="2"/>
  </cols>
  <sheetData>
    <row r="1" spans="1:35" ht="20.25" thickBot="1">
      <c r="A1" s="1322"/>
      <c r="B1" s="1323"/>
      <c r="C1" s="1324"/>
      <c r="D1" s="733" t="s">
        <v>34</v>
      </c>
      <c r="E1" s="733" t="s">
        <v>35</v>
      </c>
      <c r="F1" s="733" t="s">
        <v>36</v>
      </c>
      <c r="G1" s="733" t="s">
        <v>37</v>
      </c>
      <c r="H1" s="733" t="s">
        <v>38</v>
      </c>
      <c r="I1" s="733" t="s">
        <v>39</v>
      </c>
      <c r="J1" s="733" t="s">
        <v>40</v>
      </c>
      <c r="K1" s="733" t="s">
        <v>41</v>
      </c>
      <c r="L1" s="733" t="s">
        <v>42</v>
      </c>
      <c r="M1" s="733" t="s">
        <v>43</v>
      </c>
      <c r="N1" s="733" t="s">
        <v>44</v>
      </c>
      <c r="O1" s="733" t="s">
        <v>168</v>
      </c>
      <c r="P1" s="733" t="s">
        <v>175</v>
      </c>
      <c r="Q1" s="733" t="s">
        <v>1359</v>
      </c>
      <c r="R1" s="733" t="s">
        <v>1390</v>
      </c>
      <c r="S1" s="733" t="s">
        <v>1440</v>
      </c>
      <c r="T1" s="733" t="s">
        <v>1496</v>
      </c>
      <c r="U1" s="733" t="s">
        <v>1526</v>
      </c>
      <c r="V1" s="733" t="s">
        <v>1575</v>
      </c>
      <c r="W1" s="733" t="s">
        <v>1603</v>
      </c>
      <c r="X1" s="733" t="s">
        <v>1723</v>
      </c>
      <c r="Y1" s="733" t="s">
        <v>1777</v>
      </c>
      <c r="Z1" s="733" t="s">
        <v>1817</v>
      </c>
      <c r="AA1" s="733" t="s">
        <v>1841</v>
      </c>
      <c r="AB1" s="733" t="s">
        <v>1935</v>
      </c>
      <c r="AC1" s="733" t="s">
        <v>2050</v>
      </c>
      <c r="AD1" s="733" t="s">
        <v>2108</v>
      </c>
      <c r="AE1" s="733" t="s">
        <v>2150</v>
      </c>
      <c r="AF1" s="733" t="s">
        <v>2231</v>
      </c>
      <c r="AG1" s="733" t="s">
        <v>2282</v>
      </c>
      <c r="AH1" s="733" t="s">
        <v>2358</v>
      </c>
      <c r="AI1" s="733" t="s">
        <v>2472</v>
      </c>
    </row>
    <row r="2" spans="1:35" ht="14.45" customHeight="1" thickTop="1">
      <c r="A2" s="1331" t="s">
        <v>174</v>
      </c>
      <c r="B2" s="1327" t="s">
        <v>17</v>
      </c>
      <c r="C2" s="724" t="s">
        <v>33</v>
      </c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  <c r="AI2" s="726"/>
    </row>
    <row r="3" spans="1:35" ht="14.45" customHeight="1">
      <c r="A3" s="1331"/>
      <c r="B3" s="1327"/>
      <c r="C3" s="724" t="s">
        <v>32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4.45" customHeight="1">
      <c r="A4" s="1331"/>
      <c r="B4" s="1327"/>
      <c r="C4" s="724" t="s">
        <v>31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</row>
    <row r="5" spans="1:35" ht="14.45" customHeight="1">
      <c r="A5" s="1331"/>
      <c r="B5" s="1328" t="s">
        <v>18</v>
      </c>
      <c r="C5" s="724" t="s">
        <v>33</v>
      </c>
      <c r="D5" s="31">
        <v>32</v>
      </c>
      <c r="E5" s="31">
        <v>27</v>
      </c>
      <c r="F5" s="31">
        <v>7</v>
      </c>
      <c r="G5" s="31">
        <v>13</v>
      </c>
      <c r="H5" s="31">
        <v>40</v>
      </c>
      <c r="I5" s="31">
        <v>15</v>
      </c>
      <c r="J5" s="31">
        <v>15</v>
      </c>
      <c r="K5" s="31">
        <v>5</v>
      </c>
      <c r="L5" s="31">
        <v>7</v>
      </c>
      <c r="M5" s="31">
        <v>15</v>
      </c>
      <c r="N5" s="31">
        <v>13</v>
      </c>
      <c r="O5" s="31">
        <v>120</v>
      </c>
      <c r="P5" s="31">
        <v>7</v>
      </c>
      <c r="Q5" s="31">
        <v>11</v>
      </c>
      <c r="R5" s="31">
        <v>10</v>
      </c>
      <c r="S5" s="31">
        <v>10</v>
      </c>
      <c r="T5" s="31">
        <v>9</v>
      </c>
      <c r="U5" s="31">
        <v>11</v>
      </c>
      <c r="V5" s="31">
        <v>12</v>
      </c>
      <c r="W5" s="31">
        <v>9</v>
      </c>
      <c r="X5" s="31">
        <v>25</v>
      </c>
      <c r="Y5" s="31">
        <v>22</v>
      </c>
      <c r="Z5" s="31">
        <v>38</v>
      </c>
      <c r="AA5" s="31">
        <v>33</v>
      </c>
      <c r="AB5" s="31">
        <v>11</v>
      </c>
      <c r="AC5" s="31">
        <v>22</v>
      </c>
      <c r="AD5" s="31">
        <v>20</v>
      </c>
      <c r="AE5" s="31">
        <v>49</v>
      </c>
      <c r="AF5" s="31">
        <v>27</v>
      </c>
      <c r="AG5" s="31">
        <v>33</v>
      </c>
      <c r="AH5" s="31">
        <v>23</v>
      </c>
      <c r="AI5" s="31">
        <v>98</v>
      </c>
    </row>
    <row r="6" spans="1:35" ht="14.45" customHeight="1">
      <c r="A6" s="1331"/>
      <c r="B6" s="1328"/>
      <c r="C6" s="724" t="s">
        <v>32</v>
      </c>
      <c r="D6" s="31">
        <v>7885.3419999999996</v>
      </c>
      <c r="E6" s="31">
        <v>7171.5829999999996</v>
      </c>
      <c r="F6" s="31">
        <v>1413.248</v>
      </c>
      <c r="G6" s="31">
        <v>2616.2199999999998</v>
      </c>
      <c r="H6" s="31">
        <v>5380.6710000000003</v>
      </c>
      <c r="I6" s="31">
        <v>2630.1669999999999</v>
      </c>
      <c r="J6" s="31">
        <v>6635.2169999999996</v>
      </c>
      <c r="K6" s="31">
        <v>973.11300000000006</v>
      </c>
      <c r="L6" s="31">
        <v>2471.924</v>
      </c>
      <c r="M6" s="31">
        <v>4144</v>
      </c>
      <c r="N6" s="31">
        <v>4690</v>
      </c>
      <c r="O6" s="31">
        <v>9115.2109999999993</v>
      </c>
      <c r="P6" s="31">
        <v>1513.471</v>
      </c>
      <c r="Q6" s="31">
        <v>2604.2730000000001</v>
      </c>
      <c r="R6" s="31">
        <v>7775.4629999999997</v>
      </c>
      <c r="S6" s="31">
        <v>3261.71</v>
      </c>
      <c r="T6" s="31">
        <v>3578.384</v>
      </c>
      <c r="U6" s="31">
        <v>1910.672</v>
      </c>
      <c r="V6" s="31">
        <v>2059.69</v>
      </c>
      <c r="W6" s="31">
        <v>3224.1</v>
      </c>
      <c r="X6" s="31">
        <v>36419.754000000001</v>
      </c>
      <c r="Y6" s="31">
        <v>27375.737000000001</v>
      </c>
      <c r="Z6" s="31">
        <v>35445.517999999996</v>
      </c>
      <c r="AA6" s="31">
        <v>33079.071000000004</v>
      </c>
      <c r="AB6" s="31">
        <v>28894</v>
      </c>
      <c r="AC6" s="31">
        <v>26821.633999999998</v>
      </c>
      <c r="AD6" s="31">
        <v>114668.85</v>
      </c>
      <c r="AE6" s="31">
        <v>263918.75699999998</v>
      </c>
      <c r="AF6" s="31">
        <v>53270.94</v>
      </c>
      <c r="AG6" s="31">
        <v>76238.418000000005</v>
      </c>
      <c r="AH6" s="31">
        <v>40046.589</v>
      </c>
      <c r="AI6" s="31">
        <v>522542.17</v>
      </c>
    </row>
    <row r="7" spans="1:35" ht="14.45" customHeight="1">
      <c r="A7" s="1331"/>
      <c r="B7" s="1328"/>
      <c r="C7" s="724" t="s">
        <v>31</v>
      </c>
      <c r="D7" s="31">
        <v>7332.1125439999996</v>
      </c>
      <c r="E7" s="31">
        <v>6458.1046850000002</v>
      </c>
      <c r="F7" s="31">
        <v>1318.3236445</v>
      </c>
      <c r="G7" s="31">
        <v>2407.7588000000001</v>
      </c>
      <c r="H7" s="31">
        <v>4796.3422320850004</v>
      </c>
      <c r="I7" s="31">
        <v>2249.1001646</v>
      </c>
      <c r="J7" s="31">
        <v>6195.0030500000003</v>
      </c>
      <c r="K7" s="31">
        <v>872.94267000000002</v>
      </c>
      <c r="L7" s="31">
        <v>2215.7396032000001</v>
      </c>
      <c r="M7" s="31">
        <v>3744.7559999999999</v>
      </c>
      <c r="N7" s="31">
        <v>4545.83</v>
      </c>
      <c r="O7" s="31">
        <v>7624.6092590429998</v>
      </c>
      <c r="P7" s="31">
        <v>1408.4143999999999</v>
      </c>
      <c r="Q7" s="31">
        <v>2351.708707455</v>
      </c>
      <c r="R7" s="31">
        <v>7126.3913094099998</v>
      </c>
      <c r="S7" s="31">
        <v>3177.4359690000001</v>
      </c>
      <c r="T7" s="31">
        <v>3402.3085999999998</v>
      </c>
      <c r="U7" s="31">
        <v>1785.9169340000001</v>
      </c>
      <c r="V7" s="31">
        <v>1865.0537633230001</v>
      </c>
      <c r="W7" s="31">
        <v>3196.7702300000001</v>
      </c>
      <c r="X7" s="31">
        <v>35497.777549999999</v>
      </c>
      <c r="Y7" s="31">
        <v>26245.779146699999</v>
      </c>
      <c r="Z7" s="31">
        <v>34569.098359000003</v>
      </c>
      <c r="AA7" s="31">
        <v>31750.429387</v>
      </c>
      <c r="AB7" s="31">
        <v>28470.35</v>
      </c>
      <c r="AC7" s="31">
        <v>26601.664100000002</v>
      </c>
      <c r="AD7" s="31">
        <v>114538.30828749</v>
      </c>
      <c r="AE7" s="31">
        <v>257373.60843205001</v>
      </c>
      <c r="AF7" s="31">
        <v>51108.721088830003</v>
      </c>
      <c r="AG7" s="31">
        <v>73003.377386020002</v>
      </c>
      <c r="AH7" s="31">
        <v>35608.8590415</v>
      </c>
      <c r="AI7" s="31">
        <v>488067.79737371899</v>
      </c>
    </row>
    <row r="8" spans="1:35" ht="14.45" customHeight="1">
      <c r="A8" s="1331"/>
      <c r="B8" s="1329" t="s">
        <v>48</v>
      </c>
      <c r="C8" s="1125" t="s">
        <v>33</v>
      </c>
      <c r="D8" s="727">
        <v>32</v>
      </c>
      <c r="E8" s="727">
        <v>27</v>
      </c>
      <c r="F8" s="727">
        <v>7</v>
      </c>
      <c r="G8" s="727">
        <v>13</v>
      </c>
      <c r="H8" s="727">
        <v>40</v>
      </c>
      <c r="I8" s="727">
        <v>15</v>
      </c>
      <c r="J8" s="727">
        <v>15</v>
      </c>
      <c r="K8" s="727">
        <v>5</v>
      </c>
      <c r="L8" s="727">
        <v>7</v>
      </c>
      <c r="M8" s="727">
        <v>15</v>
      </c>
      <c r="N8" s="727">
        <v>13</v>
      </c>
      <c r="O8" s="727">
        <v>120</v>
      </c>
      <c r="P8" s="727">
        <v>7</v>
      </c>
      <c r="Q8" s="727">
        <v>11</v>
      </c>
      <c r="R8" s="727">
        <v>10</v>
      </c>
      <c r="S8" s="727">
        <v>10</v>
      </c>
      <c r="T8" s="727">
        <v>9</v>
      </c>
      <c r="U8" s="727">
        <v>11</v>
      </c>
      <c r="V8" s="727">
        <v>12</v>
      </c>
      <c r="W8" s="727">
        <v>9</v>
      </c>
      <c r="X8" s="727">
        <v>25</v>
      </c>
      <c r="Y8" s="727">
        <v>22</v>
      </c>
      <c r="Z8" s="727">
        <v>38</v>
      </c>
      <c r="AA8" s="727">
        <v>33</v>
      </c>
      <c r="AB8" s="727">
        <v>11</v>
      </c>
      <c r="AC8" s="727">
        <v>22</v>
      </c>
      <c r="AD8" s="727">
        <v>20</v>
      </c>
      <c r="AE8" s="727">
        <v>49</v>
      </c>
      <c r="AF8" s="727">
        <v>27</v>
      </c>
      <c r="AG8" s="727">
        <v>33</v>
      </c>
      <c r="AH8" s="727">
        <v>23</v>
      </c>
      <c r="AI8" s="727">
        <v>98</v>
      </c>
    </row>
    <row r="9" spans="1:35" ht="14.45" customHeight="1">
      <c r="A9" s="1331"/>
      <c r="B9" s="1329"/>
      <c r="C9" s="1129" t="s">
        <v>32</v>
      </c>
      <c r="D9" s="727">
        <v>7885.3419999999996</v>
      </c>
      <c r="E9" s="727">
        <v>7171.5829999999996</v>
      </c>
      <c r="F9" s="727">
        <v>1413.248</v>
      </c>
      <c r="G9" s="727">
        <v>2616.2199999999998</v>
      </c>
      <c r="H9" s="727">
        <v>5380.6710000000003</v>
      </c>
      <c r="I9" s="727">
        <v>2630.1669999999999</v>
      </c>
      <c r="J9" s="727">
        <v>6635.2169999999996</v>
      </c>
      <c r="K9" s="727">
        <v>973.11300000000006</v>
      </c>
      <c r="L9" s="727">
        <v>2471.924</v>
      </c>
      <c r="M9" s="727">
        <v>4144</v>
      </c>
      <c r="N9" s="727">
        <v>4690</v>
      </c>
      <c r="O9" s="727">
        <v>9115.2109999999993</v>
      </c>
      <c r="P9" s="727">
        <v>1513.471</v>
      </c>
      <c r="Q9" s="727">
        <v>2604.2730000000001</v>
      </c>
      <c r="R9" s="727">
        <v>7775.4629999999997</v>
      </c>
      <c r="S9" s="727">
        <v>3261.71</v>
      </c>
      <c r="T9" s="727">
        <v>3578.384</v>
      </c>
      <c r="U9" s="727">
        <v>1910.672</v>
      </c>
      <c r="V9" s="727">
        <v>2059.69</v>
      </c>
      <c r="W9" s="727">
        <v>3224.1</v>
      </c>
      <c r="X9" s="727">
        <v>36419.754000000001</v>
      </c>
      <c r="Y9" s="727">
        <v>27375.737000000001</v>
      </c>
      <c r="Z9" s="727">
        <v>35445.517999999996</v>
      </c>
      <c r="AA9" s="727">
        <v>33079.071000000004</v>
      </c>
      <c r="AB9" s="727">
        <v>28894</v>
      </c>
      <c r="AC9" s="727">
        <v>26821.633999999998</v>
      </c>
      <c r="AD9" s="727">
        <v>114668.85</v>
      </c>
      <c r="AE9" s="727">
        <v>263918.75699999998</v>
      </c>
      <c r="AF9" s="727">
        <v>53270.94</v>
      </c>
      <c r="AG9" s="727">
        <v>76238.418000000005</v>
      </c>
      <c r="AH9" s="727">
        <v>40046.589</v>
      </c>
      <c r="AI9" s="727">
        <v>522542.17</v>
      </c>
    </row>
    <row r="10" spans="1:35" ht="14.45" customHeight="1" thickBot="1">
      <c r="A10" s="1332"/>
      <c r="B10" s="1330"/>
      <c r="C10" s="1126" t="s">
        <v>31</v>
      </c>
      <c r="D10" s="730">
        <v>7332.1125439999996</v>
      </c>
      <c r="E10" s="730">
        <v>6458.1046850000002</v>
      </c>
      <c r="F10" s="730">
        <v>1318.3236445</v>
      </c>
      <c r="G10" s="730">
        <v>2407.7588000000001</v>
      </c>
      <c r="H10" s="730">
        <v>4796.3422320850004</v>
      </c>
      <c r="I10" s="730">
        <v>2249.1001646</v>
      </c>
      <c r="J10" s="730">
        <v>6195.0030500000003</v>
      </c>
      <c r="K10" s="730">
        <v>872.94267000000002</v>
      </c>
      <c r="L10" s="730">
        <v>2215.7396032000001</v>
      </c>
      <c r="M10" s="730">
        <v>3744.7559999999999</v>
      </c>
      <c r="N10" s="730">
        <v>4545.83</v>
      </c>
      <c r="O10" s="730">
        <v>7624.6092590429998</v>
      </c>
      <c r="P10" s="730">
        <v>1408.4143999999999</v>
      </c>
      <c r="Q10" s="730">
        <v>2351.708707455</v>
      </c>
      <c r="R10" s="730">
        <v>7126.3913094099998</v>
      </c>
      <c r="S10" s="730">
        <v>3177.4359690000001</v>
      </c>
      <c r="T10" s="730">
        <v>3402.3085999999998</v>
      </c>
      <c r="U10" s="730">
        <v>1785.9169340000001</v>
      </c>
      <c r="V10" s="730">
        <v>1865.0537633230001</v>
      </c>
      <c r="W10" s="730">
        <v>3196.7702300000001</v>
      </c>
      <c r="X10" s="730">
        <v>35497.777549999999</v>
      </c>
      <c r="Y10" s="730">
        <v>26245.779146699999</v>
      </c>
      <c r="Z10" s="730">
        <v>34569.098359000003</v>
      </c>
      <c r="AA10" s="730">
        <v>31750.429387</v>
      </c>
      <c r="AB10" s="730">
        <v>28470.35</v>
      </c>
      <c r="AC10" s="730">
        <v>26601.664100000002</v>
      </c>
      <c r="AD10" s="730">
        <v>114538.30828749</v>
      </c>
      <c r="AE10" s="730">
        <v>257373.60843205001</v>
      </c>
      <c r="AF10" s="730">
        <v>51108.721088830003</v>
      </c>
      <c r="AG10" s="730">
        <v>73003.377386020002</v>
      </c>
      <c r="AH10" s="730">
        <v>35608.8590415</v>
      </c>
      <c r="AI10" s="730">
        <v>488067.79737371899</v>
      </c>
    </row>
    <row r="11" spans="1:35" ht="14.45" customHeight="1" thickTop="1">
      <c r="A11" s="1331" t="s">
        <v>173</v>
      </c>
      <c r="B11" s="1337" t="s">
        <v>17</v>
      </c>
      <c r="C11" s="725" t="s">
        <v>33</v>
      </c>
      <c r="D11" s="31">
        <v>5</v>
      </c>
      <c r="E11" s="31">
        <v>21</v>
      </c>
      <c r="F11" s="31">
        <v>13</v>
      </c>
      <c r="G11" s="31">
        <v>8</v>
      </c>
      <c r="H11" s="31">
        <v>9</v>
      </c>
      <c r="I11" s="31">
        <v>10</v>
      </c>
      <c r="J11" s="31">
        <v>5</v>
      </c>
      <c r="K11" s="31">
        <v>7</v>
      </c>
      <c r="L11" s="31">
        <v>31</v>
      </c>
      <c r="M11" s="31">
        <v>19</v>
      </c>
      <c r="N11" s="31">
        <v>1</v>
      </c>
      <c r="O11" s="31">
        <v>11</v>
      </c>
      <c r="P11" s="31">
        <v>1</v>
      </c>
      <c r="Q11" s="31">
        <v>4</v>
      </c>
      <c r="R11" s="31">
        <v>17</v>
      </c>
      <c r="S11" s="31">
        <v>21</v>
      </c>
      <c r="T11" s="31">
        <v>7</v>
      </c>
      <c r="U11" s="31">
        <v>11</v>
      </c>
      <c r="V11" s="31">
        <v>14</v>
      </c>
      <c r="W11" s="31">
        <v>4</v>
      </c>
      <c r="X11" s="31">
        <v>6</v>
      </c>
      <c r="Y11" s="31">
        <v>10</v>
      </c>
      <c r="Z11" s="31">
        <v>19</v>
      </c>
      <c r="AA11" s="31">
        <v>15</v>
      </c>
      <c r="AB11" s="31">
        <v>18</v>
      </c>
      <c r="AC11" s="31">
        <v>13</v>
      </c>
      <c r="AD11" s="31">
        <v>11</v>
      </c>
      <c r="AE11" s="31">
        <v>17</v>
      </c>
      <c r="AF11" s="31">
        <v>2</v>
      </c>
      <c r="AG11" s="31">
        <v>2</v>
      </c>
      <c r="AH11" s="31"/>
      <c r="AI11" s="31">
        <v>7</v>
      </c>
    </row>
    <row r="12" spans="1:35" ht="14.45" customHeight="1">
      <c r="A12" s="1331"/>
      <c r="B12" s="1337"/>
      <c r="C12" s="724" t="s">
        <v>32</v>
      </c>
      <c r="D12" s="31">
        <v>480</v>
      </c>
      <c r="E12" s="31">
        <v>4182.5079999999998</v>
      </c>
      <c r="F12" s="31">
        <v>4026.9290000000001</v>
      </c>
      <c r="G12" s="31">
        <v>2304.25</v>
      </c>
      <c r="H12" s="31">
        <v>2652.4960000000001</v>
      </c>
      <c r="I12" s="31">
        <v>2825</v>
      </c>
      <c r="J12" s="31">
        <v>1676</v>
      </c>
      <c r="K12" s="31">
        <v>10228.786</v>
      </c>
      <c r="L12" s="31">
        <v>28832.649000000001</v>
      </c>
      <c r="M12" s="31">
        <v>8860</v>
      </c>
      <c r="N12" s="31">
        <v>100</v>
      </c>
      <c r="O12" s="31">
        <v>6425.47</v>
      </c>
      <c r="P12" s="31">
        <v>400</v>
      </c>
      <c r="Q12" s="31">
        <v>1850</v>
      </c>
      <c r="R12" s="31">
        <v>6697.45</v>
      </c>
      <c r="S12" s="31">
        <v>18337.900000000001</v>
      </c>
      <c r="T12" s="31">
        <v>5908</v>
      </c>
      <c r="U12" s="31">
        <v>6438.1369999999997</v>
      </c>
      <c r="V12" s="31">
        <v>5823.75</v>
      </c>
      <c r="W12" s="31">
        <v>2648.509</v>
      </c>
      <c r="X12" s="31">
        <v>2629.1289999999999</v>
      </c>
      <c r="Y12" s="31">
        <v>7338</v>
      </c>
      <c r="Z12" s="31">
        <v>7919.4459999999999</v>
      </c>
      <c r="AA12" s="31">
        <v>9001.6569999999992</v>
      </c>
      <c r="AB12" s="31">
        <v>4568</v>
      </c>
      <c r="AC12" s="31">
        <v>5723.9</v>
      </c>
      <c r="AD12" s="31">
        <v>4378</v>
      </c>
      <c r="AE12" s="31">
        <v>7268.8</v>
      </c>
      <c r="AF12" s="31">
        <v>570</v>
      </c>
      <c r="AG12" s="31">
        <v>6537.15</v>
      </c>
      <c r="AH12" s="31"/>
      <c r="AI12" s="31">
        <v>3525.4</v>
      </c>
    </row>
    <row r="13" spans="1:35" ht="14.45" customHeight="1">
      <c r="A13" s="1331"/>
      <c r="B13" s="1338"/>
      <c r="C13" s="724" t="s">
        <v>31</v>
      </c>
      <c r="D13" s="31">
        <v>480</v>
      </c>
      <c r="E13" s="31">
        <v>4196.759575</v>
      </c>
      <c r="F13" s="31">
        <v>3961.8286805789999</v>
      </c>
      <c r="G13" s="31">
        <v>2270.8371699999998</v>
      </c>
      <c r="H13" s="31">
        <v>2575.1207199999999</v>
      </c>
      <c r="I13" s="31">
        <v>2751.6370000000002</v>
      </c>
      <c r="J13" s="31">
        <v>1741.60814</v>
      </c>
      <c r="K13" s="31">
        <v>10228.786</v>
      </c>
      <c r="L13" s="31">
        <v>28860.86374035</v>
      </c>
      <c r="M13" s="31">
        <v>8928.3160000000007</v>
      </c>
      <c r="N13" s="31">
        <v>100</v>
      </c>
      <c r="O13" s="31">
        <v>6297.08929687</v>
      </c>
      <c r="P13" s="31">
        <v>400</v>
      </c>
      <c r="Q13" s="31">
        <v>1845.5</v>
      </c>
      <c r="R13" s="31">
        <v>6389.3945475</v>
      </c>
      <c r="S13" s="31">
        <v>17949.707617</v>
      </c>
      <c r="T13" s="31">
        <v>5599.2420000000002</v>
      </c>
      <c r="U13" s="31">
        <v>6431.8349449999996</v>
      </c>
      <c r="V13" s="31">
        <v>5784.1286499999997</v>
      </c>
      <c r="W13" s="31">
        <v>2502.3090000000002</v>
      </c>
      <c r="X13" s="31">
        <v>2461.6338340000002</v>
      </c>
      <c r="Y13" s="31">
        <v>7294.68</v>
      </c>
      <c r="Z13" s="31">
        <v>7743.1790199999996</v>
      </c>
      <c r="AA13" s="31">
        <v>8945.1977344999996</v>
      </c>
      <c r="AB13" s="31">
        <v>4542.3999999999996</v>
      </c>
      <c r="AC13" s="31">
        <v>5722.5709999999999</v>
      </c>
      <c r="AD13" s="31">
        <v>4390.8</v>
      </c>
      <c r="AE13" s="31">
        <v>7268.8344821999999</v>
      </c>
      <c r="AF13" s="31">
        <v>569.95699999999999</v>
      </c>
      <c r="AG13" s="31">
        <v>6390.0641249999999</v>
      </c>
      <c r="AH13" s="31"/>
      <c r="AI13" s="31">
        <v>3408.115859</v>
      </c>
    </row>
    <row r="14" spans="1:35" ht="14.45" customHeight="1">
      <c r="A14" s="1331"/>
      <c r="B14" s="1327" t="s">
        <v>18</v>
      </c>
      <c r="C14" s="724" t="s">
        <v>33</v>
      </c>
      <c r="D14" s="31">
        <v>38</v>
      </c>
      <c r="E14" s="31">
        <v>107</v>
      </c>
      <c r="F14" s="31">
        <v>93</v>
      </c>
      <c r="G14" s="31">
        <v>88</v>
      </c>
      <c r="H14" s="31">
        <v>109</v>
      </c>
      <c r="I14" s="31">
        <v>111</v>
      </c>
      <c r="J14" s="31">
        <v>85</v>
      </c>
      <c r="K14" s="31">
        <v>57</v>
      </c>
      <c r="L14" s="31">
        <v>72</v>
      </c>
      <c r="M14" s="31">
        <v>74</v>
      </c>
      <c r="N14" s="31">
        <v>68</v>
      </c>
      <c r="O14" s="31">
        <v>316</v>
      </c>
      <c r="P14" s="31">
        <v>136</v>
      </c>
      <c r="Q14" s="31">
        <v>179</v>
      </c>
      <c r="R14" s="31">
        <v>93</v>
      </c>
      <c r="S14" s="31">
        <v>113</v>
      </c>
      <c r="T14" s="31">
        <v>96</v>
      </c>
      <c r="U14" s="31">
        <v>86</v>
      </c>
      <c r="V14" s="31">
        <v>69</v>
      </c>
      <c r="W14" s="31">
        <v>58</v>
      </c>
      <c r="X14" s="31">
        <v>76</v>
      </c>
      <c r="Y14" s="31">
        <v>98</v>
      </c>
      <c r="Z14" s="31">
        <v>47</v>
      </c>
      <c r="AA14" s="31">
        <v>64</v>
      </c>
      <c r="AB14" s="31">
        <v>40</v>
      </c>
      <c r="AC14" s="31">
        <v>96</v>
      </c>
      <c r="AD14" s="31">
        <v>57</v>
      </c>
      <c r="AE14" s="31">
        <v>58</v>
      </c>
      <c r="AF14" s="31">
        <v>33</v>
      </c>
      <c r="AG14" s="31">
        <v>30</v>
      </c>
      <c r="AH14" s="31">
        <v>41</v>
      </c>
      <c r="AI14" s="31">
        <v>60</v>
      </c>
    </row>
    <row r="15" spans="1:35" ht="14.45" customHeight="1">
      <c r="A15" s="1331"/>
      <c r="B15" s="1327"/>
      <c r="C15" s="724" t="s">
        <v>32</v>
      </c>
      <c r="D15" s="31">
        <v>2676.4690000000001</v>
      </c>
      <c r="E15" s="31">
        <v>6167.5889999999999</v>
      </c>
      <c r="F15" s="31">
        <v>6203.8059999999996</v>
      </c>
      <c r="G15" s="31">
        <v>10250.793</v>
      </c>
      <c r="H15" s="31">
        <v>10706.543</v>
      </c>
      <c r="I15" s="31">
        <v>28266.019</v>
      </c>
      <c r="J15" s="31">
        <v>18703.737000000001</v>
      </c>
      <c r="K15" s="31">
        <v>8172.3270000000002</v>
      </c>
      <c r="L15" s="31">
        <v>11441.365</v>
      </c>
      <c r="M15" s="31">
        <v>8093.0140000000001</v>
      </c>
      <c r="N15" s="31">
        <v>11357.138000000001</v>
      </c>
      <c r="O15" s="31">
        <v>10300.011</v>
      </c>
      <c r="P15" s="31">
        <v>6000.0150000000003</v>
      </c>
      <c r="Q15" s="31">
        <v>5268.0460000000003</v>
      </c>
      <c r="R15" s="31">
        <v>4312.4650000000001</v>
      </c>
      <c r="S15" s="31">
        <v>13927.588</v>
      </c>
      <c r="T15" s="31">
        <v>12665.468000000001</v>
      </c>
      <c r="U15" s="31">
        <v>16241.3</v>
      </c>
      <c r="V15" s="31">
        <v>11859.102999999999</v>
      </c>
      <c r="W15" s="31">
        <v>4918.567</v>
      </c>
      <c r="X15" s="31">
        <v>17783.481</v>
      </c>
      <c r="Y15" s="31">
        <v>20291.400000000001</v>
      </c>
      <c r="Z15" s="31">
        <v>12565.503000000001</v>
      </c>
      <c r="AA15" s="31">
        <v>9235.1830000000009</v>
      </c>
      <c r="AB15" s="31">
        <v>7671.11</v>
      </c>
      <c r="AC15" s="31">
        <v>38104.321000000004</v>
      </c>
      <c r="AD15" s="31">
        <v>18410.962</v>
      </c>
      <c r="AE15" s="31">
        <v>22100.328000000001</v>
      </c>
      <c r="AF15" s="31">
        <v>10718.725</v>
      </c>
      <c r="AG15" s="31">
        <v>14132.984</v>
      </c>
      <c r="AH15" s="31">
        <v>7745.5559999999996</v>
      </c>
      <c r="AI15" s="31">
        <v>19501.984</v>
      </c>
    </row>
    <row r="16" spans="1:35" ht="14.45" customHeight="1">
      <c r="A16" s="1331"/>
      <c r="B16" s="1327"/>
      <c r="C16" s="724" t="s">
        <v>31</v>
      </c>
      <c r="D16" s="31">
        <v>2600.8335356960001</v>
      </c>
      <c r="E16" s="31">
        <v>5736.9469576669999</v>
      </c>
      <c r="F16" s="31">
        <v>5436.6329795669999</v>
      </c>
      <c r="G16" s="31">
        <v>10033.772407205999</v>
      </c>
      <c r="H16" s="31">
        <v>9045.2833244249996</v>
      </c>
      <c r="I16" s="31">
        <v>23963.776885321</v>
      </c>
      <c r="J16" s="31">
        <v>16494.992140299</v>
      </c>
      <c r="K16" s="31">
        <v>7009.9411089750001</v>
      </c>
      <c r="L16" s="31">
        <v>10288.180052209</v>
      </c>
      <c r="M16" s="31">
        <v>7156.9922938580003</v>
      </c>
      <c r="N16" s="31">
        <v>10169.182042787001</v>
      </c>
      <c r="O16" s="31">
        <v>9400.6140506470001</v>
      </c>
      <c r="P16" s="31">
        <v>5906.7773754469999</v>
      </c>
      <c r="Q16" s="31">
        <v>5062.9021660919998</v>
      </c>
      <c r="R16" s="31">
        <v>3767.2043590610001</v>
      </c>
      <c r="S16" s="31">
        <v>11161.168138380999</v>
      </c>
      <c r="T16" s="31">
        <v>10057.794150231</v>
      </c>
      <c r="U16" s="31">
        <v>14169.873907006</v>
      </c>
      <c r="V16" s="31">
        <v>11040.74335096</v>
      </c>
      <c r="W16" s="31">
        <v>4299.3751984480004</v>
      </c>
      <c r="X16" s="31">
        <v>15505.022334740999</v>
      </c>
      <c r="Y16" s="31">
        <v>16929.843372248</v>
      </c>
      <c r="Z16" s="31">
        <v>10139.816321425</v>
      </c>
      <c r="AA16" s="31">
        <v>7863.1776435840002</v>
      </c>
      <c r="AB16" s="31">
        <v>5534.6020110629997</v>
      </c>
      <c r="AC16" s="31">
        <v>26562.659461866999</v>
      </c>
      <c r="AD16" s="31">
        <v>15499.189763226001</v>
      </c>
      <c r="AE16" s="31">
        <v>18373.559967219</v>
      </c>
      <c r="AF16" s="31">
        <v>8529.7576313890004</v>
      </c>
      <c r="AG16" s="31">
        <v>11637.190207703999</v>
      </c>
      <c r="AH16" s="31">
        <v>6161.0696287540004</v>
      </c>
      <c r="AI16" s="31">
        <v>14777.636268617</v>
      </c>
    </row>
    <row r="17" spans="1:35" ht="14.45" customHeight="1">
      <c r="A17" s="1331"/>
      <c r="B17" s="1329" t="s">
        <v>48</v>
      </c>
      <c r="C17" s="1125" t="s">
        <v>33</v>
      </c>
      <c r="D17" s="727">
        <v>43</v>
      </c>
      <c r="E17" s="727">
        <v>128</v>
      </c>
      <c r="F17" s="727">
        <v>106</v>
      </c>
      <c r="G17" s="727">
        <v>96</v>
      </c>
      <c r="H17" s="727">
        <v>118</v>
      </c>
      <c r="I17" s="727">
        <v>121</v>
      </c>
      <c r="J17" s="727">
        <v>90</v>
      </c>
      <c r="K17" s="727">
        <v>64</v>
      </c>
      <c r="L17" s="727">
        <v>103</v>
      </c>
      <c r="M17" s="727">
        <v>93</v>
      </c>
      <c r="N17" s="727">
        <v>69</v>
      </c>
      <c r="O17" s="727">
        <v>327</v>
      </c>
      <c r="P17" s="727">
        <v>137</v>
      </c>
      <c r="Q17" s="727">
        <v>183</v>
      </c>
      <c r="R17" s="727">
        <v>110</v>
      </c>
      <c r="S17" s="727">
        <v>134</v>
      </c>
      <c r="T17" s="727">
        <v>103</v>
      </c>
      <c r="U17" s="727">
        <v>97</v>
      </c>
      <c r="V17" s="727">
        <v>83</v>
      </c>
      <c r="W17" s="727">
        <v>62</v>
      </c>
      <c r="X17" s="727">
        <v>82</v>
      </c>
      <c r="Y17" s="727">
        <v>108</v>
      </c>
      <c r="Z17" s="727">
        <v>66</v>
      </c>
      <c r="AA17" s="727">
        <v>79</v>
      </c>
      <c r="AB17" s="727">
        <v>58</v>
      </c>
      <c r="AC17" s="727">
        <v>109</v>
      </c>
      <c r="AD17" s="727">
        <v>68</v>
      </c>
      <c r="AE17" s="727">
        <v>75</v>
      </c>
      <c r="AF17" s="727">
        <v>35</v>
      </c>
      <c r="AG17" s="727">
        <v>32</v>
      </c>
      <c r="AH17" s="727">
        <v>41</v>
      </c>
      <c r="AI17" s="727">
        <v>67</v>
      </c>
    </row>
    <row r="18" spans="1:35" ht="14.45" customHeight="1">
      <c r="A18" s="1331"/>
      <c r="B18" s="1329"/>
      <c r="C18" s="1129" t="s">
        <v>32</v>
      </c>
      <c r="D18" s="727">
        <v>3156.4690000000001</v>
      </c>
      <c r="E18" s="727">
        <v>10350.097</v>
      </c>
      <c r="F18" s="727">
        <v>10230.735000000001</v>
      </c>
      <c r="G18" s="727">
        <v>12555.043</v>
      </c>
      <c r="H18" s="727">
        <v>13359.039000000001</v>
      </c>
      <c r="I18" s="727">
        <v>31091.019</v>
      </c>
      <c r="J18" s="727">
        <v>20379.737000000001</v>
      </c>
      <c r="K18" s="727">
        <v>18401.113000000001</v>
      </c>
      <c r="L18" s="727">
        <v>40274.014000000003</v>
      </c>
      <c r="M18" s="727">
        <v>16953.013999999999</v>
      </c>
      <c r="N18" s="727">
        <v>11457.138000000001</v>
      </c>
      <c r="O18" s="727">
        <v>16725.481</v>
      </c>
      <c r="P18" s="727">
        <v>6400.0150000000003</v>
      </c>
      <c r="Q18" s="727">
        <v>7118.0460000000003</v>
      </c>
      <c r="R18" s="727">
        <v>11009.915000000001</v>
      </c>
      <c r="S18" s="727">
        <v>32265.488000000001</v>
      </c>
      <c r="T18" s="727">
        <v>18573.468000000001</v>
      </c>
      <c r="U18" s="727">
        <v>22679.436999999998</v>
      </c>
      <c r="V18" s="727">
        <v>17682.852999999999</v>
      </c>
      <c r="W18" s="727">
        <v>7567.076</v>
      </c>
      <c r="X18" s="727">
        <v>20412.61</v>
      </c>
      <c r="Y18" s="727">
        <v>27629.4</v>
      </c>
      <c r="Z18" s="727">
        <v>20484.949000000001</v>
      </c>
      <c r="AA18" s="727">
        <v>18236.84</v>
      </c>
      <c r="AB18" s="727">
        <v>12239.11</v>
      </c>
      <c r="AC18" s="727">
        <v>43828.221000000005</v>
      </c>
      <c r="AD18" s="727">
        <v>22788.962</v>
      </c>
      <c r="AE18" s="727">
        <v>29369.128000000001</v>
      </c>
      <c r="AF18" s="727">
        <v>11288.725</v>
      </c>
      <c r="AG18" s="727">
        <v>20670.133999999998</v>
      </c>
      <c r="AH18" s="727">
        <v>7745.5559999999996</v>
      </c>
      <c r="AI18" s="727">
        <v>23027.384000000002</v>
      </c>
    </row>
    <row r="19" spans="1:35" ht="14.45" customHeight="1" thickBot="1">
      <c r="A19" s="1332"/>
      <c r="B19" s="1330"/>
      <c r="C19" s="1126" t="s">
        <v>31</v>
      </c>
      <c r="D19" s="730">
        <v>3080.8335356960001</v>
      </c>
      <c r="E19" s="730">
        <v>9933.7065326669999</v>
      </c>
      <c r="F19" s="730">
        <v>9398.4616601460002</v>
      </c>
      <c r="G19" s="730">
        <v>12304.609577206</v>
      </c>
      <c r="H19" s="730">
        <v>11620.404044424999</v>
      </c>
      <c r="I19" s="730">
        <v>26715.413885320999</v>
      </c>
      <c r="J19" s="730">
        <v>18236.600280299001</v>
      </c>
      <c r="K19" s="730">
        <v>17238.727108974999</v>
      </c>
      <c r="L19" s="730">
        <v>39149.043792559001</v>
      </c>
      <c r="M19" s="730">
        <v>16085.308293858001</v>
      </c>
      <c r="N19" s="730">
        <v>10269.182042787001</v>
      </c>
      <c r="O19" s="730">
        <v>15697.703347516999</v>
      </c>
      <c r="P19" s="730">
        <v>6306.7773754469999</v>
      </c>
      <c r="Q19" s="730">
        <v>6908.4021660919998</v>
      </c>
      <c r="R19" s="730">
        <v>10156.598906561001</v>
      </c>
      <c r="S19" s="730">
        <v>29110.875755380999</v>
      </c>
      <c r="T19" s="730">
        <v>15657.036150231001</v>
      </c>
      <c r="U19" s="730">
        <v>20601.708852005999</v>
      </c>
      <c r="V19" s="730">
        <v>16824.87200096</v>
      </c>
      <c r="W19" s="730">
        <v>6801.6841984480006</v>
      </c>
      <c r="X19" s="730">
        <v>17966.656168740999</v>
      </c>
      <c r="Y19" s="730">
        <v>24224.523372248001</v>
      </c>
      <c r="Z19" s="730">
        <v>17882.995341424998</v>
      </c>
      <c r="AA19" s="730">
        <v>16808.375378083998</v>
      </c>
      <c r="AB19" s="730">
        <v>10077.002011062999</v>
      </c>
      <c r="AC19" s="730">
        <v>32285.230461866999</v>
      </c>
      <c r="AD19" s="730">
        <v>19889.989763226</v>
      </c>
      <c r="AE19" s="730">
        <v>25642.394449419</v>
      </c>
      <c r="AF19" s="730">
        <v>9099.7146313890007</v>
      </c>
      <c r="AG19" s="730">
        <v>18027.254332704</v>
      </c>
      <c r="AH19" s="730">
        <v>6161.0696287540004</v>
      </c>
      <c r="AI19" s="730">
        <v>18185.752127617001</v>
      </c>
    </row>
    <row r="20" spans="1:35" ht="14.45" customHeight="1" thickTop="1">
      <c r="A20" s="1331" t="s">
        <v>1350</v>
      </c>
      <c r="B20" s="1327" t="s">
        <v>17</v>
      </c>
      <c r="C20" s="724" t="s">
        <v>33</v>
      </c>
      <c r="D20" s="31">
        <v>1878</v>
      </c>
      <c r="E20" s="31">
        <v>3105</v>
      </c>
      <c r="F20" s="31">
        <v>3166</v>
      </c>
      <c r="G20" s="31">
        <v>4276</v>
      </c>
      <c r="H20" s="31">
        <v>4125</v>
      </c>
      <c r="I20" s="31">
        <v>3595</v>
      </c>
      <c r="J20" s="31">
        <v>3690</v>
      </c>
      <c r="K20" s="31">
        <v>2481</v>
      </c>
      <c r="L20" s="31">
        <v>2179</v>
      </c>
      <c r="M20" s="31">
        <v>1905</v>
      </c>
      <c r="N20" s="31">
        <v>2195</v>
      </c>
      <c r="O20" s="31">
        <v>4032</v>
      </c>
      <c r="P20" s="31">
        <v>1570</v>
      </c>
      <c r="Q20" s="31">
        <v>2186</v>
      </c>
      <c r="R20" s="31">
        <v>2009</v>
      </c>
      <c r="S20" s="31">
        <v>2682</v>
      </c>
      <c r="T20" s="31">
        <v>1968</v>
      </c>
      <c r="U20" s="31">
        <v>2043</v>
      </c>
      <c r="V20" s="31">
        <v>2874</v>
      </c>
      <c r="W20" s="31">
        <v>2056</v>
      </c>
      <c r="X20" s="31">
        <v>3289</v>
      </c>
      <c r="Y20" s="31">
        <v>2967</v>
      </c>
      <c r="Z20" s="31">
        <v>3150</v>
      </c>
      <c r="AA20" s="31">
        <v>4217</v>
      </c>
      <c r="AB20" s="31">
        <v>2230</v>
      </c>
      <c r="AC20" s="31">
        <v>2092</v>
      </c>
      <c r="AD20" s="31">
        <v>714</v>
      </c>
      <c r="AE20" s="31">
        <v>2140</v>
      </c>
      <c r="AF20" s="31">
        <v>1138</v>
      </c>
      <c r="AG20" s="31">
        <v>2023</v>
      </c>
      <c r="AH20" s="31">
        <v>2762</v>
      </c>
      <c r="AI20" s="31">
        <v>1505</v>
      </c>
    </row>
    <row r="21" spans="1:35" ht="14.45" customHeight="1">
      <c r="A21" s="1331"/>
      <c r="B21" s="1327"/>
      <c r="C21" s="724" t="s">
        <v>32</v>
      </c>
      <c r="D21" s="31">
        <v>1990.248</v>
      </c>
      <c r="E21" s="31">
        <v>11537.093999999999</v>
      </c>
      <c r="F21" s="31">
        <v>3674.828</v>
      </c>
      <c r="G21" s="31">
        <v>7515.3370000000004</v>
      </c>
      <c r="H21" s="31">
        <v>2842.1309999999999</v>
      </c>
      <c r="I21" s="31">
        <v>4580.509</v>
      </c>
      <c r="J21" s="31">
        <v>3931.6619999999998</v>
      </c>
      <c r="K21" s="31">
        <v>3258.605</v>
      </c>
      <c r="L21" s="31">
        <v>3103.0590000000002</v>
      </c>
      <c r="M21" s="31">
        <v>1215.5940000000001</v>
      </c>
      <c r="N21" s="31">
        <v>3272.0590000000002</v>
      </c>
      <c r="O21" s="31">
        <v>17790.173999999999</v>
      </c>
      <c r="P21" s="31">
        <v>376.90499999999997</v>
      </c>
      <c r="Q21" s="31">
        <v>407.786</v>
      </c>
      <c r="R21" s="31">
        <v>4527.0330000000004</v>
      </c>
      <c r="S21" s="31">
        <v>5297.7120000000004</v>
      </c>
      <c r="T21" s="31">
        <v>1449.5170000000001</v>
      </c>
      <c r="U21" s="31">
        <v>747.423</v>
      </c>
      <c r="V21" s="31">
        <v>949.11</v>
      </c>
      <c r="W21" s="31">
        <v>469.87400000000002</v>
      </c>
      <c r="X21" s="31">
        <v>719.41899999999998</v>
      </c>
      <c r="Y21" s="31">
        <v>710.31700000000001</v>
      </c>
      <c r="Z21" s="31">
        <v>4669.8670000000002</v>
      </c>
      <c r="AA21" s="31">
        <v>13102.701999999999</v>
      </c>
      <c r="AB21" s="31">
        <v>872.45</v>
      </c>
      <c r="AC21" s="31">
        <v>1808.3720000000001</v>
      </c>
      <c r="AD21" s="31">
        <v>165.405</v>
      </c>
      <c r="AE21" s="31">
        <v>1106.7619999999999</v>
      </c>
      <c r="AF21" s="31">
        <v>423.33800000000002</v>
      </c>
      <c r="AG21" s="31">
        <v>10598.968999999999</v>
      </c>
      <c r="AH21" s="31">
        <v>20359.606</v>
      </c>
      <c r="AI21" s="31">
        <v>11308.334999999999</v>
      </c>
    </row>
    <row r="22" spans="1:35" ht="14.45" customHeight="1">
      <c r="A22" s="1331"/>
      <c r="B22" s="1327"/>
      <c r="C22" s="724" t="s">
        <v>31</v>
      </c>
      <c r="D22" s="31">
        <v>2000.708975578</v>
      </c>
      <c r="E22" s="31">
        <v>10838.613085122</v>
      </c>
      <c r="F22" s="31">
        <v>3620.8757829199999</v>
      </c>
      <c r="G22" s="31">
        <v>7453.0025197630002</v>
      </c>
      <c r="H22" s="31">
        <v>2793.2944443490001</v>
      </c>
      <c r="I22" s="31">
        <v>4503.9361581350004</v>
      </c>
      <c r="J22" s="31">
        <v>3786.0960127459998</v>
      </c>
      <c r="K22" s="31">
        <v>3225.695557731</v>
      </c>
      <c r="L22" s="31">
        <v>3050.6862121650001</v>
      </c>
      <c r="M22" s="31">
        <v>1213.0954613260001</v>
      </c>
      <c r="N22" s="31">
        <v>3268.9299215000001</v>
      </c>
      <c r="O22" s="31">
        <v>17792.364501839998</v>
      </c>
      <c r="P22" s="31">
        <v>364.93145736500003</v>
      </c>
      <c r="Q22" s="31">
        <v>402.25716487800003</v>
      </c>
      <c r="R22" s="31">
        <v>3889.5192807230001</v>
      </c>
      <c r="S22" s="31">
        <v>5236.5168752709997</v>
      </c>
      <c r="T22" s="31">
        <v>1425.6766570079999</v>
      </c>
      <c r="U22" s="31">
        <v>715.751945901</v>
      </c>
      <c r="V22" s="31">
        <v>912.921770487</v>
      </c>
      <c r="W22" s="31">
        <v>463.80274629399997</v>
      </c>
      <c r="X22" s="31">
        <v>684.17911317999994</v>
      </c>
      <c r="Y22" s="31">
        <v>694.79627838500005</v>
      </c>
      <c r="Z22" s="31">
        <v>4605.7784652090004</v>
      </c>
      <c r="AA22" s="31">
        <v>13065.874581135</v>
      </c>
      <c r="AB22" s="31">
        <v>832.96962887300003</v>
      </c>
      <c r="AC22" s="31">
        <v>1718.2368087899999</v>
      </c>
      <c r="AD22" s="31">
        <v>147.74608704299999</v>
      </c>
      <c r="AE22" s="31">
        <v>1017.87151001</v>
      </c>
      <c r="AF22" s="31">
        <v>408.92541418100001</v>
      </c>
      <c r="AG22" s="31">
        <v>10589.823820668</v>
      </c>
      <c r="AH22" s="31">
        <v>20349.807855449999</v>
      </c>
      <c r="AI22" s="31">
        <v>10726.506064781999</v>
      </c>
    </row>
    <row r="23" spans="1:35" ht="14.45" customHeight="1">
      <c r="A23" s="1331"/>
      <c r="B23" s="1328" t="s">
        <v>18</v>
      </c>
      <c r="C23" s="724" t="s">
        <v>33</v>
      </c>
      <c r="D23" s="31">
        <v>11917</v>
      </c>
      <c r="E23" s="31">
        <v>17403</v>
      </c>
      <c r="F23" s="31">
        <v>16961</v>
      </c>
      <c r="G23" s="31">
        <v>21046</v>
      </c>
      <c r="H23" s="31">
        <v>28963</v>
      </c>
      <c r="I23" s="31">
        <v>27766</v>
      </c>
      <c r="J23" s="31">
        <v>27618</v>
      </c>
      <c r="K23" s="31">
        <v>23914</v>
      </c>
      <c r="L23" s="31">
        <v>22746</v>
      </c>
      <c r="M23" s="31">
        <v>25785</v>
      </c>
      <c r="N23" s="31">
        <v>21239</v>
      </c>
      <c r="O23" s="31">
        <v>27455</v>
      </c>
      <c r="P23" s="31">
        <v>14577</v>
      </c>
      <c r="Q23" s="31">
        <v>23306</v>
      </c>
      <c r="R23" s="31">
        <v>18708</v>
      </c>
      <c r="S23" s="31">
        <v>24474</v>
      </c>
      <c r="T23" s="31">
        <v>26613</v>
      </c>
      <c r="U23" s="31">
        <v>24736</v>
      </c>
      <c r="V23" s="31">
        <v>25031</v>
      </c>
      <c r="W23" s="31">
        <v>22273</v>
      </c>
      <c r="X23" s="31">
        <v>25394</v>
      </c>
      <c r="Y23" s="31">
        <v>27045</v>
      </c>
      <c r="Z23" s="31">
        <v>26779</v>
      </c>
      <c r="AA23" s="31">
        <v>53041</v>
      </c>
      <c r="AB23" s="31">
        <v>40218</v>
      </c>
      <c r="AC23" s="31">
        <v>47569</v>
      </c>
      <c r="AD23" s="31">
        <v>28313</v>
      </c>
      <c r="AE23" s="31">
        <v>30628</v>
      </c>
      <c r="AF23" s="31">
        <v>27545</v>
      </c>
      <c r="AG23" s="31">
        <v>25609</v>
      </c>
      <c r="AH23" s="31">
        <v>25230</v>
      </c>
      <c r="AI23" s="31">
        <v>20869</v>
      </c>
    </row>
    <row r="24" spans="1:35" ht="14.45" customHeight="1">
      <c r="A24" s="1331"/>
      <c r="B24" s="1328"/>
      <c r="C24" s="724" t="s">
        <v>32</v>
      </c>
      <c r="D24" s="31">
        <v>12941.441999999999</v>
      </c>
      <c r="E24" s="31">
        <v>21776.179</v>
      </c>
      <c r="F24" s="31">
        <v>19469.052</v>
      </c>
      <c r="G24" s="31">
        <v>25151.083999999999</v>
      </c>
      <c r="H24" s="31">
        <v>44757.534</v>
      </c>
      <c r="I24" s="31">
        <v>29052.39</v>
      </c>
      <c r="J24" s="31">
        <v>37841.72</v>
      </c>
      <c r="K24" s="31">
        <v>23764.537</v>
      </c>
      <c r="L24" s="31">
        <v>22906.420999999998</v>
      </c>
      <c r="M24" s="31">
        <v>28016.082999999999</v>
      </c>
      <c r="N24" s="31">
        <v>35622.879999999997</v>
      </c>
      <c r="O24" s="31">
        <v>69010.684999999998</v>
      </c>
      <c r="P24" s="31">
        <v>14174.894</v>
      </c>
      <c r="Q24" s="31">
        <v>23429.215</v>
      </c>
      <c r="R24" s="31">
        <v>20781.449000000001</v>
      </c>
      <c r="S24" s="31">
        <v>31946.79</v>
      </c>
      <c r="T24" s="31">
        <v>34535.351999999999</v>
      </c>
      <c r="U24" s="31">
        <v>34181.339999999997</v>
      </c>
      <c r="V24" s="31">
        <v>79131.593999999997</v>
      </c>
      <c r="W24" s="31">
        <v>76079.183999999994</v>
      </c>
      <c r="X24" s="31">
        <v>71645.129000000001</v>
      </c>
      <c r="Y24" s="31">
        <v>84516.645999999993</v>
      </c>
      <c r="Z24" s="31">
        <v>78569.433000000005</v>
      </c>
      <c r="AA24" s="31">
        <v>177475.04199999999</v>
      </c>
      <c r="AB24" s="31">
        <v>26846.673999999999</v>
      </c>
      <c r="AC24" s="31">
        <v>53226.896000000001</v>
      </c>
      <c r="AD24" s="31">
        <v>46702.593000000001</v>
      </c>
      <c r="AE24" s="31">
        <v>128513.66800000001</v>
      </c>
      <c r="AF24" s="31">
        <v>138216.86499999999</v>
      </c>
      <c r="AG24" s="31">
        <v>110736.724</v>
      </c>
      <c r="AH24" s="31">
        <v>62044.612999999998</v>
      </c>
      <c r="AI24" s="31">
        <v>70348.554999999993</v>
      </c>
    </row>
    <row r="25" spans="1:35" ht="14.45" customHeight="1">
      <c r="A25" s="1331"/>
      <c r="B25" s="1328"/>
      <c r="C25" s="724" t="s">
        <v>31</v>
      </c>
      <c r="D25" s="31">
        <v>11238.652393848</v>
      </c>
      <c r="E25" s="31">
        <v>18742.047860053</v>
      </c>
      <c r="F25" s="31">
        <v>16766.388198699002</v>
      </c>
      <c r="G25" s="31">
        <v>21639.395912888001</v>
      </c>
      <c r="H25" s="31">
        <v>38139.949022763001</v>
      </c>
      <c r="I25" s="31">
        <v>23769.645784158001</v>
      </c>
      <c r="J25" s="31">
        <v>32344.072351475999</v>
      </c>
      <c r="K25" s="31">
        <v>19505.055000237</v>
      </c>
      <c r="L25" s="31">
        <v>19070.755125694999</v>
      </c>
      <c r="M25" s="31">
        <v>24186.098361535998</v>
      </c>
      <c r="N25" s="31">
        <v>31045.119554950001</v>
      </c>
      <c r="O25" s="31">
        <v>61324.616819647003</v>
      </c>
      <c r="P25" s="31">
        <v>12037.495181405</v>
      </c>
      <c r="Q25" s="31">
        <v>19424.898923971999</v>
      </c>
      <c r="R25" s="31">
        <v>17155.713772665</v>
      </c>
      <c r="S25" s="31">
        <v>24853.074467605999</v>
      </c>
      <c r="T25" s="31">
        <v>26717.204139822999</v>
      </c>
      <c r="U25" s="31">
        <v>27001.255674304</v>
      </c>
      <c r="V25" s="31">
        <v>72756.364020781999</v>
      </c>
      <c r="W25" s="31">
        <v>71164.772606273007</v>
      </c>
      <c r="X25" s="31">
        <v>64591.446622297997</v>
      </c>
      <c r="Y25" s="31">
        <v>77611.347660615007</v>
      </c>
      <c r="Z25" s="31">
        <v>71483.904290478997</v>
      </c>
      <c r="AA25" s="31">
        <v>157680.25666537299</v>
      </c>
      <c r="AB25" s="31">
        <v>15001.501312426</v>
      </c>
      <c r="AC25" s="31">
        <v>39527.659900822</v>
      </c>
      <c r="AD25" s="31">
        <v>36107.386189723999</v>
      </c>
      <c r="AE25" s="31">
        <v>115818.16237881</v>
      </c>
      <c r="AF25" s="31">
        <v>126766.906880713</v>
      </c>
      <c r="AG25" s="31">
        <v>99304.040434548006</v>
      </c>
      <c r="AH25" s="31">
        <v>50283.709644729999</v>
      </c>
      <c r="AI25" s="31">
        <v>59059.438007837001</v>
      </c>
    </row>
    <row r="26" spans="1:35" ht="14.45" customHeight="1">
      <c r="A26" s="1331"/>
      <c r="B26" s="1329" t="s">
        <v>48</v>
      </c>
      <c r="C26" s="1125" t="s">
        <v>33</v>
      </c>
      <c r="D26" s="727">
        <v>13795</v>
      </c>
      <c r="E26" s="727">
        <v>20508</v>
      </c>
      <c r="F26" s="727">
        <v>20127</v>
      </c>
      <c r="G26" s="727">
        <v>25322</v>
      </c>
      <c r="H26" s="727">
        <v>33088</v>
      </c>
      <c r="I26" s="727">
        <v>31361</v>
      </c>
      <c r="J26" s="727">
        <v>31308</v>
      </c>
      <c r="K26" s="727">
        <v>26395</v>
      </c>
      <c r="L26" s="727">
        <v>24925</v>
      </c>
      <c r="M26" s="727">
        <v>27690</v>
      </c>
      <c r="N26" s="727">
        <v>23434</v>
      </c>
      <c r="O26" s="727">
        <v>31487</v>
      </c>
      <c r="P26" s="727">
        <v>16147</v>
      </c>
      <c r="Q26" s="727">
        <v>25492</v>
      </c>
      <c r="R26" s="727">
        <v>20717</v>
      </c>
      <c r="S26" s="727">
        <v>27156</v>
      </c>
      <c r="T26" s="727">
        <v>28581</v>
      </c>
      <c r="U26" s="727">
        <v>26779</v>
      </c>
      <c r="V26" s="727">
        <v>27905</v>
      </c>
      <c r="W26" s="727">
        <v>24329</v>
      </c>
      <c r="X26" s="727">
        <v>28683</v>
      </c>
      <c r="Y26" s="727">
        <v>30012</v>
      </c>
      <c r="Z26" s="727">
        <v>29929</v>
      </c>
      <c r="AA26" s="727">
        <v>57258</v>
      </c>
      <c r="AB26" s="727">
        <v>42448</v>
      </c>
      <c r="AC26" s="727">
        <v>49661</v>
      </c>
      <c r="AD26" s="727">
        <v>29027</v>
      </c>
      <c r="AE26" s="727">
        <v>32768</v>
      </c>
      <c r="AF26" s="727">
        <v>28683</v>
      </c>
      <c r="AG26" s="727">
        <v>27632</v>
      </c>
      <c r="AH26" s="727">
        <v>27992</v>
      </c>
      <c r="AI26" s="727">
        <v>22374</v>
      </c>
    </row>
    <row r="27" spans="1:35" ht="14.45" customHeight="1">
      <c r="A27" s="1331"/>
      <c r="B27" s="1329"/>
      <c r="C27" s="1129" t="s">
        <v>32</v>
      </c>
      <c r="D27" s="727">
        <v>14931.689999999999</v>
      </c>
      <c r="E27" s="727">
        <v>33313.273000000001</v>
      </c>
      <c r="F27" s="727">
        <v>23143.88</v>
      </c>
      <c r="G27" s="727">
        <v>32666.420999999998</v>
      </c>
      <c r="H27" s="727">
        <v>47599.665000000001</v>
      </c>
      <c r="I27" s="727">
        <v>33632.898999999998</v>
      </c>
      <c r="J27" s="727">
        <v>41773.381999999998</v>
      </c>
      <c r="K27" s="727">
        <v>27023.142</v>
      </c>
      <c r="L27" s="727">
        <v>26009.48</v>
      </c>
      <c r="M27" s="727">
        <v>29231.677</v>
      </c>
      <c r="N27" s="727">
        <v>38894.938999999998</v>
      </c>
      <c r="O27" s="727">
        <v>86800.858999999997</v>
      </c>
      <c r="P27" s="727">
        <v>14551.799000000001</v>
      </c>
      <c r="Q27" s="727">
        <v>23837.001</v>
      </c>
      <c r="R27" s="727">
        <v>25308.482</v>
      </c>
      <c r="S27" s="727">
        <v>37244.502</v>
      </c>
      <c r="T27" s="727">
        <v>35984.868999999999</v>
      </c>
      <c r="U27" s="727">
        <v>34928.762999999999</v>
      </c>
      <c r="V27" s="727">
        <v>80080.703999999998</v>
      </c>
      <c r="W27" s="727">
        <v>76549.05799999999</v>
      </c>
      <c r="X27" s="727">
        <v>72364.547999999995</v>
      </c>
      <c r="Y27" s="727">
        <v>85226.962999999989</v>
      </c>
      <c r="Z27" s="727">
        <v>83239.3</v>
      </c>
      <c r="AA27" s="727">
        <v>190577.74399999998</v>
      </c>
      <c r="AB27" s="727">
        <v>27719.124</v>
      </c>
      <c r="AC27" s="727">
        <v>55035.268000000004</v>
      </c>
      <c r="AD27" s="727">
        <v>46867.998</v>
      </c>
      <c r="AE27" s="727">
        <v>129620.43000000001</v>
      </c>
      <c r="AF27" s="727">
        <v>138640.20299999998</v>
      </c>
      <c r="AG27" s="727">
        <v>121335.693</v>
      </c>
      <c r="AH27" s="727">
        <v>82404.218999999997</v>
      </c>
      <c r="AI27" s="727">
        <v>81656.889999999985</v>
      </c>
    </row>
    <row r="28" spans="1:35" ht="14.45" customHeight="1" thickBot="1">
      <c r="A28" s="1332"/>
      <c r="B28" s="1330"/>
      <c r="C28" s="1126" t="s">
        <v>31</v>
      </c>
      <c r="D28" s="730">
        <v>13239.361369426</v>
      </c>
      <c r="E28" s="730">
        <v>29580.660945175001</v>
      </c>
      <c r="F28" s="730">
        <v>20387.263981619002</v>
      </c>
      <c r="G28" s="730">
        <v>29092.398432651004</v>
      </c>
      <c r="H28" s="730">
        <v>40933.243467111999</v>
      </c>
      <c r="I28" s="730">
        <v>28273.581942293</v>
      </c>
      <c r="J28" s="730">
        <v>36130.168364222001</v>
      </c>
      <c r="K28" s="730">
        <v>22730.750557968</v>
      </c>
      <c r="L28" s="730">
        <v>22121.44133786</v>
      </c>
      <c r="M28" s="730">
        <v>25399.193822861998</v>
      </c>
      <c r="N28" s="730">
        <v>34314.049476450004</v>
      </c>
      <c r="O28" s="730">
        <v>79116.981321486994</v>
      </c>
      <c r="P28" s="730">
        <v>12402.426638770001</v>
      </c>
      <c r="Q28" s="730">
        <v>19827.156088849999</v>
      </c>
      <c r="R28" s="730">
        <v>21045.233053388001</v>
      </c>
      <c r="S28" s="730">
        <v>30089.591342877</v>
      </c>
      <c r="T28" s="730">
        <v>28142.880796830999</v>
      </c>
      <c r="U28" s="730">
        <v>27717.007620205</v>
      </c>
      <c r="V28" s="730">
        <v>73669.285791268994</v>
      </c>
      <c r="W28" s="730">
        <v>71628.575352567001</v>
      </c>
      <c r="X28" s="730">
        <v>65275.625735477995</v>
      </c>
      <c r="Y28" s="730">
        <v>78306.143939000001</v>
      </c>
      <c r="Z28" s="730">
        <v>76089.682755688002</v>
      </c>
      <c r="AA28" s="730">
        <v>170746.13124650798</v>
      </c>
      <c r="AB28" s="730">
        <v>15834.470941299</v>
      </c>
      <c r="AC28" s="730">
        <v>41245.896709612003</v>
      </c>
      <c r="AD28" s="730">
        <v>36255.132276766999</v>
      </c>
      <c r="AE28" s="730">
        <v>116836.03388881999</v>
      </c>
      <c r="AF28" s="730">
        <v>127175.83229489399</v>
      </c>
      <c r="AG28" s="730">
        <v>109893.864255216</v>
      </c>
      <c r="AH28" s="730">
        <v>70633.517500179994</v>
      </c>
      <c r="AI28" s="730">
        <v>69785.944072618993</v>
      </c>
    </row>
    <row r="29" spans="1:35" ht="14.45" customHeight="1" thickTop="1">
      <c r="A29" s="1333" t="s">
        <v>176</v>
      </c>
      <c r="B29" s="1334" t="s">
        <v>48</v>
      </c>
      <c r="C29" s="1127" t="s">
        <v>33</v>
      </c>
      <c r="D29" s="731">
        <v>13870</v>
      </c>
      <c r="E29" s="731">
        <v>20663</v>
      </c>
      <c r="F29" s="731">
        <v>20240</v>
      </c>
      <c r="G29" s="731">
        <v>25431</v>
      </c>
      <c r="H29" s="731">
        <v>33246</v>
      </c>
      <c r="I29" s="731">
        <v>31497</v>
      </c>
      <c r="J29" s="731">
        <v>31413</v>
      </c>
      <c r="K29" s="731">
        <v>26464</v>
      </c>
      <c r="L29" s="731">
        <v>25035</v>
      </c>
      <c r="M29" s="731">
        <v>27798</v>
      </c>
      <c r="N29" s="731">
        <v>23516</v>
      </c>
      <c r="O29" s="731">
        <v>31934</v>
      </c>
      <c r="P29" s="731">
        <v>16291</v>
      </c>
      <c r="Q29" s="731">
        <v>25686</v>
      </c>
      <c r="R29" s="731">
        <v>20837</v>
      </c>
      <c r="S29" s="731">
        <v>27300</v>
      </c>
      <c r="T29" s="731">
        <v>28693</v>
      </c>
      <c r="U29" s="731">
        <v>26887</v>
      </c>
      <c r="V29" s="731">
        <v>28000</v>
      </c>
      <c r="W29" s="731">
        <v>24400</v>
      </c>
      <c r="X29" s="731">
        <v>28790</v>
      </c>
      <c r="Y29" s="731">
        <v>30142</v>
      </c>
      <c r="Z29" s="731">
        <v>30033</v>
      </c>
      <c r="AA29" s="731">
        <v>57370</v>
      </c>
      <c r="AB29" s="731">
        <v>42517</v>
      </c>
      <c r="AC29" s="731">
        <v>49792</v>
      </c>
      <c r="AD29" s="731">
        <v>29115</v>
      </c>
      <c r="AE29" s="731">
        <v>32892</v>
      </c>
      <c r="AF29" s="731">
        <v>28745</v>
      </c>
      <c r="AG29" s="731">
        <v>27697</v>
      </c>
      <c r="AH29" s="731">
        <v>28056</v>
      </c>
      <c r="AI29" s="731">
        <v>22539</v>
      </c>
    </row>
    <row r="30" spans="1:35" ht="14.45" customHeight="1">
      <c r="A30" s="1331"/>
      <c r="B30" s="1334"/>
      <c r="C30" s="1127" t="s">
        <v>32</v>
      </c>
      <c r="D30" s="731">
        <v>25973.500999999997</v>
      </c>
      <c r="E30" s="731">
        <v>50834.953000000001</v>
      </c>
      <c r="F30" s="731">
        <v>34787.862999999998</v>
      </c>
      <c r="G30" s="731">
        <v>47837.683999999994</v>
      </c>
      <c r="H30" s="731">
        <v>66339.375</v>
      </c>
      <c r="I30" s="731">
        <v>67354.084999999992</v>
      </c>
      <c r="J30" s="731">
        <v>68788.335999999996</v>
      </c>
      <c r="K30" s="731">
        <v>46397.368000000002</v>
      </c>
      <c r="L30" s="731">
        <v>68755.418000000005</v>
      </c>
      <c r="M30" s="731">
        <v>50328.690999999999</v>
      </c>
      <c r="N30" s="731">
        <v>55042.076999999997</v>
      </c>
      <c r="O30" s="731">
        <v>112641.55099999999</v>
      </c>
      <c r="P30" s="731">
        <v>22465.285000000003</v>
      </c>
      <c r="Q30" s="731">
        <v>33559.32</v>
      </c>
      <c r="R30" s="731">
        <v>44093.86</v>
      </c>
      <c r="S30" s="731">
        <v>72771.700000000012</v>
      </c>
      <c r="T30" s="731">
        <v>58136.720999999998</v>
      </c>
      <c r="U30" s="731">
        <v>59518.871999999996</v>
      </c>
      <c r="V30" s="731">
        <v>99823.247000000003</v>
      </c>
      <c r="W30" s="731">
        <v>87340.233999999997</v>
      </c>
      <c r="X30" s="731">
        <v>129196.912</v>
      </c>
      <c r="Y30" s="731">
        <v>140232.09999999998</v>
      </c>
      <c r="Z30" s="731">
        <v>139169.76699999999</v>
      </c>
      <c r="AA30" s="731">
        <v>241893.65499999997</v>
      </c>
      <c r="AB30" s="731">
        <v>68852.233999999997</v>
      </c>
      <c r="AC30" s="731">
        <v>125685.12300000002</v>
      </c>
      <c r="AD30" s="731">
        <v>184325.81</v>
      </c>
      <c r="AE30" s="731">
        <v>422908.315</v>
      </c>
      <c r="AF30" s="731">
        <v>203199.86799999999</v>
      </c>
      <c r="AG30" s="731">
        <v>218244.245</v>
      </c>
      <c r="AH30" s="731">
        <v>130196.364</v>
      </c>
      <c r="AI30" s="731">
        <v>627226.44400000002</v>
      </c>
    </row>
    <row r="31" spans="1:35" ht="14.45" customHeight="1">
      <c r="A31" s="1331"/>
      <c r="B31" s="1334"/>
      <c r="C31" s="1127" t="s">
        <v>31</v>
      </c>
      <c r="D31" s="731">
        <v>23652.307449122</v>
      </c>
      <c r="E31" s="731">
        <v>45972.472162842001</v>
      </c>
      <c r="F31" s="731">
        <v>31104.049286265003</v>
      </c>
      <c r="G31" s="731">
        <v>43804.766809856999</v>
      </c>
      <c r="H31" s="731">
        <v>57349.989743621998</v>
      </c>
      <c r="I31" s="731">
        <v>57238.095992214003</v>
      </c>
      <c r="J31" s="731">
        <v>60561.771694520998</v>
      </c>
      <c r="K31" s="731">
        <v>40842.420336943003</v>
      </c>
      <c r="L31" s="731">
        <v>63486.224733619005</v>
      </c>
      <c r="M31" s="731">
        <v>45229.258116719997</v>
      </c>
      <c r="N31" s="731">
        <v>49129.061519237002</v>
      </c>
      <c r="O31" s="731">
        <v>102439.293928047</v>
      </c>
      <c r="P31" s="731">
        <v>20117.618414217002</v>
      </c>
      <c r="Q31" s="731">
        <v>29087.266962397</v>
      </c>
      <c r="R31" s="731">
        <v>38328.223269359005</v>
      </c>
      <c r="S31" s="731">
        <v>62377.903067257997</v>
      </c>
      <c r="T31" s="731">
        <v>47202.225547062</v>
      </c>
      <c r="U31" s="731">
        <v>50104.633406210996</v>
      </c>
      <c r="V31" s="731">
        <v>92359.211555551999</v>
      </c>
      <c r="W31" s="731">
        <v>81627.029781015008</v>
      </c>
      <c r="X31" s="731">
        <v>118740.05945421899</v>
      </c>
      <c r="Y31" s="731">
        <v>128776.446457948</v>
      </c>
      <c r="Z31" s="731">
        <v>128541.776456113</v>
      </c>
      <c r="AA31" s="731">
        <v>219304.93601159198</v>
      </c>
      <c r="AB31" s="731">
        <v>54381.822952361996</v>
      </c>
      <c r="AC31" s="731">
        <v>100132.791271479</v>
      </c>
      <c r="AD31" s="731">
        <v>170683.43032748299</v>
      </c>
      <c r="AE31" s="731">
        <v>399852.03677028901</v>
      </c>
      <c r="AF31" s="731">
        <v>187384.26801511299</v>
      </c>
      <c r="AG31" s="731">
        <v>200924.49597394001</v>
      </c>
      <c r="AH31" s="731">
        <v>112403.44617043399</v>
      </c>
      <c r="AI31" s="731">
        <v>576039.49357395503</v>
      </c>
    </row>
    <row r="32" spans="1:35" ht="14.45" customHeight="1">
      <c r="A32" s="1331"/>
      <c r="B32" s="1335" t="s">
        <v>171</v>
      </c>
      <c r="C32" s="1127" t="s">
        <v>33</v>
      </c>
      <c r="D32" s="731">
        <v>924.66666666666663</v>
      </c>
      <c r="E32" s="731">
        <v>939.22727272727275</v>
      </c>
      <c r="F32" s="731">
        <v>1124.4444444444443</v>
      </c>
      <c r="G32" s="731">
        <v>1211</v>
      </c>
      <c r="H32" s="731">
        <v>1511.1818181818182</v>
      </c>
      <c r="I32" s="731">
        <v>1574.85</v>
      </c>
      <c r="J32" s="731">
        <v>1427.8636363636363</v>
      </c>
      <c r="K32" s="731">
        <v>1323.2</v>
      </c>
      <c r="L32" s="731">
        <v>1317.6315789473683</v>
      </c>
      <c r="M32" s="731">
        <v>1263.5454545454545</v>
      </c>
      <c r="N32" s="731">
        <v>1175.8</v>
      </c>
      <c r="O32" s="731">
        <v>1596.7</v>
      </c>
      <c r="P32" s="731">
        <v>1018.1875</v>
      </c>
      <c r="Q32" s="731">
        <v>1167.5454545454545</v>
      </c>
      <c r="R32" s="731">
        <v>1157.6111111111111</v>
      </c>
      <c r="S32" s="731">
        <v>1240.909090909091</v>
      </c>
      <c r="T32" s="731">
        <v>1434.65</v>
      </c>
      <c r="U32" s="731">
        <v>1344.35</v>
      </c>
      <c r="V32" s="731">
        <v>1333.3333333333333</v>
      </c>
      <c r="W32" s="731">
        <v>1355.5555555555557</v>
      </c>
      <c r="X32" s="731">
        <v>1370.952380952381</v>
      </c>
      <c r="Y32" s="731">
        <v>1435.3333333333333</v>
      </c>
      <c r="Z32" s="731">
        <v>1501.65</v>
      </c>
      <c r="AA32" s="731">
        <v>3019.4736842105262</v>
      </c>
      <c r="AB32" s="731">
        <v>2501</v>
      </c>
      <c r="AC32" s="731">
        <v>2164.8695652173915</v>
      </c>
      <c r="AD32" s="731">
        <v>1712.6470588235295</v>
      </c>
      <c r="AE32" s="731">
        <v>1430.0869565217392</v>
      </c>
      <c r="AF32" s="731">
        <v>1437.25</v>
      </c>
      <c r="AG32" s="731">
        <v>1318.9047619047619</v>
      </c>
      <c r="AH32" s="731">
        <v>1336</v>
      </c>
      <c r="AI32" s="731">
        <v>1252.1666666666667</v>
      </c>
    </row>
    <row r="33" spans="1:35" ht="14.45" customHeight="1">
      <c r="A33" s="1331"/>
      <c r="B33" s="1335"/>
      <c r="C33" s="1127" t="s">
        <v>32</v>
      </c>
      <c r="D33" s="731">
        <v>1731.5667333333331</v>
      </c>
      <c r="E33" s="731">
        <v>2310.679681818182</v>
      </c>
      <c r="F33" s="731">
        <v>1932.6590555555554</v>
      </c>
      <c r="G33" s="731">
        <v>2277.9849523809521</v>
      </c>
      <c r="H33" s="731">
        <v>3015.4261363636365</v>
      </c>
      <c r="I33" s="731">
        <v>3367.7042499999998</v>
      </c>
      <c r="J33" s="731">
        <v>3126.7425454545451</v>
      </c>
      <c r="K33" s="731">
        <v>2319.8684000000003</v>
      </c>
      <c r="L33" s="731">
        <v>3618.7062105263162</v>
      </c>
      <c r="M33" s="731">
        <v>2287.6677727272727</v>
      </c>
      <c r="N33" s="731">
        <v>2752.10385</v>
      </c>
      <c r="O33" s="731">
        <v>5632.07755</v>
      </c>
      <c r="P33" s="731">
        <v>1404.0803125000002</v>
      </c>
      <c r="Q33" s="731">
        <v>1525.4236363636364</v>
      </c>
      <c r="R33" s="731">
        <v>2449.6588888888891</v>
      </c>
      <c r="S33" s="731">
        <v>3307.8045454545459</v>
      </c>
      <c r="T33" s="731">
        <v>2906.8360499999999</v>
      </c>
      <c r="U33" s="731">
        <v>2975.9435999999996</v>
      </c>
      <c r="V33" s="731">
        <v>4753.4879523809523</v>
      </c>
      <c r="W33" s="731">
        <v>4852.2352222222216</v>
      </c>
      <c r="X33" s="731">
        <v>6152.2339047619043</v>
      </c>
      <c r="Y33" s="731">
        <v>6677.7190476190463</v>
      </c>
      <c r="Z33" s="731">
        <v>6958.4883499999996</v>
      </c>
      <c r="AA33" s="731">
        <v>12731.244999999999</v>
      </c>
      <c r="AB33" s="731">
        <v>4050.1314117647057</v>
      </c>
      <c r="AC33" s="731">
        <v>5464.570565217392</v>
      </c>
      <c r="AD33" s="731">
        <v>10842.694705882353</v>
      </c>
      <c r="AE33" s="731">
        <v>18387.318043478263</v>
      </c>
      <c r="AF33" s="731">
        <v>10159.993399999999</v>
      </c>
      <c r="AG33" s="731">
        <v>10392.583095238095</v>
      </c>
      <c r="AH33" s="731">
        <v>6199.8268571428571</v>
      </c>
      <c r="AI33" s="731">
        <v>34845.913555555555</v>
      </c>
    </row>
    <row r="34" spans="1:35" ht="14.45" customHeight="1" thickBot="1">
      <c r="A34" s="1332"/>
      <c r="B34" s="1336"/>
      <c r="C34" s="1128" t="s">
        <v>31</v>
      </c>
      <c r="D34" s="732">
        <v>1576.8204966081332</v>
      </c>
      <c r="E34" s="732">
        <v>2089.6578255837271</v>
      </c>
      <c r="F34" s="732">
        <v>1728.0027381258335</v>
      </c>
      <c r="G34" s="732">
        <v>2085.9412766598571</v>
      </c>
      <c r="H34" s="732">
        <v>2606.8177156191819</v>
      </c>
      <c r="I34" s="732">
        <v>2861.9047996107001</v>
      </c>
      <c r="J34" s="732">
        <v>2752.8078042964089</v>
      </c>
      <c r="K34" s="732">
        <v>2042.1210168471503</v>
      </c>
      <c r="L34" s="732">
        <v>3341.3802491378424</v>
      </c>
      <c r="M34" s="732">
        <v>2055.8753689418181</v>
      </c>
      <c r="N34" s="732">
        <v>2456.4530759618501</v>
      </c>
      <c r="O34" s="732">
        <v>5121.9646964023505</v>
      </c>
      <c r="P34" s="732">
        <v>1257.3511508885626</v>
      </c>
      <c r="Q34" s="732">
        <v>1322.1484982907727</v>
      </c>
      <c r="R34" s="732">
        <v>2129.3457371866116</v>
      </c>
      <c r="S34" s="732">
        <v>2835.3592303299088</v>
      </c>
      <c r="T34" s="732">
        <v>2360.1112773530999</v>
      </c>
      <c r="U34" s="732">
        <v>2505.2316703105498</v>
      </c>
      <c r="V34" s="732">
        <v>4398.0576931215237</v>
      </c>
      <c r="W34" s="732">
        <v>4534.8349878341669</v>
      </c>
      <c r="X34" s="732">
        <v>5654.2885454389998</v>
      </c>
      <c r="Y34" s="732">
        <v>6132.2117360927614</v>
      </c>
      <c r="Z34" s="732">
        <v>6427.0888228056501</v>
      </c>
      <c r="AA34" s="732">
        <v>11542.365053241683</v>
      </c>
      <c r="AB34" s="732">
        <v>3198.9307619036467</v>
      </c>
      <c r="AC34" s="732">
        <v>4353.599620499087</v>
      </c>
      <c r="AD34" s="732">
        <v>10040.201783969587</v>
      </c>
      <c r="AE34" s="732">
        <v>17384.871163925611</v>
      </c>
      <c r="AF34" s="732">
        <v>9369.2134007556488</v>
      </c>
      <c r="AG34" s="732">
        <v>9567.8331416161909</v>
      </c>
      <c r="AH34" s="732">
        <v>5352.5450557349523</v>
      </c>
      <c r="AI34" s="732">
        <v>32002.194087441945</v>
      </c>
    </row>
    <row r="35" spans="1:35" ht="14.45" customHeight="1" thickTop="1">
      <c r="C35" s="1129" t="s">
        <v>335</v>
      </c>
      <c r="D35" s="727">
        <v>15</v>
      </c>
      <c r="E35" s="727">
        <v>22</v>
      </c>
      <c r="F35" s="727">
        <v>18</v>
      </c>
      <c r="G35" s="727">
        <v>21</v>
      </c>
      <c r="H35" s="727">
        <v>22</v>
      </c>
      <c r="I35" s="727">
        <v>20</v>
      </c>
      <c r="J35" s="727">
        <v>22</v>
      </c>
      <c r="K35" s="727">
        <v>20</v>
      </c>
      <c r="L35" s="727">
        <v>19</v>
      </c>
      <c r="M35" s="727">
        <v>22</v>
      </c>
      <c r="N35" s="727">
        <v>20</v>
      </c>
      <c r="O35" s="727">
        <v>20</v>
      </c>
      <c r="P35" s="727">
        <v>16</v>
      </c>
      <c r="Q35" s="727">
        <v>22</v>
      </c>
      <c r="R35" s="727">
        <v>18</v>
      </c>
      <c r="S35" s="727">
        <v>22</v>
      </c>
      <c r="T35" s="727">
        <v>20</v>
      </c>
      <c r="U35" s="727">
        <v>20</v>
      </c>
      <c r="V35" s="727">
        <v>21</v>
      </c>
      <c r="W35" s="727">
        <v>18</v>
      </c>
      <c r="X35" s="727">
        <v>21</v>
      </c>
      <c r="Y35" s="727">
        <v>21</v>
      </c>
      <c r="Z35" s="727">
        <v>20</v>
      </c>
      <c r="AA35" s="727">
        <v>19</v>
      </c>
      <c r="AB35" s="727">
        <v>17</v>
      </c>
      <c r="AC35" s="727">
        <v>23</v>
      </c>
      <c r="AD35" s="727">
        <v>17</v>
      </c>
      <c r="AE35" s="727">
        <v>23</v>
      </c>
      <c r="AF35" s="727">
        <v>20</v>
      </c>
      <c r="AG35" s="727">
        <v>21</v>
      </c>
      <c r="AH35" s="727">
        <v>21</v>
      </c>
      <c r="AI35" s="727">
        <v>18</v>
      </c>
    </row>
    <row r="36" spans="1:35">
      <c r="A36" s="2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</row>
    <row r="37" spans="1:35">
      <c r="A37" s="2"/>
      <c r="D37" s="729" t="s">
        <v>1603</v>
      </c>
      <c r="E37" s="729" t="s">
        <v>1723</v>
      </c>
      <c r="F37" s="729" t="s">
        <v>1777</v>
      </c>
      <c r="G37" s="729" t="s">
        <v>1817</v>
      </c>
      <c r="H37" s="729" t="s">
        <v>1841</v>
      </c>
      <c r="I37" s="729" t="s">
        <v>1935</v>
      </c>
      <c r="J37" s="729" t="s">
        <v>2050</v>
      </c>
      <c r="K37" s="729" t="s">
        <v>2108</v>
      </c>
      <c r="L37" s="729" t="s">
        <v>2150</v>
      </c>
      <c r="M37" s="729" t="s">
        <v>2231</v>
      </c>
      <c r="N37" s="729" t="s">
        <v>2282</v>
      </c>
      <c r="O37" s="729" t="s">
        <v>2358</v>
      </c>
      <c r="P37" s="729" t="s">
        <v>2472</v>
      </c>
    </row>
    <row r="38" spans="1:35" ht="19.5" customHeight="1">
      <c r="A38" s="517" t="s">
        <v>174</v>
      </c>
      <c r="B38" s="1325" t="s">
        <v>177</v>
      </c>
      <c r="C38" s="1326"/>
      <c r="D38" s="31">
        <v>3224.1</v>
      </c>
      <c r="E38" s="31">
        <v>36419.754000000001</v>
      </c>
      <c r="F38" s="31">
        <v>27375.737000000001</v>
      </c>
      <c r="G38" s="31">
        <v>35445.517999999996</v>
      </c>
      <c r="H38" s="31">
        <v>33079.071000000004</v>
      </c>
      <c r="I38" s="31">
        <v>28894</v>
      </c>
      <c r="J38" s="31">
        <v>26821.633999999998</v>
      </c>
      <c r="K38" s="31">
        <v>114668.85</v>
      </c>
      <c r="L38" s="31">
        <v>263918.75699999998</v>
      </c>
      <c r="M38" s="31">
        <v>53270.94</v>
      </c>
      <c r="N38" s="31">
        <v>76238.418000000005</v>
      </c>
      <c r="O38" s="31">
        <v>40046.589</v>
      </c>
      <c r="P38" s="31">
        <v>522542.17</v>
      </c>
    </row>
    <row r="39" spans="1:35" ht="22.5" customHeight="1">
      <c r="A39" s="517" t="s">
        <v>173</v>
      </c>
      <c r="B39" s="1325" t="s">
        <v>177</v>
      </c>
      <c r="C39" s="1326"/>
      <c r="D39" s="31">
        <v>7567.076</v>
      </c>
      <c r="E39" s="31">
        <v>20412.61</v>
      </c>
      <c r="F39" s="31">
        <v>27629.4</v>
      </c>
      <c r="G39" s="31">
        <v>20484.949000000001</v>
      </c>
      <c r="H39" s="31">
        <v>18236.84</v>
      </c>
      <c r="I39" s="31">
        <v>12239.11</v>
      </c>
      <c r="J39" s="31">
        <v>43828.221000000005</v>
      </c>
      <c r="K39" s="31">
        <v>22788.962</v>
      </c>
      <c r="L39" s="31">
        <v>29369.128000000001</v>
      </c>
      <c r="M39" s="31">
        <v>11288.725</v>
      </c>
      <c r="N39" s="31">
        <v>20670.133999999998</v>
      </c>
      <c r="O39" s="31">
        <v>7745.5559999999996</v>
      </c>
      <c r="P39" s="31">
        <v>23027.384000000002</v>
      </c>
    </row>
    <row r="40" spans="1:35" ht="19.5" customHeight="1">
      <c r="A40" s="517" t="s">
        <v>1350</v>
      </c>
      <c r="B40" s="1325" t="s">
        <v>177</v>
      </c>
      <c r="C40" s="1326"/>
      <c r="D40" s="31">
        <v>76549.05799999999</v>
      </c>
      <c r="E40" s="31">
        <v>72364.547999999995</v>
      </c>
      <c r="F40" s="31">
        <v>85226.962999999989</v>
      </c>
      <c r="G40" s="31">
        <v>83239.3</v>
      </c>
      <c r="H40" s="31">
        <v>190577.74399999998</v>
      </c>
      <c r="I40" s="31">
        <v>27719.124</v>
      </c>
      <c r="J40" s="31">
        <v>55035.268000000004</v>
      </c>
      <c r="K40" s="31">
        <v>46867.998</v>
      </c>
      <c r="L40" s="31">
        <v>129620.43000000001</v>
      </c>
      <c r="M40" s="31">
        <v>138640.20299999998</v>
      </c>
      <c r="N40" s="31">
        <v>121335.693</v>
      </c>
      <c r="O40" s="31">
        <v>82404.218999999997</v>
      </c>
      <c r="P40" s="31">
        <v>81656.889999999985</v>
      </c>
    </row>
    <row r="41" spans="1:35" ht="19.5" customHeight="1">
      <c r="A41" s="978" t="s">
        <v>176</v>
      </c>
      <c r="B41" s="1340" t="s">
        <v>177</v>
      </c>
      <c r="C41" s="1341"/>
      <c r="D41" s="734">
        <v>87340.233999999997</v>
      </c>
      <c r="E41" s="734">
        <v>129196.912</v>
      </c>
      <c r="F41" s="734">
        <v>140232.09999999998</v>
      </c>
      <c r="G41" s="734">
        <v>139169.76699999999</v>
      </c>
      <c r="H41" s="734">
        <v>241893.65499999997</v>
      </c>
      <c r="I41" s="734">
        <v>68852.233999999997</v>
      </c>
      <c r="J41" s="734">
        <v>125685.12300000002</v>
      </c>
      <c r="K41" s="734">
        <v>184325.81</v>
      </c>
      <c r="L41" s="734">
        <v>422908.315</v>
      </c>
      <c r="M41" s="734">
        <v>203199.86799999999</v>
      </c>
      <c r="N41" s="734">
        <v>218244.245</v>
      </c>
      <c r="O41" s="734">
        <v>130196.364</v>
      </c>
      <c r="P41" s="734">
        <v>627226.44400000002</v>
      </c>
    </row>
    <row r="43" spans="1:35" ht="15.75" thickBot="1"/>
    <row r="44" spans="1:35" ht="33" customHeight="1" thickBot="1">
      <c r="A44" s="1263" t="s">
        <v>1597</v>
      </c>
      <c r="B44" s="1263" t="s">
        <v>19</v>
      </c>
      <c r="C44" s="1260"/>
      <c r="D44" s="1317" t="s">
        <v>229</v>
      </c>
      <c r="E44" s="1317"/>
      <c r="F44" s="1317"/>
      <c r="G44" s="1124" t="s">
        <v>1608</v>
      </c>
      <c r="H44" s="1317" t="s">
        <v>230</v>
      </c>
      <c r="I44" s="1317"/>
    </row>
    <row r="45" spans="1:35" ht="27.75" customHeight="1" thickBot="1">
      <c r="A45" s="1339"/>
      <c r="B45" s="1339"/>
      <c r="C45" s="1342"/>
      <c r="D45" s="337" t="s">
        <v>2476</v>
      </c>
      <c r="E45" s="337" t="s">
        <v>2361</v>
      </c>
      <c r="F45" s="735" t="s">
        <v>2479</v>
      </c>
      <c r="G45" s="418" t="s">
        <v>2474</v>
      </c>
      <c r="H45" s="736" t="s">
        <v>2031</v>
      </c>
      <c r="I45" s="337" t="s">
        <v>332</v>
      </c>
    </row>
    <row r="46" spans="1:35" ht="17.25">
      <c r="A46" s="1247" t="s">
        <v>174</v>
      </c>
      <c r="B46" s="1257" t="s">
        <v>18</v>
      </c>
      <c r="C46" s="156" t="s">
        <v>179</v>
      </c>
      <c r="D46" s="157">
        <v>98</v>
      </c>
      <c r="E46" s="157">
        <v>23</v>
      </c>
      <c r="F46" s="157">
        <v>9</v>
      </c>
      <c r="G46" s="158">
        <v>283</v>
      </c>
      <c r="H46" s="160">
        <v>3.2608695652173916</v>
      </c>
      <c r="I46" s="326">
        <v>9.8888888888888893</v>
      </c>
    </row>
    <row r="47" spans="1:35" ht="17.25">
      <c r="A47" s="1247"/>
      <c r="B47" s="1257"/>
      <c r="C47" s="156" t="s">
        <v>1969</v>
      </c>
      <c r="D47" s="161">
        <v>522542.17</v>
      </c>
      <c r="E47" s="161">
        <v>40046.589</v>
      </c>
      <c r="F47" s="161">
        <v>3224.1</v>
      </c>
      <c r="G47" s="162">
        <v>1126401.358</v>
      </c>
      <c r="H47" s="160">
        <v>12.048356502972075</v>
      </c>
      <c r="I47" s="326">
        <v>161.07380974535531</v>
      </c>
    </row>
    <row r="48" spans="1:35" ht="18" thickBot="1">
      <c r="A48" s="1247"/>
      <c r="B48" s="1259"/>
      <c r="C48" s="352" t="s">
        <v>1970</v>
      </c>
      <c r="D48" s="193">
        <v>488067.79737371899</v>
      </c>
      <c r="E48" s="193">
        <v>35608.8590415</v>
      </c>
      <c r="F48" s="193">
        <v>3196.7702300000001</v>
      </c>
      <c r="G48" s="433">
        <v>1074772.6857096092</v>
      </c>
      <c r="H48" s="164">
        <v>12.706358768892457</v>
      </c>
      <c r="I48" s="163">
        <v>151.67528231884185</v>
      </c>
    </row>
    <row r="49" spans="1:9" ht="17.25">
      <c r="A49" s="1247" t="s">
        <v>173</v>
      </c>
      <c r="B49" s="1344" t="s">
        <v>17</v>
      </c>
      <c r="C49" s="156" t="s">
        <v>179</v>
      </c>
      <c r="D49" s="157">
        <v>7</v>
      </c>
      <c r="E49" s="157" t="s">
        <v>333</v>
      </c>
      <c r="F49" s="157">
        <v>4</v>
      </c>
      <c r="G49" s="158">
        <v>70</v>
      </c>
      <c r="H49" s="160" t="s">
        <v>333</v>
      </c>
      <c r="I49" s="326">
        <v>0.75</v>
      </c>
    </row>
    <row r="50" spans="1:9" ht="17.25">
      <c r="A50" s="1247"/>
      <c r="B50" s="1257"/>
      <c r="C50" s="156" t="s">
        <v>1969</v>
      </c>
      <c r="D50" s="161">
        <v>3525.4</v>
      </c>
      <c r="E50" s="161" t="s">
        <v>333</v>
      </c>
      <c r="F50" s="161">
        <v>2648.509</v>
      </c>
      <c r="G50" s="162">
        <v>32571.25</v>
      </c>
      <c r="H50" s="160" t="s">
        <v>333</v>
      </c>
      <c r="I50" s="326">
        <v>0.33108854831152179</v>
      </c>
    </row>
    <row r="51" spans="1:9" ht="17.25">
      <c r="A51" s="1247"/>
      <c r="B51" s="1257"/>
      <c r="C51" s="156" t="s">
        <v>1970</v>
      </c>
      <c r="D51" s="161">
        <v>3408.115859</v>
      </c>
      <c r="E51" s="161" t="s">
        <v>333</v>
      </c>
      <c r="F51" s="161">
        <v>2502.3090000000002</v>
      </c>
      <c r="G51" s="162">
        <v>32292.742466200001</v>
      </c>
      <c r="H51" s="160" t="s">
        <v>333</v>
      </c>
      <c r="I51" s="326">
        <v>0.36198841110350477</v>
      </c>
    </row>
    <row r="52" spans="1:9" ht="17.25">
      <c r="A52" s="1247"/>
      <c r="B52" s="1257" t="s">
        <v>18</v>
      </c>
      <c r="C52" s="156" t="s">
        <v>179</v>
      </c>
      <c r="D52" s="157">
        <v>60</v>
      </c>
      <c r="E52" s="157">
        <v>41</v>
      </c>
      <c r="F52" s="157">
        <v>58</v>
      </c>
      <c r="G52" s="158">
        <v>415</v>
      </c>
      <c r="H52" s="160">
        <v>0.46341463414634143</v>
      </c>
      <c r="I52" s="326">
        <v>3.4482758620689724E-2</v>
      </c>
    </row>
    <row r="53" spans="1:9" ht="17.25">
      <c r="A53" s="1247"/>
      <c r="B53" s="1257"/>
      <c r="C53" s="156" t="s">
        <v>1969</v>
      </c>
      <c r="D53" s="161">
        <v>19501.984</v>
      </c>
      <c r="E53" s="161">
        <v>7745.5559999999996</v>
      </c>
      <c r="F53" s="161">
        <v>4918.567</v>
      </c>
      <c r="G53" s="162">
        <v>138385.97</v>
      </c>
      <c r="H53" s="160">
        <v>1.5178288040264638</v>
      </c>
      <c r="I53" s="326">
        <v>2.964972724779392</v>
      </c>
    </row>
    <row r="54" spans="1:9" ht="18" thickBot="1">
      <c r="A54" s="1247"/>
      <c r="B54" s="1259"/>
      <c r="C54" s="352" t="s">
        <v>1970</v>
      </c>
      <c r="D54" s="193">
        <v>14777.636268617</v>
      </c>
      <c r="E54" s="193">
        <v>6161.0696287540004</v>
      </c>
      <c r="F54" s="193">
        <v>4299.3751984480004</v>
      </c>
      <c r="G54" s="433">
        <v>107075.66493983901</v>
      </c>
      <c r="H54" s="164">
        <v>1.3985504399510562</v>
      </c>
      <c r="I54" s="163">
        <v>2.4371590257932056</v>
      </c>
    </row>
    <row r="55" spans="1:9" ht="17.25">
      <c r="A55" s="1247" t="s">
        <v>1350</v>
      </c>
      <c r="B55" s="1344" t="s">
        <v>17</v>
      </c>
      <c r="C55" s="156" t="s">
        <v>179</v>
      </c>
      <c r="D55" s="161">
        <v>1505</v>
      </c>
      <c r="E55" s="161">
        <v>2762</v>
      </c>
      <c r="F55" s="161">
        <v>2056</v>
      </c>
      <c r="G55" s="162">
        <v>14604</v>
      </c>
      <c r="H55" s="160">
        <v>-0.45510499637943524</v>
      </c>
      <c r="I55" s="326">
        <v>-0.26799610894941639</v>
      </c>
    </row>
    <row r="56" spans="1:9" ht="17.25">
      <c r="A56" s="1247"/>
      <c r="B56" s="1257"/>
      <c r="C56" s="156" t="s">
        <v>1969</v>
      </c>
      <c r="D56" s="161">
        <v>11308.334999999999</v>
      </c>
      <c r="E56" s="161">
        <v>20359.606</v>
      </c>
      <c r="F56" s="161">
        <v>469.87400000000002</v>
      </c>
      <c r="G56" s="162">
        <v>46643.237000000001</v>
      </c>
      <c r="H56" s="160">
        <v>-0.44457004718067727</v>
      </c>
      <c r="I56" s="326">
        <v>23.066739168372795</v>
      </c>
    </row>
    <row r="57" spans="1:9" ht="17.25">
      <c r="A57" s="1247"/>
      <c r="B57" s="1257"/>
      <c r="C57" s="156" t="s">
        <v>1970</v>
      </c>
      <c r="D57" s="161">
        <v>10726.506064781999</v>
      </c>
      <c r="E57" s="161">
        <v>20349.807855449999</v>
      </c>
      <c r="F57" s="161">
        <v>463.80274629399997</v>
      </c>
      <c r="G57" s="162">
        <v>45791.887189797002</v>
      </c>
      <c r="H57" s="160">
        <v>-0.47289398794449689</v>
      </c>
      <c r="I57" s="326">
        <v>22.127301747330691</v>
      </c>
    </row>
    <row r="58" spans="1:9" ht="17.25">
      <c r="A58" s="1247"/>
      <c r="B58" s="1257" t="s">
        <v>18</v>
      </c>
      <c r="C58" s="156" t="s">
        <v>179</v>
      </c>
      <c r="D58" s="161">
        <v>20869</v>
      </c>
      <c r="E58" s="161">
        <v>25230</v>
      </c>
      <c r="F58" s="161">
        <v>22273</v>
      </c>
      <c r="G58" s="162">
        <v>245981</v>
      </c>
      <c r="H58" s="160">
        <v>-0.1728497820055489</v>
      </c>
      <c r="I58" s="326">
        <v>-6.3035962824944947E-2</v>
      </c>
    </row>
    <row r="59" spans="1:9" ht="17.25">
      <c r="A59" s="1247"/>
      <c r="B59" s="1257"/>
      <c r="C59" s="156" t="s">
        <v>1969</v>
      </c>
      <c r="D59" s="161">
        <v>70348.554999999993</v>
      </c>
      <c r="E59" s="161">
        <v>62044.612999999998</v>
      </c>
      <c r="F59" s="161">
        <v>76079.183999999994</v>
      </c>
      <c r="G59" s="162">
        <v>636636.58799999999</v>
      </c>
      <c r="H59" s="160">
        <v>0.13383824313643466</v>
      </c>
      <c r="I59" s="326">
        <v>-7.5324532923486731E-2</v>
      </c>
    </row>
    <row r="60" spans="1:9" ht="18" thickBot="1">
      <c r="A60" s="1248"/>
      <c r="B60" s="1259"/>
      <c r="C60" s="352" t="s">
        <v>1970</v>
      </c>
      <c r="D60" s="193">
        <v>59059.438007837001</v>
      </c>
      <c r="E60" s="193">
        <v>50283.709644729999</v>
      </c>
      <c r="F60" s="193">
        <v>71164.772606273007</v>
      </c>
      <c r="G60" s="433">
        <v>541868.80474961002</v>
      </c>
      <c r="H60" s="164">
        <v>0.17452428281664667</v>
      </c>
      <c r="I60" s="326">
        <v>-0.17010290562453012</v>
      </c>
    </row>
    <row r="61" spans="1:9" ht="17.25">
      <c r="A61" s="1268" t="s">
        <v>48</v>
      </c>
      <c r="B61" s="1268"/>
      <c r="C61" s="156" t="s">
        <v>179</v>
      </c>
      <c r="D61" s="306">
        <v>22539</v>
      </c>
      <c r="E61" s="306">
        <v>28056</v>
      </c>
      <c r="F61" s="306">
        <v>24400</v>
      </c>
      <c r="G61" s="348">
        <v>261353</v>
      </c>
      <c r="H61" s="432">
        <v>-0.19664242942686061</v>
      </c>
      <c r="I61" s="178">
        <v>-7.6270491803278717E-2</v>
      </c>
    </row>
    <row r="62" spans="1:9" ht="17.25">
      <c r="A62" s="1268"/>
      <c r="B62" s="1268"/>
      <c r="C62" s="156" t="s">
        <v>1969</v>
      </c>
      <c r="D62" s="306">
        <v>627226.44400000002</v>
      </c>
      <c r="E62" s="306">
        <v>130196.364</v>
      </c>
      <c r="F62" s="306">
        <v>87340.233999999997</v>
      </c>
      <c r="G62" s="348">
        <v>1980638.4030000004</v>
      </c>
      <c r="H62" s="432">
        <v>3.8175419399577093</v>
      </c>
      <c r="I62" s="431">
        <v>6.1814147418015857</v>
      </c>
    </row>
    <row r="63" spans="1:9" ht="18" thickBot="1">
      <c r="A63" s="1270"/>
      <c r="B63" s="1270"/>
      <c r="C63" s="352" t="s">
        <v>1970</v>
      </c>
      <c r="D63" s="346">
        <v>576039.49357395503</v>
      </c>
      <c r="E63" s="346">
        <v>112403.44617043399</v>
      </c>
      <c r="F63" s="346">
        <v>81627.029781015008</v>
      </c>
      <c r="G63" s="345">
        <v>1801801.7850550548</v>
      </c>
      <c r="H63" s="166">
        <v>4.1247494022605276</v>
      </c>
      <c r="I63" s="165">
        <v>6.0569699169420419</v>
      </c>
    </row>
    <row r="64" spans="1:9" ht="17.25">
      <c r="A64" s="1273" t="s">
        <v>171</v>
      </c>
      <c r="B64" s="1273"/>
      <c r="C64" s="167" t="s">
        <v>179</v>
      </c>
      <c r="D64" s="343">
        <v>1252.1666666666667</v>
      </c>
      <c r="E64" s="343">
        <v>1336</v>
      </c>
      <c r="F64" s="343">
        <v>1355.5555555555557</v>
      </c>
      <c r="G64" s="342">
        <v>13152.925009134087</v>
      </c>
      <c r="H64" s="169">
        <v>-6.2749500998003915E-2</v>
      </c>
      <c r="I64" s="430">
        <v>-7.6270491803278717E-2</v>
      </c>
    </row>
    <row r="65" spans="1:9" ht="17.25">
      <c r="A65" s="1275"/>
      <c r="B65" s="1275"/>
      <c r="C65" s="167" t="s">
        <v>1969</v>
      </c>
      <c r="D65" s="343">
        <v>34845.913555555555</v>
      </c>
      <c r="E65" s="343">
        <v>6199.8268571428571</v>
      </c>
      <c r="F65" s="343">
        <v>4852.2352222222216</v>
      </c>
      <c r="G65" s="342">
        <v>100343.03163427922</v>
      </c>
      <c r="H65" s="169">
        <v>4.6204655966173265</v>
      </c>
      <c r="I65" s="430">
        <v>6.1814147418015857</v>
      </c>
    </row>
    <row r="66" spans="1:9" ht="18" thickBot="1">
      <c r="A66" s="1343"/>
      <c r="B66" s="1343"/>
      <c r="C66" s="170" t="s">
        <v>1970</v>
      </c>
      <c r="D66" s="297">
        <v>32002.194087441945</v>
      </c>
      <c r="E66" s="297">
        <v>5352.5450557349523</v>
      </c>
      <c r="F66" s="297">
        <v>4534.8349878341669</v>
      </c>
      <c r="G66" s="340">
        <v>91269.389015846667</v>
      </c>
      <c r="H66" s="172">
        <v>4.9788743026372817</v>
      </c>
      <c r="I66" s="171">
        <v>6.0569699169420419</v>
      </c>
    </row>
  </sheetData>
  <mergeCells count="35">
    <mergeCell ref="A64:B66"/>
    <mergeCell ref="A49:A54"/>
    <mergeCell ref="B49:B51"/>
    <mergeCell ref="B52:B54"/>
    <mergeCell ref="A55:A60"/>
    <mergeCell ref="B55:B57"/>
    <mergeCell ref="B58:B60"/>
    <mergeCell ref="D44:F44"/>
    <mergeCell ref="H44:I44"/>
    <mergeCell ref="A46:A48"/>
    <mergeCell ref="B46:B48"/>
    <mergeCell ref="A61:B63"/>
    <mergeCell ref="B11:B13"/>
    <mergeCell ref="B14:B16"/>
    <mergeCell ref="B17:B19"/>
    <mergeCell ref="A44:A45"/>
    <mergeCell ref="B44:B45"/>
    <mergeCell ref="B41:C41"/>
    <mergeCell ref="C44:C45"/>
    <mergeCell ref="A1:C1"/>
    <mergeCell ref="B38:C38"/>
    <mergeCell ref="B39:C39"/>
    <mergeCell ref="B40:C40"/>
    <mergeCell ref="B2:B4"/>
    <mergeCell ref="B5:B7"/>
    <mergeCell ref="B8:B10"/>
    <mergeCell ref="A2:A10"/>
    <mergeCell ref="A29:A34"/>
    <mergeCell ref="B29:B31"/>
    <mergeCell ref="B32:B34"/>
    <mergeCell ref="A20:A28"/>
    <mergeCell ref="B20:B22"/>
    <mergeCell ref="B23:B25"/>
    <mergeCell ref="B26:B28"/>
    <mergeCell ref="A11:A19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I29"/>
  <sheetViews>
    <sheetView rightToLeft="1" workbookViewId="0">
      <selection activeCell="N21" sqref="N21"/>
    </sheetView>
  </sheetViews>
  <sheetFormatPr defaultColWidth="9.140625" defaultRowHeight="15"/>
  <cols>
    <col min="1" max="1" width="9.140625" style="1"/>
    <col min="2" max="2" width="9.140625" style="2"/>
    <col min="3" max="3" width="17.7109375" style="2" customWidth="1"/>
    <col min="4" max="6" width="7.42578125" style="2" customWidth="1"/>
    <col min="7" max="7" width="8.7109375" style="2" customWidth="1"/>
    <col min="8" max="26" width="7.42578125" style="2" customWidth="1"/>
    <col min="27" max="27" width="8.85546875" style="2" customWidth="1"/>
    <col min="28" max="29" width="7.42578125" style="2" customWidth="1"/>
    <col min="30" max="33" width="9" style="2" customWidth="1"/>
    <col min="34" max="16384" width="9.140625" style="2"/>
  </cols>
  <sheetData>
    <row r="1" spans="1:35" ht="21" customHeight="1" thickBot="1">
      <c r="A1" s="737"/>
      <c r="B1" s="737" t="s">
        <v>19</v>
      </c>
      <c r="C1" s="737" t="s">
        <v>1616</v>
      </c>
      <c r="D1" s="733" t="s">
        <v>34</v>
      </c>
      <c r="E1" s="733" t="s">
        <v>35</v>
      </c>
      <c r="F1" s="733" t="s">
        <v>36</v>
      </c>
      <c r="G1" s="733" t="s">
        <v>37</v>
      </c>
      <c r="H1" s="733" t="s">
        <v>38</v>
      </c>
      <c r="I1" s="733" t="s">
        <v>39</v>
      </c>
      <c r="J1" s="733" t="s">
        <v>40</v>
      </c>
      <c r="K1" s="733" t="s">
        <v>41</v>
      </c>
      <c r="L1" s="733" t="s">
        <v>42</v>
      </c>
      <c r="M1" s="733" t="s">
        <v>43</v>
      </c>
      <c r="N1" s="733" t="s">
        <v>44</v>
      </c>
      <c r="O1" s="733" t="s">
        <v>168</v>
      </c>
      <c r="P1" s="733" t="s">
        <v>175</v>
      </c>
      <c r="Q1" s="733" t="s">
        <v>1359</v>
      </c>
      <c r="R1" s="733" t="s">
        <v>1390</v>
      </c>
      <c r="S1" s="733" t="s">
        <v>1440</v>
      </c>
      <c r="T1" s="733" t="s">
        <v>1496</v>
      </c>
      <c r="U1" s="733" t="s">
        <v>1526</v>
      </c>
      <c r="V1" s="733" t="s">
        <v>1575</v>
      </c>
      <c r="W1" s="733" t="s">
        <v>1603</v>
      </c>
      <c r="X1" s="733" t="s">
        <v>1723</v>
      </c>
      <c r="Y1" s="733" t="s">
        <v>1777</v>
      </c>
      <c r="Z1" s="733" t="s">
        <v>1817</v>
      </c>
      <c r="AA1" s="733" t="s">
        <v>1841</v>
      </c>
      <c r="AB1" s="733" t="s">
        <v>1935</v>
      </c>
      <c r="AC1" s="733" t="s">
        <v>2050</v>
      </c>
      <c r="AD1" s="733" t="s">
        <v>2108</v>
      </c>
      <c r="AE1" s="733" t="s">
        <v>2150</v>
      </c>
      <c r="AF1" s="733" t="s">
        <v>2231</v>
      </c>
      <c r="AG1" s="733" t="s">
        <v>2282</v>
      </c>
      <c r="AH1" s="733" t="s">
        <v>2358</v>
      </c>
      <c r="AI1" s="733" t="s">
        <v>2472</v>
      </c>
    </row>
    <row r="2" spans="1:35" ht="20.100000000000001" customHeight="1">
      <c r="A2" s="1345" t="s">
        <v>2032</v>
      </c>
      <c r="B2" s="501" t="s">
        <v>17</v>
      </c>
      <c r="C2" s="725" t="s">
        <v>294</v>
      </c>
      <c r="D2" s="31">
        <v>2470.248</v>
      </c>
      <c r="E2" s="31">
        <v>15719.602000000001</v>
      </c>
      <c r="F2" s="31">
        <v>7701.7569999999996</v>
      </c>
      <c r="G2" s="31">
        <v>9819.5869999999995</v>
      </c>
      <c r="H2" s="31">
        <v>5494.6270000000004</v>
      </c>
      <c r="I2" s="31">
        <v>7405.509</v>
      </c>
      <c r="J2" s="31">
        <v>5607.6620000000003</v>
      </c>
      <c r="K2" s="31">
        <v>13487.391</v>
      </c>
      <c r="L2" s="31">
        <v>31935.707999999999</v>
      </c>
      <c r="M2" s="31">
        <v>10075.593999999999</v>
      </c>
      <c r="N2" s="31">
        <v>3372.0590000000002</v>
      </c>
      <c r="O2" s="31">
        <v>24215.644</v>
      </c>
      <c r="P2" s="31">
        <v>776.90499999999997</v>
      </c>
      <c r="Q2" s="31">
        <v>2257.7860000000001</v>
      </c>
      <c r="R2" s="31">
        <v>11224.483</v>
      </c>
      <c r="S2" s="31">
        <v>23635.612000000001</v>
      </c>
      <c r="T2" s="31">
        <v>7357.5169999999998</v>
      </c>
      <c r="U2" s="31">
        <v>7185.56</v>
      </c>
      <c r="V2" s="31">
        <v>6772.86</v>
      </c>
      <c r="W2" s="31">
        <v>3118.3829999999998</v>
      </c>
      <c r="X2" s="31">
        <v>3348.5479999999998</v>
      </c>
      <c r="Y2" s="31">
        <v>8048.317</v>
      </c>
      <c r="Z2" s="31">
        <v>12589.313</v>
      </c>
      <c r="AA2" s="31">
        <v>22104.359</v>
      </c>
      <c r="AB2" s="31">
        <v>5440.45</v>
      </c>
      <c r="AC2" s="31">
        <v>7532.2719999999999</v>
      </c>
      <c r="AD2" s="31">
        <v>4543.4049999999997</v>
      </c>
      <c r="AE2" s="31">
        <v>8375.5619999999999</v>
      </c>
      <c r="AF2" s="31">
        <v>993.33799999999997</v>
      </c>
      <c r="AG2" s="31">
        <v>17136.118999999999</v>
      </c>
      <c r="AH2" s="31">
        <v>20359.606</v>
      </c>
      <c r="AI2" s="31">
        <v>14833.735000000001</v>
      </c>
    </row>
    <row r="3" spans="1:35" ht="20.100000000000001" customHeight="1" thickBot="1">
      <c r="A3" s="1346"/>
      <c r="B3" s="738" t="s">
        <v>18</v>
      </c>
      <c r="C3" s="739" t="s">
        <v>146</v>
      </c>
      <c r="D3" s="740">
        <v>23503.253000000001</v>
      </c>
      <c r="E3" s="740">
        <v>35115.351000000002</v>
      </c>
      <c r="F3" s="740">
        <v>27086.106</v>
      </c>
      <c r="G3" s="740">
        <v>38018.097000000002</v>
      </c>
      <c r="H3" s="740">
        <v>60844.748</v>
      </c>
      <c r="I3" s="740">
        <v>59948.576000000001</v>
      </c>
      <c r="J3" s="740">
        <v>63180.673999999999</v>
      </c>
      <c r="K3" s="740">
        <v>32909.976999999999</v>
      </c>
      <c r="L3" s="740">
        <v>36819.71</v>
      </c>
      <c r="M3" s="740">
        <v>40253.097000000002</v>
      </c>
      <c r="N3" s="740">
        <v>51670.017999999996</v>
      </c>
      <c r="O3" s="740">
        <v>88425.907000000007</v>
      </c>
      <c r="P3" s="740">
        <v>21688.38</v>
      </c>
      <c r="Q3" s="740">
        <v>31301.534</v>
      </c>
      <c r="R3" s="740">
        <v>32869.377</v>
      </c>
      <c r="S3" s="740">
        <v>49136.088000000003</v>
      </c>
      <c r="T3" s="740">
        <v>50779.203999999998</v>
      </c>
      <c r="U3" s="740">
        <v>52333.311999999998</v>
      </c>
      <c r="V3" s="740">
        <v>93050.387000000002</v>
      </c>
      <c r="W3" s="740">
        <v>84221.850999999995</v>
      </c>
      <c r="X3" s="740">
        <v>125848.364</v>
      </c>
      <c r="Y3" s="740">
        <v>132183.783</v>
      </c>
      <c r="Z3" s="740">
        <v>126580.454</v>
      </c>
      <c r="AA3" s="740">
        <v>219789.296</v>
      </c>
      <c r="AB3" s="740">
        <v>63411.784</v>
      </c>
      <c r="AC3" s="740">
        <v>118152.851</v>
      </c>
      <c r="AD3" s="740">
        <v>179782.405</v>
      </c>
      <c r="AE3" s="740">
        <v>414532.75300000003</v>
      </c>
      <c r="AF3" s="740">
        <v>202206.53</v>
      </c>
      <c r="AG3" s="740">
        <v>201108.12599999999</v>
      </c>
      <c r="AH3" s="740">
        <v>109836.758</v>
      </c>
      <c r="AI3" s="740">
        <v>612392.70900000003</v>
      </c>
    </row>
    <row r="4" spans="1:35" ht="20.100000000000001" customHeight="1" thickTop="1">
      <c r="A4" s="1347" t="s">
        <v>2033</v>
      </c>
      <c r="B4" s="520" t="s">
        <v>17</v>
      </c>
      <c r="C4" s="725" t="s">
        <v>294</v>
      </c>
      <c r="D4" s="726">
        <v>2480.7089755779998</v>
      </c>
      <c r="E4" s="726">
        <v>15035.372660122001</v>
      </c>
      <c r="F4" s="726">
        <v>7582.7044634989998</v>
      </c>
      <c r="G4" s="726">
        <v>9723.8396897629991</v>
      </c>
      <c r="H4" s="726">
        <v>5368.4151643490004</v>
      </c>
      <c r="I4" s="726">
        <v>7255.5731581350001</v>
      </c>
      <c r="J4" s="726">
        <v>5527.7041527459996</v>
      </c>
      <c r="K4" s="726">
        <v>13454.481557731</v>
      </c>
      <c r="L4" s="726">
        <v>31911.549952515001</v>
      </c>
      <c r="M4" s="726">
        <v>10141.411461326001</v>
      </c>
      <c r="N4" s="726">
        <v>3368.9299215000001</v>
      </c>
      <c r="O4" s="726">
        <v>24089.453798710001</v>
      </c>
      <c r="P4" s="726">
        <v>764.93145736500003</v>
      </c>
      <c r="Q4" s="726">
        <v>2247.7571648779999</v>
      </c>
      <c r="R4" s="726">
        <v>10278.913828223</v>
      </c>
      <c r="S4" s="726">
        <v>23186.224492271002</v>
      </c>
      <c r="T4" s="726">
        <v>7024.9186570080001</v>
      </c>
      <c r="U4" s="726">
        <v>7147.5868909009996</v>
      </c>
      <c r="V4" s="726">
        <v>6697.0504204870003</v>
      </c>
      <c r="W4" s="726">
        <v>2966.1117462940001</v>
      </c>
      <c r="X4" s="726">
        <v>3145.8129471799998</v>
      </c>
      <c r="Y4" s="726">
        <v>7989.4762783850001</v>
      </c>
      <c r="Z4" s="726">
        <v>12348.957485209001</v>
      </c>
      <c r="AA4" s="726">
        <v>22011.072315635</v>
      </c>
      <c r="AB4" s="726">
        <v>5375.3696288729998</v>
      </c>
      <c r="AC4" s="726">
        <v>7440.8078087900003</v>
      </c>
      <c r="AD4" s="726">
        <v>4538.5460870429997</v>
      </c>
      <c r="AE4" s="726">
        <v>8286.7059922099997</v>
      </c>
      <c r="AF4" s="726">
        <v>978.88241418099994</v>
      </c>
      <c r="AG4" s="726">
        <v>16979.887945668001</v>
      </c>
      <c r="AH4" s="726">
        <v>20349.807855449999</v>
      </c>
      <c r="AI4" s="726">
        <v>14134.621923782001</v>
      </c>
    </row>
    <row r="5" spans="1:35" ht="20.100000000000001" customHeight="1" thickBot="1">
      <c r="A5" s="1346"/>
      <c r="B5" s="738" t="s">
        <v>18</v>
      </c>
      <c r="C5" s="739" t="s">
        <v>146</v>
      </c>
      <c r="D5" s="740">
        <v>21171.598473544</v>
      </c>
      <c r="E5" s="740">
        <v>30937.099502720001</v>
      </c>
      <c r="F5" s="740">
        <v>23521.344822766001</v>
      </c>
      <c r="G5" s="740">
        <v>34080.927120093998</v>
      </c>
      <c r="H5" s="740">
        <v>51981.574579273001</v>
      </c>
      <c r="I5" s="740">
        <v>49982.522834078998</v>
      </c>
      <c r="J5" s="740">
        <v>55034.067541775003</v>
      </c>
      <c r="K5" s="740">
        <v>27387.938779212</v>
      </c>
      <c r="L5" s="740">
        <v>31574.674781104</v>
      </c>
      <c r="M5" s="740">
        <v>35087.846655394002</v>
      </c>
      <c r="N5" s="740">
        <v>45760.131597737003</v>
      </c>
      <c r="O5" s="740">
        <v>78349.840129336997</v>
      </c>
      <c r="P5" s="740">
        <v>19352.686956852001</v>
      </c>
      <c r="Q5" s="740">
        <v>26839.509797519</v>
      </c>
      <c r="R5" s="740">
        <v>28049.309441136</v>
      </c>
      <c r="S5" s="740">
        <v>39191.678574987003</v>
      </c>
      <c r="T5" s="740">
        <v>40177.306890054002</v>
      </c>
      <c r="U5" s="740">
        <v>42957.046515310001</v>
      </c>
      <c r="V5" s="740">
        <v>85662.161135065006</v>
      </c>
      <c r="W5" s="740">
        <v>78660.918034721006</v>
      </c>
      <c r="X5" s="740">
        <v>115594.246507039</v>
      </c>
      <c r="Y5" s="740">
        <v>120786.970179563</v>
      </c>
      <c r="Z5" s="740">
        <v>116192.818970904</v>
      </c>
      <c r="AA5" s="740">
        <v>197293.863695957</v>
      </c>
      <c r="AB5" s="740">
        <v>49006.453323488997</v>
      </c>
      <c r="AC5" s="740">
        <v>92691.983462688993</v>
      </c>
      <c r="AD5" s="740">
        <v>166144.88424044001</v>
      </c>
      <c r="AE5" s="740">
        <v>391565.33077807899</v>
      </c>
      <c r="AF5" s="740">
        <v>186405.385600932</v>
      </c>
      <c r="AG5" s="740">
        <v>183944.60802827199</v>
      </c>
      <c r="AH5" s="740">
        <v>92053.638314983997</v>
      </c>
      <c r="AI5" s="740">
        <v>561904.87165017298</v>
      </c>
    </row>
    <row r="6" spans="1:35" ht="20.100000000000001" customHeight="1" thickTop="1">
      <c r="A6" s="1347" t="s">
        <v>179</v>
      </c>
      <c r="B6" s="501" t="s">
        <v>17</v>
      </c>
      <c r="C6" s="724" t="s">
        <v>294</v>
      </c>
      <c r="D6" s="31">
        <v>1883</v>
      </c>
      <c r="E6" s="31">
        <v>3126</v>
      </c>
      <c r="F6" s="31">
        <v>3179</v>
      </c>
      <c r="G6" s="31">
        <v>4284</v>
      </c>
      <c r="H6" s="31">
        <v>4134</v>
      </c>
      <c r="I6" s="31">
        <v>3605</v>
      </c>
      <c r="J6" s="31">
        <v>3695</v>
      </c>
      <c r="K6" s="31">
        <v>2488</v>
      </c>
      <c r="L6" s="31">
        <v>2210</v>
      </c>
      <c r="M6" s="31">
        <v>1924</v>
      </c>
      <c r="N6" s="31">
        <v>2196</v>
      </c>
      <c r="O6" s="31">
        <v>4043</v>
      </c>
      <c r="P6" s="31">
        <v>1571</v>
      </c>
      <c r="Q6" s="31">
        <v>2190</v>
      </c>
      <c r="R6" s="31">
        <v>2026</v>
      </c>
      <c r="S6" s="31">
        <v>2703</v>
      </c>
      <c r="T6" s="31">
        <v>1975</v>
      </c>
      <c r="U6" s="31">
        <v>2054</v>
      </c>
      <c r="V6" s="31">
        <v>2888</v>
      </c>
      <c r="W6" s="31">
        <v>2060</v>
      </c>
      <c r="X6" s="31">
        <v>3295</v>
      </c>
      <c r="Y6" s="31">
        <v>2977</v>
      </c>
      <c r="Z6" s="31">
        <v>3169</v>
      </c>
      <c r="AA6" s="31">
        <v>4232</v>
      </c>
      <c r="AB6" s="31">
        <v>2248</v>
      </c>
      <c r="AC6" s="31">
        <v>2105</v>
      </c>
      <c r="AD6" s="31">
        <v>725</v>
      </c>
      <c r="AE6" s="31">
        <v>2157</v>
      </c>
      <c r="AF6" s="31">
        <v>1140</v>
      </c>
      <c r="AG6" s="31">
        <v>2025</v>
      </c>
      <c r="AH6" s="31">
        <v>2762</v>
      </c>
      <c r="AI6" s="31">
        <v>1512</v>
      </c>
    </row>
    <row r="7" spans="1:35" ht="20.100000000000001" customHeight="1" thickBot="1">
      <c r="A7" s="1346"/>
      <c r="B7" s="738" t="s">
        <v>18</v>
      </c>
      <c r="C7" s="739" t="s">
        <v>146</v>
      </c>
      <c r="D7" s="740">
        <v>11987</v>
      </c>
      <c r="E7" s="740">
        <v>17537</v>
      </c>
      <c r="F7" s="740">
        <v>17061</v>
      </c>
      <c r="G7" s="740">
        <v>21147</v>
      </c>
      <c r="H7" s="740">
        <v>29112</v>
      </c>
      <c r="I7" s="740">
        <v>27892</v>
      </c>
      <c r="J7" s="740">
        <v>27718</v>
      </c>
      <c r="K7" s="740">
        <v>23976</v>
      </c>
      <c r="L7" s="740">
        <v>22825</v>
      </c>
      <c r="M7" s="740">
        <v>25874</v>
      </c>
      <c r="N7" s="740">
        <v>21320</v>
      </c>
      <c r="O7" s="740">
        <v>27891</v>
      </c>
      <c r="P7" s="740">
        <v>14720</v>
      </c>
      <c r="Q7" s="740">
        <v>23496</v>
      </c>
      <c r="R7" s="740">
        <v>18811</v>
      </c>
      <c r="S7" s="740">
        <v>24597</v>
      </c>
      <c r="T7" s="740">
        <v>26718</v>
      </c>
      <c r="U7" s="740">
        <v>24833</v>
      </c>
      <c r="V7" s="740">
        <v>25112</v>
      </c>
      <c r="W7" s="740">
        <v>22340</v>
      </c>
      <c r="X7" s="740">
        <v>25495</v>
      </c>
      <c r="Y7" s="740">
        <v>27165</v>
      </c>
      <c r="Z7" s="740">
        <v>26864</v>
      </c>
      <c r="AA7" s="740">
        <v>53138</v>
      </c>
      <c r="AB7" s="740">
        <v>40269</v>
      </c>
      <c r="AC7" s="740">
        <v>47687</v>
      </c>
      <c r="AD7" s="740">
        <v>28390</v>
      </c>
      <c r="AE7" s="740">
        <v>30735</v>
      </c>
      <c r="AF7" s="740">
        <v>27605</v>
      </c>
      <c r="AG7" s="740">
        <v>25672</v>
      </c>
      <c r="AH7" s="740">
        <v>25294</v>
      </c>
      <c r="AI7" s="740">
        <v>21027</v>
      </c>
    </row>
    <row r="8" spans="1:35" ht="20.100000000000001" customHeight="1" thickTop="1">
      <c r="A8" s="1348" t="s">
        <v>48</v>
      </c>
      <c r="B8" s="1349"/>
      <c r="C8" s="761" t="s">
        <v>1969</v>
      </c>
      <c r="D8" s="587">
        <v>25973.501</v>
      </c>
      <c r="E8" s="587">
        <v>50834.953000000001</v>
      </c>
      <c r="F8" s="587">
        <v>34787.862999999998</v>
      </c>
      <c r="G8" s="587">
        <v>47837.684000000001</v>
      </c>
      <c r="H8" s="587">
        <v>66339.375</v>
      </c>
      <c r="I8" s="587">
        <v>67354.085000000006</v>
      </c>
      <c r="J8" s="587">
        <v>68788.335999999996</v>
      </c>
      <c r="K8" s="587">
        <v>46397.368000000002</v>
      </c>
      <c r="L8" s="587">
        <v>68755.418000000005</v>
      </c>
      <c r="M8" s="587">
        <v>50328.690999999999</v>
      </c>
      <c r="N8" s="587">
        <v>55042.076999999997</v>
      </c>
      <c r="O8" s="587">
        <v>112641.55100000001</v>
      </c>
      <c r="P8" s="587">
        <v>22465.285</v>
      </c>
      <c r="Q8" s="587">
        <v>33559.32</v>
      </c>
      <c r="R8" s="587">
        <v>44093.86</v>
      </c>
      <c r="S8" s="587">
        <v>72771.700000000012</v>
      </c>
      <c r="T8" s="587">
        <v>58136.720999999998</v>
      </c>
      <c r="U8" s="587">
        <v>59518.871999999996</v>
      </c>
      <c r="V8" s="587">
        <v>99823.247000000003</v>
      </c>
      <c r="W8" s="587">
        <v>87340.233999999997</v>
      </c>
      <c r="X8" s="587">
        <v>129196.912</v>
      </c>
      <c r="Y8" s="587">
        <v>140232.1</v>
      </c>
      <c r="Z8" s="587">
        <v>139169.76699999999</v>
      </c>
      <c r="AA8" s="587">
        <v>241893.655</v>
      </c>
      <c r="AB8" s="587">
        <v>68852.233999999997</v>
      </c>
      <c r="AC8" s="587">
        <v>125685.12299999999</v>
      </c>
      <c r="AD8" s="587">
        <v>184325.81</v>
      </c>
      <c r="AE8" s="587">
        <v>422908.315</v>
      </c>
      <c r="AF8" s="587">
        <v>203199.86799999999</v>
      </c>
      <c r="AG8" s="587">
        <v>218244.245</v>
      </c>
      <c r="AH8" s="587">
        <v>130196.364</v>
      </c>
      <c r="AI8" s="587">
        <v>627226.44400000002</v>
      </c>
    </row>
    <row r="9" spans="1:35" ht="20.100000000000001" customHeight="1">
      <c r="A9" s="1350"/>
      <c r="B9" s="1351"/>
      <c r="C9" s="762" t="s">
        <v>2034</v>
      </c>
      <c r="D9" s="587">
        <v>23652.307449122</v>
      </c>
      <c r="E9" s="587">
        <v>45972.472162842001</v>
      </c>
      <c r="F9" s="587">
        <v>31104.049286264999</v>
      </c>
      <c r="G9" s="587">
        <v>43804.766809856999</v>
      </c>
      <c r="H9" s="587">
        <v>57349.989743622005</v>
      </c>
      <c r="I9" s="587">
        <v>57238.095992213995</v>
      </c>
      <c r="J9" s="587">
        <v>60561.771694521005</v>
      </c>
      <c r="K9" s="587">
        <v>40842.420336943003</v>
      </c>
      <c r="L9" s="587">
        <v>63486.224733619005</v>
      </c>
      <c r="M9" s="587">
        <v>45229.258116720004</v>
      </c>
      <c r="N9" s="587">
        <v>49129.061519237002</v>
      </c>
      <c r="O9" s="587">
        <v>102439.293928047</v>
      </c>
      <c r="P9" s="587">
        <v>20117.618414217002</v>
      </c>
      <c r="Q9" s="587">
        <v>29087.266962397</v>
      </c>
      <c r="R9" s="587">
        <v>38328.223269358998</v>
      </c>
      <c r="S9" s="587">
        <v>62377.903067258005</v>
      </c>
      <c r="T9" s="587">
        <v>47202.225547062</v>
      </c>
      <c r="U9" s="587">
        <v>50104.633406211004</v>
      </c>
      <c r="V9" s="587">
        <v>92359.211555551999</v>
      </c>
      <c r="W9" s="587">
        <v>81627.029781015008</v>
      </c>
      <c r="X9" s="587">
        <v>118740.05945421901</v>
      </c>
      <c r="Y9" s="587">
        <v>128776.446457948</v>
      </c>
      <c r="Z9" s="587">
        <v>128541.776456113</v>
      </c>
      <c r="AA9" s="587">
        <v>219304.93601159198</v>
      </c>
      <c r="AB9" s="587">
        <v>54381.822952361996</v>
      </c>
      <c r="AC9" s="587">
        <v>100132.791271479</v>
      </c>
      <c r="AD9" s="587">
        <v>170683.43032748302</v>
      </c>
      <c r="AE9" s="587">
        <v>399852.03677028901</v>
      </c>
      <c r="AF9" s="587">
        <v>187384.26801511299</v>
      </c>
      <c r="AG9" s="587">
        <v>200924.49597394001</v>
      </c>
      <c r="AH9" s="587">
        <v>112403.44617043399</v>
      </c>
      <c r="AI9" s="587">
        <v>576039.49357395503</v>
      </c>
    </row>
    <row r="10" spans="1:35" ht="20.100000000000001" customHeight="1" thickBot="1">
      <c r="A10" s="1352"/>
      <c r="B10" s="1353"/>
      <c r="C10" s="763" t="s">
        <v>179</v>
      </c>
      <c r="D10" s="764">
        <v>13870</v>
      </c>
      <c r="E10" s="764">
        <v>20663</v>
      </c>
      <c r="F10" s="764">
        <v>20240</v>
      </c>
      <c r="G10" s="764">
        <v>25431</v>
      </c>
      <c r="H10" s="764">
        <v>33246</v>
      </c>
      <c r="I10" s="764">
        <v>31497</v>
      </c>
      <c r="J10" s="764">
        <v>31413</v>
      </c>
      <c r="K10" s="764">
        <v>26464</v>
      </c>
      <c r="L10" s="764">
        <v>25035</v>
      </c>
      <c r="M10" s="764">
        <v>27798</v>
      </c>
      <c r="N10" s="764">
        <v>23516</v>
      </c>
      <c r="O10" s="764">
        <v>31934</v>
      </c>
      <c r="P10" s="764">
        <v>16291</v>
      </c>
      <c r="Q10" s="764">
        <v>25686</v>
      </c>
      <c r="R10" s="764">
        <v>20837</v>
      </c>
      <c r="S10" s="764">
        <v>27300</v>
      </c>
      <c r="T10" s="764">
        <v>28693</v>
      </c>
      <c r="U10" s="764">
        <v>26887</v>
      </c>
      <c r="V10" s="764">
        <v>28000</v>
      </c>
      <c r="W10" s="764">
        <v>24400</v>
      </c>
      <c r="X10" s="764">
        <v>28790</v>
      </c>
      <c r="Y10" s="764">
        <v>30142</v>
      </c>
      <c r="Z10" s="764">
        <v>30033</v>
      </c>
      <c r="AA10" s="764">
        <v>57370</v>
      </c>
      <c r="AB10" s="764">
        <v>42517</v>
      </c>
      <c r="AC10" s="764">
        <v>49792</v>
      </c>
      <c r="AD10" s="764">
        <v>29115</v>
      </c>
      <c r="AE10" s="764">
        <v>32892</v>
      </c>
      <c r="AF10" s="764">
        <v>28745</v>
      </c>
      <c r="AG10" s="764">
        <v>27697</v>
      </c>
      <c r="AH10" s="764">
        <v>28056</v>
      </c>
      <c r="AI10" s="764">
        <v>22539</v>
      </c>
    </row>
    <row r="11" spans="1:35" ht="20.100000000000001" customHeight="1" thickTop="1">
      <c r="A11" s="1348" t="s">
        <v>171</v>
      </c>
      <c r="B11" s="1349"/>
      <c r="C11" s="742" t="s">
        <v>177</v>
      </c>
      <c r="D11" s="743">
        <v>1731.5667333333333</v>
      </c>
      <c r="E11" s="743">
        <v>2310.679681818182</v>
      </c>
      <c r="F11" s="743">
        <v>1932.6590555555554</v>
      </c>
      <c r="G11" s="743">
        <v>2277.9849523809526</v>
      </c>
      <c r="H11" s="743">
        <v>3015.4261363636365</v>
      </c>
      <c r="I11" s="743">
        <v>3367.7042500000002</v>
      </c>
      <c r="J11" s="743">
        <v>3126.7425454545451</v>
      </c>
      <c r="K11" s="743">
        <v>2319.8684000000003</v>
      </c>
      <c r="L11" s="743">
        <v>3618.7062105263162</v>
      </c>
      <c r="M11" s="743">
        <v>2287.6677727272727</v>
      </c>
      <c r="N11" s="743">
        <v>2752.10385</v>
      </c>
      <c r="O11" s="743">
        <v>5632.07755</v>
      </c>
      <c r="P11" s="743">
        <v>1404.0803125</v>
      </c>
      <c r="Q11" s="743">
        <v>1525.4236363636364</v>
      </c>
      <c r="R11" s="743">
        <v>2449.6588888888891</v>
      </c>
      <c r="S11" s="743">
        <v>3307.8045454545459</v>
      </c>
      <c r="T11" s="743">
        <v>2906.8360499999999</v>
      </c>
      <c r="U11" s="743">
        <v>2975.9435999999996</v>
      </c>
      <c r="V11" s="743">
        <v>4753.4879523809523</v>
      </c>
      <c r="W11" s="743">
        <v>4852.2352222222216</v>
      </c>
      <c r="X11" s="743">
        <v>6152.2339047619043</v>
      </c>
      <c r="Y11" s="743">
        <v>6677.7190476190481</v>
      </c>
      <c r="Z11" s="743">
        <v>6958.4883499999996</v>
      </c>
      <c r="AA11" s="743">
        <v>12731.245000000001</v>
      </c>
      <c r="AB11" s="743">
        <v>4050.1314117647057</v>
      </c>
      <c r="AC11" s="743">
        <v>5464.570565217391</v>
      </c>
      <c r="AD11" s="743">
        <v>10842.694705882353</v>
      </c>
      <c r="AE11" s="743">
        <v>18387.318043478263</v>
      </c>
      <c r="AF11" s="743">
        <v>10159.993399999999</v>
      </c>
      <c r="AG11" s="743">
        <v>10392.583095238095</v>
      </c>
      <c r="AH11" s="743">
        <v>6199.8268571428571</v>
      </c>
      <c r="AI11" s="743">
        <v>34845.913555555555</v>
      </c>
    </row>
    <row r="12" spans="1:35" ht="20.100000000000001" customHeight="1">
      <c r="A12" s="1350"/>
      <c r="B12" s="1351"/>
      <c r="C12" s="742" t="s">
        <v>31</v>
      </c>
      <c r="D12" s="743">
        <v>1576.8204966081332</v>
      </c>
      <c r="E12" s="743">
        <v>2089.6578255837271</v>
      </c>
      <c r="F12" s="743">
        <v>1728.0027381258333</v>
      </c>
      <c r="G12" s="743">
        <v>2085.9412766598571</v>
      </c>
      <c r="H12" s="743">
        <v>2606.8177156191819</v>
      </c>
      <c r="I12" s="743">
        <v>2861.9047996106997</v>
      </c>
      <c r="J12" s="743">
        <v>2752.8078042964094</v>
      </c>
      <c r="K12" s="743">
        <v>2042.1210168471503</v>
      </c>
      <c r="L12" s="743">
        <v>3341.3802491378424</v>
      </c>
      <c r="M12" s="743">
        <v>2055.8753689418186</v>
      </c>
      <c r="N12" s="743">
        <v>2456.4530759618501</v>
      </c>
      <c r="O12" s="743">
        <v>5121.9646964023505</v>
      </c>
      <c r="P12" s="743">
        <v>1257.3511508885626</v>
      </c>
      <c r="Q12" s="743">
        <v>1322.1484982907727</v>
      </c>
      <c r="R12" s="743">
        <v>2129.3457371866111</v>
      </c>
      <c r="S12" s="743">
        <v>2835.3592303299092</v>
      </c>
      <c r="T12" s="743">
        <v>2360.1112773530999</v>
      </c>
      <c r="U12" s="743">
        <v>2505.2316703105503</v>
      </c>
      <c r="V12" s="743">
        <v>4398.0576931215237</v>
      </c>
      <c r="W12" s="743">
        <v>4534.8349878341669</v>
      </c>
      <c r="X12" s="743">
        <v>5654.2885454390007</v>
      </c>
      <c r="Y12" s="743">
        <v>6132.2117360927614</v>
      </c>
      <c r="Z12" s="743">
        <v>6427.0888228056501</v>
      </c>
      <c r="AA12" s="743">
        <v>11542.365053241683</v>
      </c>
      <c r="AB12" s="743">
        <v>3198.9307619036467</v>
      </c>
      <c r="AC12" s="743">
        <v>4353.599620499087</v>
      </c>
      <c r="AD12" s="743">
        <v>10040.201783969589</v>
      </c>
      <c r="AE12" s="743">
        <v>17384.871163925611</v>
      </c>
      <c r="AF12" s="743">
        <v>9369.2134007556488</v>
      </c>
      <c r="AG12" s="743">
        <v>9567.8331416161909</v>
      </c>
      <c r="AH12" s="743">
        <v>5352.5450557349523</v>
      </c>
      <c r="AI12" s="743">
        <v>32002.194087441945</v>
      </c>
    </row>
    <row r="13" spans="1:35" ht="20.100000000000001" customHeight="1" thickBot="1">
      <c r="A13" s="1352"/>
      <c r="B13" s="1353"/>
      <c r="C13" s="744" t="s">
        <v>179</v>
      </c>
      <c r="D13" s="745">
        <v>924.66666666666663</v>
      </c>
      <c r="E13" s="745">
        <v>939.22727272727275</v>
      </c>
      <c r="F13" s="745">
        <v>1124.4444444444443</v>
      </c>
      <c r="G13" s="745">
        <v>1211</v>
      </c>
      <c r="H13" s="745">
        <v>1511.1818181818182</v>
      </c>
      <c r="I13" s="745">
        <v>1574.85</v>
      </c>
      <c r="J13" s="745">
        <v>1427.8636363636363</v>
      </c>
      <c r="K13" s="745">
        <v>1323.2</v>
      </c>
      <c r="L13" s="745">
        <v>1317.6315789473683</v>
      </c>
      <c r="M13" s="745">
        <v>1263.5454545454545</v>
      </c>
      <c r="N13" s="745">
        <v>1175.8</v>
      </c>
      <c r="O13" s="745">
        <v>1596.7</v>
      </c>
      <c r="P13" s="745">
        <v>1018.1875</v>
      </c>
      <c r="Q13" s="745">
        <v>1167.5454545454545</v>
      </c>
      <c r="R13" s="745">
        <v>1157.6111111111111</v>
      </c>
      <c r="S13" s="745">
        <v>1240.909090909091</v>
      </c>
      <c r="T13" s="745">
        <v>1434.65</v>
      </c>
      <c r="U13" s="745">
        <v>1344.35</v>
      </c>
      <c r="V13" s="745">
        <v>1333.3333333333333</v>
      </c>
      <c r="W13" s="745">
        <v>1355.5555555555557</v>
      </c>
      <c r="X13" s="745">
        <v>1370.952380952381</v>
      </c>
      <c r="Y13" s="745">
        <v>1435.3333333333333</v>
      </c>
      <c r="Z13" s="745">
        <v>1501.65</v>
      </c>
      <c r="AA13" s="745">
        <v>3019.4736842105262</v>
      </c>
      <c r="AB13" s="745">
        <v>2501</v>
      </c>
      <c r="AC13" s="745">
        <v>2164.8695652173915</v>
      </c>
      <c r="AD13" s="745">
        <v>1712.6470588235295</v>
      </c>
      <c r="AE13" s="745">
        <v>1430.0869565217392</v>
      </c>
      <c r="AF13" s="745">
        <v>1437.25</v>
      </c>
      <c r="AG13" s="745">
        <v>1318.9047619047619</v>
      </c>
      <c r="AH13" s="745">
        <v>1336</v>
      </c>
      <c r="AI13" s="745">
        <v>1252.1666666666667</v>
      </c>
    </row>
    <row r="14" spans="1:35" ht="15.75" thickTop="1">
      <c r="A14" s="27"/>
      <c r="C14" s="741" t="s">
        <v>335</v>
      </c>
      <c r="D14" s="31">
        <v>15</v>
      </c>
      <c r="E14" s="31">
        <v>22</v>
      </c>
      <c r="F14" s="31">
        <v>18</v>
      </c>
      <c r="G14" s="31">
        <v>21</v>
      </c>
      <c r="H14" s="31">
        <v>22</v>
      </c>
      <c r="I14" s="31">
        <v>20</v>
      </c>
      <c r="J14" s="31">
        <v>22</v>
      </c>
      <c r="K14" s="31">
        <v>20</v>
      </c>
      <c r="L14" s="31">
        <v>19</v>
      </c>
      <c r="M14" s="31">
        <v>22</v>
      </c>
      <c r="N14" s="31">
        <v>20</v>
      </c>
      <c r="O14" s="31">
        <v>20</v>
      </c>
      <c r="P14" s="31">
        <v>16</v>
      </c>
      <c r="Q14" s="31">
        <v>22</v>
      </c>
      <c r="R14" s="31">
        <v>18</v>
      </c>
      <c r="S14" s="31">
        <v>22</v>
      </c>
      <c r="T14" s="31">
        <v>20</v>
      </c>
      <c r="U14" s="31">
        <v>20</v>
      </c>
      <c r="V14" s="31">
        <v>21</v>
      </c>
      <c r="W14" s="31">
        <v>18</v>
      </c>
      <c r="X14" s="31">
        <v>21</v>
      </c>
      <c r="Y14" s="31">
        <v>21</v>
      </c>
      <c r="Z14" s="31">
        <v>20</v>
      </c>
      <c r="AA14" s="31">
        <v>19</v>
      </c>
      <c r="AB14" s="31">
        <v>17</v>
      </c>
      <c r="AC14" s="31">
        <v>23</v>
      </c>
      <c r="AD14" s="31">
        <v>17</v>
      </c>
      <c r="AE14" s="31">
        <v>23</v>
      </c>
      <c r="AF14" s="31">
        <v>20</v>
      </c>
      <c r="AG14" s="31">
        <v>21</v>
      </c>
      <c r="AH14" s="31">
        <v>21</v>
      </c>
      <c r="AI14" s="31">
        <v>18</v>
      </c>
    </row>
    <row r="15" spans="1:35" ht="15.75" thickBot="1"/>
    <row r="16" spans="1:35" ht="42.75" thickBot="1">
      <c r="A16" s="1355"/>
      <c r="B16" s="1263" t="s">
        <v>19</v>
      </c>
      <c r="C16" s="1263" t="s">
        <v>1616</v>
      </c>
      <c r="D16" s="1317" t="s">
        <v>229</v>
      </c>
      <c r="E16" s="1317"/>
      <c r="F16" s="1318"/>
      <c r="G16" s="435" t="s">
        <v>2035</v>
      </c>
      <c r="H16" s="1319" t="s">
        <v>230</v>
      </c>
      <c r="I16" s="1317"/>
    </row>
    <row r="17" spans="1:9" ht="52.5" thickBot="1">
      <c r="A17" s="1356"/>
      <c r="B17" s="1339"/>
      <c r="C17" s="1339"/>
      <c r="D17" s="337" t="s">
        <v>2476</v>
      </c>
      <c r="E17" s="337" t="s">
        <v>2361</v>
      </c>
      <c r="F17" s="337" t="s">
        <v>2479</v>
      </c>
      <c r="G17" s="418" t="s">
        <v>2480</v>
      </c>
      <c r="H17" s="736" t="s">
        <v>231</v>
      </c>
      <c r="I17" s="337" t="s">
        <v>332</v>
      </c>
    </row>
    <row r="18" spans="1:9" ht="18" customHeight="1">
      <c r="A18" s="1266" t="s">
        <v>2037</v>
      </c>
      <c r="B18" s="312" t="s">
        <v>17</v>
      </c>
      <c r="C18" s="156" t="s">
        <v>294</v>
      </c>
      <c r="D18" s="161">
        <v>14833.735000000001</v>
      </c>
      <c r="E18" s="746">
        <v>20359.606</v>
      </c>
      <c r="F18" s="161">
        <v>3118.3829999999998</v>
      </c>
      <c r="G18" s="162">
        <v>79214.486999999994</v>
      </c>
      <c r="H18" s="160">
        <v>-0.27141345466115596</v>
      </c>
      <c r="I18" s="326">
        <v>3.7568675816921786</v>
      </c>
    </row>
    <row r="19" spans="1:9" ht="18" customHeight="1" thickBot="1">
      <c r="A19" s="1270"/>
      <c r="B19" s="352" t="s">
        <v>18</v>
      </c>
      <c r="C19" s="352" t="s">
        <v>146</v>
      </c>
      <c r="D19" s="193">
        <v>612392.70900000003</v>
      </c>
      <c r="E19" s="747">
        <v>109836.758</v>
      </c>
      <c r="F19" s="193">
        <v>84221.850999999995</v>
      </c>
      <c r="G19" s="433">
        <v>1901423.916</v>
      </c>
      <c r="H19" s="164">
        <v>4.5754805599779269</v>
      </c>
      <c r="I19" s="163">
        <v>6.2711855857929324</v>
      </c>
    </row>
    <row r="20" spans="1:9" ht="18" customHeight="1">
      <c r="A20" s="1266" t="s">
        <v>2036</v>
      </c>
      <c r="B20" s="459" t="s">
        <v>17</v>
      </c>
      <c r="C20" s="156" t="s">
        <v>294</v>
      </c>
      <c r="D20" s="161">
        <v>14134.621923782001</v>
      </c>
      <c r="E20" s="748">
        <v>20349.807855449999</v>
      </c>
      <c r="F20" s="161">
        <v>2966.1117462940001</v>
      </c>
      <c r="G20" s="162">
        <v>78084.629655997007</v>
      </c>
      <c r="H20" s="749">
        <v>-0.30541742584579112</v>
      </c>
      <c r="I20" s="326">
        <v>3.7653706713654547</v>
      </c>
    </row>
    <row r="21" spans="1:9" ht="18" customHeight="1" thickBot="1">
      <c r="A21" s="1270"/>
      <c r="B21" s="352" t="s">
        <v>18</v>
      </c>
      <c r="C21" s="352" t="s">
        <v>146</v>
      </c>
      <c r="D21" s="193">
        <v>561904.87165017298</v>
      </c>
      <c r="E21" s="747">
        <v>92053.638314983997</v>
      </c>
      <c r="F21" s="193">
        <v>78660.918034721006</v>
      </c>
      <c r="G21" s="433">
        <v>1723717.155399058</v>
      </c>
      <c r="H21" s="164">
        <v>5.1041028028406465</v>
      </c>
      <c r="I21" s="163">
        <v>6.1433805463870588</v>
      </c>
    </row>
    <row r="22" spans="1:9" ht="18" customHeight="1">
      <c r="A22" s="1266" t="s">
        <v>179</v>
      </c>
      <c r="B22" s="459" t="s">
        <v>17</v>
      </c>
      <c r="C22" s="156" t="s">
        <v>294</v>
      </c>
      <c r="D22" s="161">
        <v>1512</v>
      </c>
      <c r="E22" s="748">
        <v>2762</v>
      </c>
      <c r="F22" s="161">
        <v>2060</v>
      </c>
      <c r="G22" s="162">
        <v>14674</v>
      </c>
      <c r="H22" s="749">
        <v>-0.45257060101375812</v>
      </c>
      <c r="I22" s="326">
        <v>-0.2660194174757281</v>
      </c>
    </row>
    <row r="23" spans="1:9" ht="18" customHeight="1" thickBot="1">
      <c r="A23" s="1270"/>
      <c r="B23" s="352" t="s">
        <v>18</v>
      </c>
      <c r="C23" s="352" t="s">
        <v>146</v>
      </c>
      <c r="D23" s="193">
        <v>21027</v>
      </c>
      <c r="E23" s="747">
        <v>25294</v>
      </c>
      <c r="F23" s="193">
        <v>22340</v>
      </c>
      <c r="G23" s="433">
        <v>246679</v>
      </c>
      <c r="H23" s="164">
        <v>-0.16869613347038825</v>
      </c>
      <c r="I23" s="326">
        <v>-5.8773500447627525E-2</v>
      </c>
    </row>
    <row r="24" spans="1:9" ht="18" customHeight="1">
      <c r="A24" s="1265" t="s">
        <v>48</v>
      </c>
      <c r="B24" s="1266"/>
      <c r="C24" s="434" t="s">
        <v>1969</v>
      </c>
      <c r="D24" s="306">
        <v>627226.44400000002</v>
      </c>
      <c r="E24" s="750">
        <v>130196.364</v>
      </c>
      <c r="F24" s="306">
        <v>87340.233999999997</v>
      </c>
      <c r="G24" s="348">
        <v>1980638.4030000004</v>
      </c>
      <c r="H24" s="751">
        <v>3.8175419399577093</v>
      </c>
      <c r="I24" s="330">
        <v>6.1814147418015857</v>
      </c>
    </row>
    <row r="25" spans="1:9" ht="18" customHeight="1">
      <c r="A25" s="1267"/>
      <c r="B25" s="1268"/>
      <c r="C25" s="434" t="s">
        <v>1970</v>
      </c>
      <c r="D25" s="306">
        <v>576039.49357395503</v>
      </c>
      <c r="E25" s="752">
        <v>112403.44617043399</v>
      </c>
      <c r="F25" s="306">
        <v>81627.029781015008</v>
      </c>
      <c r="G25" s="348">
        <v>1801801.7850550548</v>
      </c>
      <c r="H25" s="305">
        <v>4.1247494022605276</v>
      </c>
      <c r="I25" s="320">
        <v>6.0569699169420419</v>
      </c>
    </row>
    <row r="26" spans="1:9" ht="18" customHeight="1" thickBot="1">
      <c r="A26" s="1269"/>
      <c r="B26" s="1270"/>
      <c r="C26" s="179" t="s">
        <v>179</v>
      </c>
      <c r="D26" s="346">
        <v>22539</v>
      </c>
      <c r="E26" s="753">
        <v>28056</v>
      </c>
      <c r="F26" s="346">
        <v>24400</v>
      </c>
      <c r="G26" s="345">
        <v>261353</v>
      </c>
      <c r="H26" s="754">
        <v>-0.19664242942686061</v>
      </c>
      <c r="I26" s="755">
        <v>-7.6270491803278717E-2</v>
      </c>
    </row>
    <row r="27" spans="1:9" ht="18" customHeight="1">
      <c r="A27" s="1272" t="s">
        <v>171</v>
      </c>
      <c r="B27" s="1273"/>
      <c r="C27" s="167" t="s">
        <v>1969</v>
      </c>
      <c r="D27" s="175">
        <v>34845.913555555555</v>
      </c>
      <c r="E27" s="756">
        <v>6199.8268571428571</v>
      </c>
      <c r="F27" s="175">
        <v>4852.2352222222216</v>
      </c>
      <c r="G27" s="757">
        <v>100343.03163427921</v>
      </c>
      <c r="H27" s="758">
        <v>4.6204655966173265</v>
      </c>
      <c r="I27" s="430">
        <v>6.1814147418015857</v>
      </c>
    </row>
    <row r="28" spans="1:9" ht="18" customHeight="1">
      <c r="A28" s="1274"/>
      <c r="B28" s="1275"/>
      <c r="C28" s="167" t="s">
        <v>1970</v>
      </c>
      <c r="D28" s="175">
        <v>32002.194087441945</v>
      </c>
      <c r="E28" s="759">
        <v>5352.5450557349523</v>
      </c>
      <c r="F28" s="175">
        <v>4534.8349878341669</v>
      </c>
      <c r="G28" s="757">
        <v>91269.389015846667</v>
      </c>
      <c r="H28" s="169">
        <v>4.9788743026372817</v>
      </c>
      <c r="I28" s="430">
        <v>6.0569699169420419</v>
      </c>
    </row>
    <row r="29" spans="1:9" ht="18" customHeight="1" thickBot="1">
      <c r="A29" s="1354"/>
      <c r="B29" s="1343"/>
      <c r="C29" s="170" t="s">
        <v>179</v>
      </c>
      <c r="D29" s="188">
        <v>1252.1666666666667</v>
      </c>
      <c r="E29" s="760">
        <v>1336</v>
      </c>
      <c r="F29" s="188">
        <v>1355.5555555555557</v>
      </c>
      <c r="G29" s="181">
        <v>13152.925009134087</v>
      </c>
      <c r="H29" s="172">
        <v>-6.2749500998003915E-2</v>
      </c>
      <c r="I29" s="171">
        <v>-7.6270491803278717E-2</v>
      </c>
    </row>
  </sheetData>
  <mergeCells count="15">
    <mergeCell ref="A20:A21"/>
    <mergeCell ref="A27:B29"/>
    <mergeCell ref="A24:B26"/>
    <mergeCell ref="A22:A23"/>
    <mergeCell ref="C16:C17"/>
    <mergeCell ref="A18:A19"/>
    <mergeCell ref="A16:A17"/>
    <mergeCell ref="B16:B17"/>
    <mergeCell ref="D16:F16"/>
    <mergeCell ref="H16:I16"/>
    <mergeCell ref="A2:A3"/>
    <mergeCell ref="A4:A5"/>
    <mergeCell ref="A6:A7"/>
    <mergeCell ref="A8:B10"/>
    <mergeCell ref="A11:B1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I55"/>
  <sheetViews>
    <sheetView showGridLines="0" rightToLeft="1" topLeftCell="A18" zoomScaleNormal="100" workbookViewId="0">
      <selection activeCell="T35" sqref="T35"/>
    </sheetView>
  </sheetViews>
  <sheetFormatPr defaultColWidth="9.140625" defaultRowHeight="15"/>
  <cols>
    <col min="1" max="1" width="11.5703125" style="436" customWidth="1"/>
    <col min="2" max="2" width="10.42578125" style="436" customWidth="1"/>
    <col min="3" max="3" width="31.5703125" style="436" customWidth="1"/>
    <col min="4" max="7" width="7.85546875" style="436" customWidth="1"/>
    <col min="8" max="8" width="10.85546875" style="436" customWidth="1"/>
    <col min="9" max="9" width="10" style="436" customWidth="1"/>
    <col min="10" max="35" width="7.85546875" style="436" customWidth="1"/>
    <col min="36" max="16384" width="9.140625" style="436"/>
  </cols>
  <sheetData>
    <row r="1" spans="1:35" ht="22.5" customHeight="1">
      <c r="A1" s="1384" t="s">
        <v>331</v>
      </c>
      <c r="B1" s="1385"/>
      <c r="C1" s="1386"/>
    </row>
    <row r="2" spans="1:35" ht="21" customHeight="1" thickBot="1">
      <c r="A2" s="766" t="s">
        <v>19</v>
      </c>
      <c r="B2" s="767" t="s">
        <v>1973</v>
      </c>
      <c r="C2" s="768"/>
      <c r="D2" s="769" t="s">
        <v>34</v>
      </c>
      <c r="E2" s="769" t="s">
        <v>35</v>
      </c>
      <c r="F2" s="769" t="s">
        <v>36</v>
      </c>
      <c r="G2" s="769" t="s">
        <v>37</v>
      </c>
      <c r="H2" s="769" t="s">
        <v>38</v>
      </c>
      <c r="I2" s="769" t="s">
        <v>39</v>
      </c>
      <c r="J2" s="769" t="s">
        <v>40</v>
      </c>
      <c r="K2" s="769" t="s">
        <v>41</v>
      </c>
      <c r="L2" s="769" t="s">
        <v>42</v>
      </c>
      <c r="M2" s="769" t="s">
        <v>43</v>
      </c>
      <c r="N2" s="769" t="s">
        <v>44</v>
      </c>
      <c r="O2" s="769" t="s">
        <v>168</v>
      </c>
      <c r="P2" s="769" t="s">
        <v>175</v>
      </c>
      <c r="Q2" s="769" t="s">
        <v>1359</v>
      </c>
      <c r="R2" s="769" t="s">
        <v>1390</v>
      </c>
      <c r="S2" s="769" t="s">
        <v>1440</v>
      </c>
      <c r="T2" s="769" t="s">
        <v>1496</v>
      </c>
      <c r="U2" s="769" t="s">
        <v>1526</v>
      </c>
      <c r="V2" s="769" t="s">
        <v>1575</v>
      </c>
      <c r="W2" s="769" t="s">
        <v>1603</v>
      </c>
      <c r="X2" s="769" t="s">
        <v>1723</v>
      </c>
      <c r="Y2" s="769" t="s">
        <v>1777</v>
      </c>
      <c r="Z2" s="769" t="s">
        <v>1817</v>
      </c>
      <c r="AA2" s="769" t="s">
        <v>1841</v>
      </c>
      <c r="AB2" s="769" t="s">
        <v>1935</v>
      </c>
      <c r="AC2" s="769" t="s">
        <v>2050</v>
      </c>
      <c r="AD2" s="769" t="s">
        <v>2108</v>
      </c>
      <c r="AE2" s="769" t="s">
        <v>2150</v>
      </c>
      <c r="AF2" s="769" t="s">
        <v>2231</v>
      </c>
      <c r="AG2" s="769" t="s">
        <v>2282</v>
      </c>
      <c r="AH2" s="769" t="s">
        <v>2358</v>
      </c>
      <c r="AI2" s="769" t="s">
        <v>2472</v>
      </c>
    </row>
    <row r="3" spans="1:35" ht="15" customHeight="1" thickTop="1">
      <c r="A3" s="1371" t="s">
        <v>22</v>
      </c>
      <c r="B3" s="1371" t="s">
        <v>204</v>
      </c>
      <c r="C3" s="777" t="s">
        <v>1346</v>
      </c>
      <c r="D3" s="778">
        <v>4.6349999999999998</v>
      </c>
      <c r="E3" s="778">
        <v>27.821999999999999</v>
      </c>
      <c r="F3" s="778">
        <v>6.1479999999999997</v>
      </c>
      <c r="G3" s="778">
        <v>3.7719999999999998</v>
      </c>
      <c r="H3" s="778">
        <v>8.4179999999999904</v>
      </c>
      <c r="I3" s="778">
        <v>22.832000000000001</v>
      </c>
      <c r="J3" s="778">
        <v>17.167999999999999</v>
      </c>
      <c r="K3" s="778">
        <v>23.04</v>
      </c>
      <c r="L3" s="778">
        <v>7.09</v>
      </c>
      <c r="M3" s="778">
        <v>14.403</v>
      </c>
      <c r="N3" s="778">
        <v>50.249000000000002</v>
      </c>
      <c r="O3" s="778">
        <v>230.572</v>
      </c>
      <c r="P3" s="778">
        <v>142.90100000000001</v>
      </c>
      <c r="Q3" s="778">
        <v>241.99</v>
      </c>
      <c r="R3" s="778">
        <v>731.42999999999904</v>
      </c>
      <c r="S3" s="778">
        <v>474.61799999999999</v>
      </c>
      <c r="T3" s="778">
        <v>182.721</v>
      </c>
      <c r="U3" s="778">
        <v>297.71600000000001</v>
      </c>
      <c r="V3" s="778">
        <v>692.85799999999904</v>
      </c>
      <c r="W3" s="778">
        <v>1054.2239999999999</v>
      </c>
      <c r="X3" s="778">
        <v>566.34400000000005</v>
      </c>
      <c r="Y3" s="778">
        <v>506.86499999999899</v>
      </c>
      <c r="Z3" s="778">
        <v>813.94299999999896</v>
      </c>
      <c r="AA3" s="778">
        <v>378.59199999999902</v>
      </c>
      <c r="AB3" s="778">
        <v>178.75899999999999</v>
      </c>
      <c r="AC3" s="778">
        <v>375.10799999999898</v>
      </c>
      <c r="AD3" s="778">
        <v>611.90899999999897</v>
      </c>
      <c r="AE3" s="778">
        <v>454.90299999999701</v>
      </c>
      <c r="AF3" s="778">
        <v>412.85899999999799</v>
      </c>
      <c r="AG3" s="778">
        <v>625.18399999999201</v>
      </c>
      <c r="AH3" s="778">
        <v>984.94799999999202</v>
      </c>
      <c r="AI3" s="778">
        <v>686.50899999999899</v>
      </c>
    </row>
    <row r="4" spans="1:35" ht="15" customHeight="1">
      <c r="A4" s="1372"/>
      <c r="B4" s="1372"/>
      <c r="C4" s="773" t="s">
        <v>1358</v>
      </c>
      <c r="D4" s="774">
        <v>14.62610394</v>
      </c>
      <c r="E4" s="774">
        <v>84.010247800000002</v>
      </c>
      <c r="F4" s="774">
        <v>20.014654</v>
      </c>
      <c r="G4" s="774">
        <v>13.038285999999999</v>
      </c>
      <c r="H4" s="774">
        <v>31.207307</v>
      </c>
      <c r="I4" s="774">
        <v>112.98848700000001</v>
      </c>
      <c r="J4" s="774">
        <v>105.323831</v>
      </c>
      <c r="K4" s="774">
        <v>124.126813</v>
      </c>
      <c r="L4" s="774">
        <v>23.946971000000001</v>
      </c>
      <c r="M4" s="774">
        <v>59.038539</v>
      </c>
      <c r="N4" s="774">
        <v>214.53831120000001</v>
      </c>
      <c r="O4" s="774">
        <v>1205.095255602</v>
      </c>
      <c r="P4" s="774">
        <v>1251.8446967970001</v>
      </c>
      <c r="Q4" s="774">
        <v>1713.2020516089999</v>
      </c>
      <c r="R4" s="774">
        <v>1859.5554959999999</v>
      </c>
      <c r="S4" s="774">
        <v>1130.243886</v>
      </c>
      <c r="T4" s="774">
        <v>283.071302</v>
      </c>
      <c r="U4" s="774">
        <v>470.11947900000001</v>
      </c>
      <c r="V4" s="774">
        <v>1847.2195220000001</v>
      </c>
      <c r="W4" s="774"/>
      <c r="X4" s="774">
        <v>1327.0036121999999</v>
      </c>
      <c r="Y4" s="774">
        <v>886.02321009199898</v>
      </c>
      <c r="Z4" s="774">
        <v>3544.3599242599998</v>
      </c>
      <c r="AA4" s="774">
        <v>1799.8687343239999</v>
      </c>
      <c r="AB4" s="774">
        <v>623.16681167599995</v>
      </c>
      <c r="AC4" s="774">
        <v>1919.068361764</v>
      </c>
      <c r="AD4" s="774">
        <v>2175.1704281560001</v>
      </c>
      <c r="AE4" s="774">
        <v>4292.0923676800003</v>
      </c>
      <c r="AF4" s="774">
        <v>6773.7996482400004</v>
      </c>
      <c r="AG4" s="774">
        <v>3735.5247722599902</v>
      </c>
      <c r="AH4" s="774">
        <v>6648.7239436099999</v>
      </c>
      <c r="AI4" s="774">
        <v>8868.2148091500003</v>
      </c>
    </row>
    <row r="5" spans="1:35" ht="15" customHeight="1">
      <c r="A5" s="1372"/>
      <c r="B5" s="1374" t="s">
        <v>205</v>
      </c>
      <c r="C5" s="771" t="s">
        <v>1346</v>
      </c>
      <c r="D5" s="772">
        <v>0</v>
      </c>
      <c r="E5" s="772">
        <v>0.7</v>
      </c>
      <c r="F5" s="772"/>
      <c r="G5" s="772"/>
      <c r="H5" s="772"/>
      <c r="I5" s="772"/>
      <c r="J5" s="772"/>
      <c r="K5" s="772"/>
      <c r="L5" s="772"/>
      <c r="M5" s="772"/>
      <c r="N5" s="772"/>
      <c r="O5" s="772">
        <v>0.7</v>
      </c>
      <c r="P5" s="772"/>
      <c r="Q5" s="772"/>
      <c r="R5" s="772"/>
      <c r="S5" s="772"/>
      <c r="T5" s="772"/>
      <c r="U5" s="772">
        <v>0.05</v>
      </c>
      <c r="V5" s="772">
        <v>255.3</v>
      </c>
      <c r="W5" s="772">
        <v>845.77200000000005</v>
      </c>
      <c r="X5" s="772">
        <v>338.71199999999999</v>
      </c>
      <c r="Y5" s="772">
        <v>1.444</v>
      </c>
      <c r="Z5" s="772">
        <v>2E-3</v>
      </c>
      <c r="AA5" s="772">
        <v>2E-3</v>
      </c>
      <c r="AB5" s="772">
        <v>1E-3</v>
      </c>
      <c r="AC5" s="772">
        <v>3.0000000000000001E-3</v>
      </c>
      <c r="AD5" s="772">
        <v>1.278</v>
      </c>
      <c r="AE5" s="772">
        <v>0.70899999999999996</v>
      </c>
      <c r="AF5" s="772">
        <v>0.53500000000000003</v>
      </c>
      <c r="AG5" s="772">
        <v>0.66600000000000004</v>
      </c>
      <c r="AH5" s="772">
        <v>5.3970000000000002</v>
      </c>
      <c r="AI5" s="772">
        <v>412.35300000000001</v>
      </c>
    </row>
    <row r="6" spans="1:35" ht="15" customHeight="1">
      <c r="A6" s="1372"/>
      <c r="B6" s="1374"/>
      <c r="C6" s="771" t="s">
        <v>1358</v>
      </c>
      <c r="D6" s="772">
        <v>0</v>
      </c>
      <c r="E6" s="772">
        <v>3.0688</v>
      </c>
      <c r="F6" s="772"/>
      <c r="G6" s="772"/>
      <c r="H6" s="772"/>
      <c r="I6" s="772"/>
      <c r="J6" s="772"/>
      <c r="K6" s="772"/>
      <c r="L6" s="772"/>
      <c r="M6" s="772"/>
      <c r="N6" s="772"/>
      <c r="O6" s="772">
        <v>2.5747</v>
      </c>
      <c r="P6" s="772"/>
      <c r="Q6" s="772"/>
      <c r="R6" s="772"/>
      <c r="S6" s="772"/>
      <c r="T6" s="772"/>
      <c r="U6" s="772">
        <v>0.19286</v>
      </c>
      <c r="V6" s="772">
        <v>1053.1455000000001</v>
      </c>
      <c r="W6" s="772"/>
      <c r="X6" s="772">
        <v>1290.976557</v>
      </c>
      <c r="Y6" s="772">
        <v>6.5947360000000002</v>
      </c>
      <c r="Z6" s="772">
        <v>1.3852E-2</v>
      </c>
      <c r="AA6" s="772">
        <v>1.3365999999999999E-2</v>
      </c>
      <c r="AB6" s="772">
        <v>9.5729999999999999E-3</v>
      </c>
      <c r="AC6" s="772">
        <v>3.3002999999999998E-2</v>
      </c>
      <c r="AD6" s="772">
        <v>27.665423759999999</v>
      </c>
      <c r="AE6" s="772">
        <v>23.76193936</v>
      </c>
      <c r="AF6" s="772">
        <v>18.883086559999999</v>
      </c>
      <c r="AG6" s="772">
        <v>18.681369360000001</v>
      </c>
      <c r="AH6" s="772">
        <v>102.41315656</v>
      </c>
      <c r="AI6" s="772">
        <v>5282.0111684000003</v>
      </c>
    </row>
    <row r="7" spans="1:35" ht="15" customHeight="1">
      <c r="A7" s="1372"/>
      <c r="B7" s="1375" t="s">
        <v>1356</v>
      </c>
      <c r="C7" s="773" t="s">
        <v>1346</v>
      </c>
      <c r="D7" s="774"/>
      <c r="E7" s="774"/>
      <c r="F7" s="774"/>
      <c r="G7" s="774"/>
      <c r="H7" s="774"/>
      <c r="I7" s="774"/>
      <c r="J7" s="774"/>
      <c r="K7" s="774"/>
      <c r="L7" s="774">
        <v>0.21</v>
      </c>
      <c r="M7" s="774">
        <v>1.9179999999999999</v>
      </c>
      <c r="N7" s="774">
        <v>3.5139999999999998</v>
      </c>
      <c r="O7" s="774">
        <v>0.68500000000000005</v>
      </c>
      <c r="P7" s="779">
        <v>0.47399999999999998</v>
      </c>
      <c r="Q7" s="779">
        <v>0.59899999999999998</v>
      </c>
      <c r="R7" s="779">
        <v>0.33600000000000002</v>
      </c>
      <c r="S7" s="779">
        <v>0.13300000000000001</v>
      </c>
      <c r="T7" s="779">
        <v>0.312</v>
      </c>
      <c r="U7" s="779">
        <v>0.41199999999999998</v>
      </c>
      <c r="V7" s="779">
        <v>0.22800000000000001</v>
      </c>
      <c r="W7" s="779">
        <v>7.2999999999999995E-2</v>
      </c>
      <c r="X7" s="779">
        <v>6.0999999999999999E-2</v>
      </c>
      <c r="Y7" s="779">
        <v>0.13700000000000001</v>
      </c>
      <c r="Z7" s="779">
        <v>0.77</v>
      </c>
      <c r="AA7" s="779">
        <v>0.114</v>
      </c>
      <c r="AB7" s="779">
        <v>1.0999999999999999E-2</v>
      </c>
      <c r="AC7" s="779">
        <v>1.2999999999999999E-2</v>
      </c>
      <c r="AD7" s="779">
        <v>1.6E-2</v>
      </c>
      <c r="AE7" s="779">
        <v>1E-3</v>
      </c>
      <c r="AF7" s="779">
        <v>1E-3</v>
      </c>
      <c r="AG7" s="779">
        <v>0</v>
      </c>
      <c r="AH7" s="779">
        <v>0</v>
      </c>
      <c r="AI7" s="779">
        <v>4.0000000000000001E-3</v>
      </c>
    </row>
    <row r="8" spans="1:35" ht="15" customHeight="1" thickBot="1">
      <c r="A8" s="1373"/>
      <c r="B8" s="1376"/>
      <c r="C8" s="766" t="s">
        <v>1358</v>
      </c>
      <c r="D8" s="780"/>
      <c r="E8" s="780"/>
      <c r="F8" s="780"/>
      <c r="G8" s="780"/>
      <c r="H8" s="780"/>
      <c r="I8" s="780"/>
      <c r="J8" s="780"/>
      <c r="K8" s="780"/>
      <c r="L8" s="780">
        <v>13.451158100000001</v>
      </c>
      <c r="M8" s="780">
        <v>131.20906170000001</v>
      </c>
      <c r="N8" s="780">
        <v>230.3431554</v>
      </c>
      <c r="O8" s="780">
        <v>47.694909699999997</v>
      </c>
      <c r="P8" s="780">
        <v>38.876654600000002</v>
      </c>
      <c r="Q8" s="780">
        <v>54.529151300000002</v>
      </c>
      <c r="R8" s="780">
        <v>25.414588200000001</v>
      </c>
      <c r="S8" s="780">
        <v>21.521488049999999</v>
      </c>
      <c r="T8" s="780">
        <v>22.447939250000001</v>
      </c>
      <c r="U8" s="780">
        <v>27.42257305</v>
      </c>
      <c r="V8" s="780">
        <v>2.9695108499999998</v>
      </c>
      <c r="W8" s="780">
        <v>0.83178295000000002</v>
      </c>
      <c r="X8" s="780">
        <v>0.85838667000000002</v>
      </c>
      <c r="Y8" s="780">
        <v>1.8719317900000001</v>
      </c>
      <c r="Z8" s="780">
        <v>1.24694338</v>
      </c>
      <c r="AA8" s="780">
        <v>2.3047933600000001</v>
      </c>
      <c r="AB8" s="780">
        <v>0.27352124999999999</v>
      </c>
      <c r="AC8" s="780">
        <v>0.45539750000000001</v>
      </c>
      <c r="AD8" s="780">
        <v>0.57048915</v>
      </c>
      <c r="AE8" s="780">
        <v>3.7503000000000002E-2</v>
      </c>
      <c r="AF8" s="780">
        <v>3.6481350000000003E-2</v>
      </c>
      <c r="AG8" s="780">
        <v>0</v>
      </c>
      <c r="AH8" s="780">
        <v>0</v>
      </c>
      <c r="AI8" s="780">
        <v>0.10671297</v>
      </c>
    </row>
    <row r="9" spans="1:35" ht="15" customHeight="1" thickTop="1">
      <c r="A9" s="1377" t="s">
        <v>169</v>
      </c>
      <c r="B9" s="1374" t="s">
        <v>1351</v>
      </c>
      <c r="C9" s="770" t="s">
        <v>1346</v>
      </c>
      <c r="D9" s="772">
        <v>732.173</v>
      </c>
      <c r="E9" s="772">
        <v>628.17499999999995</v>
      </c>
      <c r="F9" s="772">
        <v>747.83100000000013</v>
      </c>
      <c r="G9" s="772">
        <v>836.04899999999998</v>
      </c>
      <c r="H9" s="772">
        <v>1489.0219999999999</v>
      </c>
      <c r="I9" s="772">
        <v>1841.4210000000003</v>
      </c>
      <c r="J9" s="772">
        <v>1506.0889999999999</v>
      </c>
      <c r="K9" s="772">
        <v>1873.2080000000005</v>
      </c>
      <c r="L9" s="772">
        <v>2129.601999999999</v>
      </c>
      <c r="M9" s="772">
        <v>1839.0380000000005</v>
      </c>
      <c r="N9" s="772">
        <v>968.17799999999988</v>
      </c>
      <c r="O9" s="772">
        <v>756.54399999999987</v>
      </c>
      <c r="P9" s="772">
        <v>465.49</v>
      </c>
      <c r="Q9" s="772">
        <v>1330.422</v>
      </c>
      <c r="R9" s="772">
        <v>1111.979</v>
      </c>
      <c r="S9" s="772">
        <v>1324.528</v>
      </c>
      <c r="T9" s="772">
        <v>1249.6210000000001</v>
      </c>
      <c r="U9" s="772">
        <v>1475.8810000000001</v>
      </c>
      <c r="V9" s="772">
        <v>1135.6959999999999</v>
      </c>
      <c r="W9" s="772">
        <v>1322.6420000000001</v>
      </c>
      <c r="X9" s="772">
        <v>1568.6189999999999</v>
      </c>
      <c r="Y9" s="772">
        <v>1546.652</v>
      </c>
      <c r="Z9" s="772">
        <v>1190.769</v>
      </c>
      <c r="AA9" s="772">
        <v>2012.4659999999999</v>
      </c>
      <c r="AB9" s="772">
        <v>1461.5350000000001</v>
      </c>
      <c r="AC9" s="772">
        <v>1160.9839999999999</v>
      </c>
      <c r="AD9" s="772">
        <v>614.048</v>
      </c>
      <c r="AE9" s="772">
        <v>1900.62</v>
      </c>
      <c r="AF9" s="772">
        <v>1544.279</v>
      </c>
      <c r="AG9" s="772">
        <v>1297.537</v>
      </c>
      <c r="AH9" s="772">
        <v>1680.865</v>
      </c>
      <c r="AI9" s="772">
        <v>1300.165</v>
      </c>
    </row>
    <row r="10" spans="1:35" ht="15" customHeight="1">
      <c r="A10" s="1372"/>
      <c r="B10" s="1374"/>
      <c r="C10" s="771" t="s">
        <v>1358</v>
      </c>
      <c r="D10" s="772">
        <v>142566</v>
      </c>
      <c r="E10" s="772">
        <v>128634</v>
      </c>
      <c r="F10" s="772">
        <v>164435</v>
      </c>
      <c r="G10" s="772">
        <v>192586</v>
      </c>
      <c r="H10" s="772">
        <v>29882</v>
      </c>
      <c r="I10" s="772">
        <v>31618</v>
      </c>
      <c r="J10" s="772">
        <v>27688</v>
      </c>
      <c r="K10" s="772">
        <v>31894</v>
      </c>
      <c r="L10" s="772">
        <v>26778</v>
      </c>
      <c r="M10" s="772">
        <v>24642</v>
      </c>
      <c r="N10" s="772">
        <v>12819</v>
      </c>
      <c r="O10" s="772">
        <v>9714</v>
      </c>
      <c r="P10" s="772">
        <v>6082</v>
      </c>
      <c r="Q10" s="772">
        <v>21308</v>
      </c>
      <c r="R10" s="772">
        <v>15700</v>
      </c>
      <c r="S10" s="772">
        <v>18588</v>
      </c>
      <c r="T10" s="772">
        <v>19622</v>
      </c>
      <c r="U10" s="772">
        <v>24774</v>
      </c>
      <c r="V10" s="772">
        <v>28683</v>
      </c>
      <c r="W10" s="772">
        <v>29619</v>
      </c>
      <c r="X10" s="772">
        <v>28764</v>
      </c>
      <c r="Y10" s="772">
        <v>20020</v>
      </c>
      <c r="Z10" s="772">
        <v>14796</v>
      </c>
      <c r="AA10" s="772">
        <v>20640</v>
      </c>
      <c r="AB10" s="772">
        <v>15821</v>
      </c>
      <c r="AC10" s="772">
        <v>11091</v>
      </c>
      <c r="AD10" s="772">
        <v>7076</v>
      </c>
      <c r="AE10" s="772">
        <v>27049</v>
      </c>
      <c r="AF10" s="772">
        <v>22017</v>
      </c>
      <c r="AG10" s="772">
        <v>17628</v>
      </c>
      <c r="AH10" s="772">
        <v>26539</v>
      </c>
      <c r="AI10" s="772">
        <v>18973</v>
      </c>
    </row>
    <row r="11" spans="1:35" ht="15" customHeight="1">
      <c r="A11" s="1372"/>
      <c r="B11" s="1372" t="s">
        <v>1352</v>
      </c>
      <c r="C11" s="773" t="s">
        <v>1346</v>
      </c>
      <c r="D11" s="774">
        <v>0.4</v>
      </c>
      <c r="E11" s="774">
        <v>2</v>
      </c>
      <c r="F11" s="774">
        <v>1</v>
      </c>
      <c r="G11" s="774">
        <v>0.46</v>
      </c>
      <c r="H11" s="774">
        <v>4</v>
      </c>
      <c r="I11" s="774">
        <v>3</v>
      </c>
      <c r="J11" s="774">
        <v>2</v>
      </c>
      <c r="K11" s="774">
        <v>1</v>
      </c>
      <c r="L11" s="774">
        <v>1</v>
      </c>
      <c r="M11" s="774">
        <v>1</v>
      </c>
      <c r="N11" s="774">
        <v>1</v>
      </c>
      <c r="O11" s="774">
        <v>7.25</v>
      </c>
      <c r="P11" s="774">
        <v>3.5270000000000001</v>
      </c>
      <c r="Q11" s="774">
        <v>10</v>
      </c>
      <c r="R11" s="774">
        <v>11</v>
      </c>
      <c r="S11" s="774">
        <v>10.108000000000001</v>
      </c>
      <c r="T11" s="774">
        <v>5.1630000000000003</v>
      </c>
      <c r="U11" s="774">
        <v>5.1950000000000003</v>
      </c>
      <c r="V11" s="774">
        <v>1.1140000000000001</v>
      </c>
      <c r="W11" s="774">
        <v>0.79200000000000004</v>
      </c>
      <c r="X11" s="774">
        <v>0.878</v>
      </c>
      <c r="Y11" s="774">
        <v>2.5259999999999998</v>
      </c>
      <c r="Z11" s="774">
        <v>1.2729999999999999</v>
      </c>
      <c r="AA11" s="774">
        <v>2.0219999999999998</v>
      </c>
      <c r="AB11" s="774">
        <v>1.5349999999999999</v>
      </c>
      <c r="AC11" s="774">
        <v>2.956</v>
      </c>
      <c r="AD11" s="774">
        <v>1.5589999999999999</v>
      </c>
      <c r="AE11" s="774">
        <v>3.52</v>
      </c>
      <c r="AF11" s="774">
        <v>0</v>
      </c>
      <c r="AG11" s="774">
        <v>3.88</v>
      </c>
      <c r="AH11" s="774">
        <v>5.1840000000000002</v>
      </c>
      <c r="AI11" s="774">
        <v>4.3620000000000001</v>
      </c>
    </row>
    <row r="12" spans="1:35" ht="15" customHeight="1">
      <c r="A12" s="1372"/>
      <c r="B12" s="1372"/>
      <c r="C12" s="773" t="s">
        <v>1358</v>
      </c>
      <c r="D12" s="774">
        <v>1</v>
      </c>
      <c r="E12" s="774">
        <v>3</v>
      </c>
      <c r="F12" s="774">
        <v>2</v>
      </c>
      <c r="G12" s="774">
        <v>70</v>
      </c>
      <c r="H12" s="774">
        <v>129</v>
      </c>
      <c r="I12" s="774">
        <v>111</v>
      </c>
      <c r="J12" s="774">
        <v>68</v>
      </c>
      <c r="K12" s="774">
        <v>36</v>
      </c>
      <c r="L12" s="774">
        <v>39</v>
      </c>
      <c r="M12" s="774">
        <v>51</v>
      </c>
      <c r="N12" s="774">
        <v>41</v>
      </c>
      <c r="O12" s="774">
        <v>137</v>
      </c>
      <c r="P12" s="774">
        <v>112</v>
      </c>
      <c r="Q12" s="774">
        <v>152</v>
      </c>
      <c r="R12" s="774">
        <v>98</v>
      </c>
      <c r="S12" s="774">
        <v>72</v>
      </c>
      <c r="T12" s="774">
        <v>28</v>
      </c>
      <c r="U12" s="774">
        <v>22</v>
      </c>
      <c r="V12" s="774">
        <v>15</v>
      </c>
      <c r="W12" s="774">
        <v>20</v>
      </c>
      <c r="X12" s="774">
        <v>24</v>
      </c>
      <c r="Y12" s="774">
        <v>73</v>
      </c>
      <c r="Z12" s="774">
        <v>24</v>
      </c>
      <c r="AA12" s="774">
        <v>61</v>
      </c>
      <c r="AB12" s="774">
        <v>60</v>
      </c>
      <c r="AC12" s="774">
        <v>147</v>
      </c>
      <c r="AD12" s="774">
        <v>95</v>
      </c>
      <c r="AE12" s="774">
        <v>270</v>
      </c>
      <c r="AF12" s="774">
        <v>0</v>
      </c>
      <c r="AG12" s="774">
        <v>165</v>
      </c>
      <c r="AH12" s="774">
        <v>68</v>
      </c>
      <c r="AI12" s="774">
        <v>60</v>
      </c>
    </row>
    <row r="13" spans="1:35" ht="15" customHeight="1">
      <c r="A13" s="1372"/>
      <c r="B13" s="1374" t="s">
        <v>1353</v>
      </c>
      <c r="C13" s="771" t="s">
        <v>1346</v>
      </c>
      <c r="D13" s="772">
        <v>24.96</v>
      </c>
      <c r="E13" s="772">
        <v>14688</v>
      </c>
      <c r="F13" s="772">
        <v>1284.0730000000003</v>
      </c>
      <c r="G13" s="772">
        <v>1027.2040000000015</v>
      </c>
      <c r="H13" s="772">
        <v>3078.6029999999992</v>
      </c>
      <c r="I13" s="772">
        <v>2768.9549999999981</v>
      </c>
      <c r="J13" s="772">
        <v>69743.623000000007</v>
      </c>
      <c r="K13" s="772">
        <v>1396.5599999999977</v>
      </c>
      <c r="L13" s="772">
        <v>49486.157999999996</v>
      </c>
      <c r="M13" s="772">
        <v>1155.4079999999958</v>
      </c>
      <c r="N13" s="772">
        <v>53.0230000000156</v>
      </c>
      <c r="O13" s="772">
        <v>3263.9499999999825</v>
      </c>
      <c r="P13" s="772">
        <v>382.70499999999998</v>
      </c>
      <c r="Q13" s="772">
        <v>2</v>
      </c>
      <c r="R13" s="772">
        <v>19406</v>
      </c>
      <c r="S13" s="772">
        <v>305.69600000000003</v>
      </c>
      <c r="T13" s="772">
        <v>259.298</v>
      </c>
      <c r="U13" s="772">
        <v>924.56899999999996</v>
      </c>
      <c r="V13" s="772">
        <v>197.57300000000001</v>
      </c>
      <c r="W13" s="772">
        <v>2.008</v>
      </c>
      <c r="X13" s="772">
        <v>2.4E-2</v>
      </c>
      <c r="Y13" s="772">
        <v>154.655</v>
      </c>
      <c r="Z13" s="772">
        <v>2.044</v>
      </c>
      <c r="AA13" s="772">
        <v>0.47399999999999998</v>
      </c>
      <c r="AB13" s="772">
        <v>5.5E-2</v>
      </c>
      <c r="AC13" s="772">
        <v>19299.698</v>
      </c>
      <c r="AD13" s="772">
        <v>0.187</v>
      </c>
      <c r="AE13" s="772">
        <v>25500.135999999999</v>
      </c>
      <c r="AF13" s="772">
        <v>21.54</v>
      </c>
      <c r="AG13" s="772">
        <v>5042.1130000000003</v>
      </c>
      <c r="AH13" s="772">
        <v>11.295</v>
      </c>
      <c r="AI13" s="772">
        <v>122.81699999999999</v>
      </c>
    </row>
    <row r="14" spans="1:35" ht="15" customHeight="1">
      <c r="A14" s="1372"/>
      <c r="B14" s="1374"/>
      <c r="C14" s="771" t="s">
        <v>1358</v>
      </c>
      <c r="D14" s="772">
        <v>33</v>
      </c>
      <c r="E14" s="772">
        <v>1000</v>
      </c>
      <c r="F14" s="772">
        <v>1022</v>
      </c>
      <c r="G14" s="772">
        <v>593</v>
      </c>
      <c r="H14" s="772">
        <v>2412</v>
      </c>
      <c r="I14" s="772">
        <v>2514</v>
      </c>
      <c r="J14" s="772">
        <v>5552</v>
      </c>
      <c r="K14" s="772">
        <v>671</v>
      </c>
      <c r="L14" s="772">
        <v>2865</v>
      </c>
      <c r="M14" s="772">
        <v>123</v>
      </c>
      <c r="N14" s="772">
        <v>114</v>
      </c>
      <c r="O14" s="772">
        <v>3518</v>
      </c>
      <c r="P14" s="772">
        <v>17</v>
      </c>
      <c r="Q14" s="772">
        <v>0</v>
      </c>
      <c r="R14" s="772">
        <v>2000</v>
      </c>
      <c r="S14" s="772">
        <v>870</v>
      </c>
      <c r="T14" s="772">
        <v>201</v>
      </c>
      <c r="U14" s="772">
        <v>3011</v>
      </c>
      <c r="V14" s="772">
        <v>1001</v>
      </c>
      <c r="W14" s="772">
        <v>7</v>
      </c>
      <c r="X14" s="772">
        <v>1</v>
      </c>
      <c r="Y14" s="772">
        <v>1011</v>
      </c>
      <c r="Z14" s="772">
        <v>12</v>
      </c>
      <c r="AA14" s="772">
        <v>2</v>
      </c>
      <c r="AB14" s="772">
        <v>0</v>
      </c>
      <c r="AC14" s="772">
        <v>10061</v>
      </c>
      <c r="AD14" s="772">
        <v>1</v>
      </c>
      <c r="AE14" s="772">
        <v>21139</v>
      </c>
      <c r="AF14" s="772">
        <v>18</v>
      </c>
      <c r="AG14" s="772">
        <v>5950</v>
      </c>
      <c r="AH14" s="772">
        <v>10</v>
      </c>
      <c r="AI14" s="772">
        <v>96</v>
      </c>
    </row>
    <row r="15" spans="1:35" ht="15" customHeight="1">
      <c r="A15" s="1372"/>
      <c r="B15" s="1375" t="s">
        <v>1354</v>
      </c>
      <c r="C15" s="773" t="s">
        <v>1346</v>
      </c>
      <c r="D15" s="774">
        <v>139.82400000000001</v>
      </c>
      <c r="E15" s="774">
        <v>437.12200000000001</v>
      </c>
      <c r="F15" s="774">
        <v>1512.355</v>
      </c>
      <c r="G15" s="774">
        <v>2192.3610000000003</v>
      </c>
      <c r="H15" s="774">
        <v>1740.4470000000001</v>
      </c>
      <c r="I15" s="774">
        <v>1850.5689999999995</v>
      </c>
      <c r="J15" s="774">
        <v>3953.5609999999997</v>
      </c>
      <c r="K15" s="774">
        <v>6306.027</v>
      </c>
      <c r="L15" s="774">
        <v>16223.471999999998</v>
      </c>
      <c r="M15" s="774">
        <v>45117.358000000007</v>
      </c>
      <c r="N15" s="774">
        <v>14027.255999999994</v>
      </c>
      <c r="O15" s="774">
        <v>2227.7029999999941</v>
      </c>
      <c r="P15" s="774">
        <v>1943.259</v>
      </c>
      <c r="Q15" s="774">
        <v>5298</v>
      </c>
      <c r="R15" s="774">
        <v>4206</v>
      </c>
      <c r="S15" s="774">
        <v>4046.2860000000001</v>
      </c>
      <c r="T15" s="774">
        <v>4023.5210000000002</v>
      </c>
      <c r="U15" s="774">
        <v>3390.0830000000001</v>
      </c>
      <c r="V15" s="774">
        <v>3901.663</v>
      </c>
      <c r="W15" s="774">
        <v>7375.6239999999998</v>
      </c>
      <c r="X15" s="774">
        <v>9427.3649999999998</v>
      </c>
      <c r="Y15" s="774">
        <v>6947.4269999999997</v>
      </c>
      <c r="Z15" s="774">
        <v>6856.9340000000002</v>
      </c>
      <c r="AA15" s="774">
        <v>10492.361999999999</v>
      </c>
      <c r="AB15" s="774">
        <v>6593.634</v>
      </c>
      <c r="AC15" s="774">
        <v>9741.1689999999999</v>
      </c>
      <c r="AD15" s="774">
        <v>6502.8720000000003</v>
      </c>
      <c r="AE15" s="774">
        <v>10558.782999999999</v>
      </c>
      <c r="AF15" s="774">
        <v>10413.504000000001</v>
      </c>
      <c r="AG15" s="774">
        <v>9311.2849999999999</v>
      </c>
      <c r="AH15" s="774">
        <v>15060.097</v>
      </c>
      <c r="AI15" s="774">
        <v>12937.179</v>
      </c>
    </row>
    <row r="16" spans="1:35" ht="15" customHeight="1" thickBot="1">
      <c r="A16" s="1373"/>
      <c r="B16" s="1376"/>
      <c r="C16" s="766" t="s">
        <v>1358</v>
      </c>
      <c r="D16" s="780">
        <v>197</v>
      </c>
      <c r="E16" s="780">
        <v>331</v>
      </c>
      <c r="F16" s="780">
        <v>873</v>
      </c>
      <c r="G16" s="780">
        <v>863</v>
      </c>
      <c r="H16" s="780">
        <v>1585</v>
      </c>
      <c r="I16" s="780">
        <v>1981</v>
      </c>
      <c r="J16" s="780">
        <v>2312</v>
      </c>
      <c r="K16" s="780">
        <v>1983</v>
      </c>
      <c r="L16" s="780">
        <v>1218</v>
      </c>
      <c r="M16" s="780">
        <v>2823</v>
      </c>
      <c r="N16" s="780">
        <v>3102</v>
      </c>
      <c r="O16" s="780">
        <v>1556</v>
      </c>
      <c r="P16" s="780">
        <v>1610</v>
      </c>
      <c r="Q16" s="780">
        <v>5866</v>
      </c>
      <c r="R16" s="780">
        <v>3857</v>
      </c>
      <c r="S16" s="780">
        <v>3604</v>
      </c>
      <c r="T16" s="780">
        <v>1458</v>
      </c>
      <c r="U16" s="780">
        <v>1271</v>
      </c>
      <c r="V16" s="780">
        <v>1576</v>
      </c>
      <c r="W16" s="780">
        <v>2241</v>
      </c>
      <c r="X16" s="780">
        <v>3165</v>
      </c>
      <c r="Y16" s="780">
        <v>4392</v>
      </c>
      <c r="Z16" s="780">
        <v>4487</v>
      </c>
      <c r="AA16" s="780">
        <v>6432</v>
      </c>
      <c r="AB16" s="780">
        <v>4229</v>
      </c>
      <c r="AC16" s="780">
        <v>11977</v>
      </c>
      <c r="AD16" s="780">
        <v>5389</v>
      </c>
      <c r="AE16" s="780">
        <v>5484</v>
      </c>
      <c r="AF16" s="780">
        <v>3831</v>
      </c>
      <c r="AG16" s="780">
        <v>4680</v>
      </c>
      <c r="AH16" s="780">
        <v>14255</v>
      </c>
      <c r="AI16" s="780">
        <v>9181</v>
      </c>
    </row>
    <row r="17" spans="1:35" ht="15" customHeight="1" thickTop="1">
      <c r="A17" s="1365" t="s">
        <v>170</v>
      </c>
      <c r="B17" s="1374" t="s">
        <v>1355</v>
      </c>
      <c r="C17" s="770" t="s">
        <v>1346</v>
      </c>
      <c r="D17" s="772">
        <v>371.5</v>
      </c>
      <c r="E17" s="772">
        <v>7484</v>
      </c>
      <c r="F17" s="772">
        <v>4068</v>
      </c>
      <c r="G17" s="772">
        <v>1798</v>
      </c>
      <c r="H17" s="772">
        <v>6299</v>
      </c>
      <c r="I17" s="772">
        <v>2275</v>
      </c>
      <c r="J17" s="772">
        <v>866</v>
      </c>
      <c r="K17" s="772">
        <v>1005</v>
      </c>
      <c r="L17" s="772">
        <v>6</v>
      </c>
      <c r="M17" s="772">
        <v>5886</v>
      </c>
      <c r="N17" s="772">
        <v>6995</v>
      </c>
      <c r="O17" s="772">
        <v>846</v>
      </c>
      <c r="P17" s="772">
        <v>560</v>
      </c>
      <c r="Q17" s="772">
        <v>1328</v>
      </c>
      <c r="R17" s="772">
        <v>600</v>
      </c>
      <c r="S17" s="772">
        <v>0</v>
      </c>
      <c r="T17" s="772">
        <v>300</v>
      </c>
      <c r="U17" s="772">
        <v>1475</v>
      </c>
      <c r="V17" s="772">
        <v>537</v>
      </c>
      <c r="W17" s="772">
        <v>411.5</v>
      </c>
      <c r="X17" s="772">
        <v>415.7</v>
      </c>
      <c r="Y17" s="772">
        <v>1629</v>
      </c>
      <c r="Z17" s="772">
        <v>1043.9000000000001</v>
      </c>
      <c r="AA17" s="772">
        <v>801</v>
      </c>
      <c r="AB17" s="772">
        <v>769.5</v>
      </c>
      <c r="AC17" s="772">
        <v>767</v>
      </c>
      <c r="AD17" s="772">
        <v>453.8</v>
      </c>
      <c r="AE17" s="772">
        <v>730</v>
      </c>
      <c r="AF17" s="772">
        <v>854.5</v>
      </c>
      <c r="AG17" s="772">
        <v>380</v>
      </c>
      <c r="AH17" s="772">
        <v>771.5</v>
      </c>
      <c r="AI17" s="772">
        <v>501</v>
      </c>
    </row>
    <row r="18" spans="1:35" ht="15" customHeight="1">
      <c r="A18" s="1366"/>
      <c r="B18" s="1374"/>
      <c r="C18" s="771" t="s">
        <v>1358</v>
      </c>
      <c r="D18" s="772">
        <v>46</v>
      </c>
      <c r="E18" s="772">
        <v>92</v>
      </c>
      <c r="F18" s="772">
        <v>80</v>
      </c>
      <c r="G18" s="772">
        <v>9</v>
      </c>
      <c r="H18" s="772">
        <v>215</v>
      </c>
      <c r="I18" s="772">
        <v>19</v>
      </c>
      <c r="J18" s="772">
        <v>6</v>
      </c>
      <c r="K18" s="772">
        <v>115</v>
      </c>
      <c r="L18" s="772">
        <v>0</v>
      </c>
      <c r="M18" s="772">
        <v>41</v>
      </c>
      <c r="N18" s="772">
        <v>73</v>
      </c>
      <c r="O18" s="772">
        <v>98</v>
      </c>
      <c r="P18" s="772">
        <v>5</v>
      </c>
      <c r="Q18" s="772">
        <v>66</v>
      </c>
      <c r="R18" s="772">
        <v>179</v>
      </c>
      <c r="S18" s="772">
        <v>0</v>
      </c>
      <c r="T18" s="772">
        <v>102</v>
      </c>
      <c r="U18" s="772">
        <v>263</v>
      </c>
      <c r="V18" s="772">
        <v>5</v>
      </c>
      <c r="W18" s="772">
        <v>102</v>
      </c>
      <c r="X18" s="772">
        <v>104</v>
      </c>
      <c r="Y18" s="772">
        <v>190</v>
      </c>
      <c r="Z18" s="772">
        <v>21</v>
      </c>
      <c r="AA18" s="772">
        <v>125</v>
      </c>
      <c r="AB18" s="772">
        <v>170</v>
      </c>
      <c r="AC18" s="772">
        <v>140</v>
      </c>
      <c r="AD18" s="772">
        <v>12</v>
      </c>
      <c r="AE18" s="772">
        <v>13</v>
      </c>
      <c r="AF18" s="772">
        <v>124</v>
      </c>
      <c r="AG18" s="772">
        <v>95</v>
      </c>
      <c r="AH18" s="772">
        <v>119</v>
      </c>
      <c r="AI18" s="772">
        <v>94</v>
      </c>
    </row>
    <row r="19" spans="1:35" ht="15" customHeight="1">
      <c r="A19" s="1366"/>
      <c r="B19" s="1372" t="s">
        <v>1353</v>
      </c>
      <c r="C19" s="773" t="s">
        <v>1346</v>
      </c>
      <c r="D19" s="774">
        <v>542</v>
      </c>
      <c r="E19" s="774">
        <v>431</v>
      </c>
      <c r="F19" s="774">
        <v>73</v>
      </c>
      <c r="G19" s="774">
        <v>4</v>
      </c>
      <c r="H19" s="774">
        <v>106</v>
      </c>
      <c r="I19" s="774">
        <v>208</v>
      </c>
      <c r="J19" s="774">
        <v>78</v>
      </c>
      <c r="K19" s="774">
        <v>277</v>
      </c>
      <c r="L19" s="774">
        <v>0.3</v>
      </c>
      <c r="M19" s="774">
        <v>1</v>
      </c>
      <c r="N19" s="774">
        <v>25</v>
      </c>
      <c r="O19" s="774">
        <v>4226.1450000000004</v>
      </c>
      <c r="P19" s="774">
        <v>139.364</v>
      </c>
      <c r="Q19" s="774">
        <v>140</v>
      </c>
      <c r="R19" s="774">
        <v>61</v>
      </c>
      <c r="S19" s="774">
        <v>168.81200000000001</v>
      </c>
      <c r="T19" s="774">
        <v>31.192</v>
      </c>
      <c r="U19" s="774">
        <v>4229.0240000000003</v>
      </c>
      <c r="V19" s="774">
        <v>4194.13</v>
      </c>
      <c r="W19" s="774">
        <v>282.97000000000003</v>
      </c>
      <c r="X19" s="774">
        <v>4225.9390000000003</v>
      </c>
      <c r="Y19" s="774">
        <v>926.89800000000002</v>
      </c>
      <c r="Z19" s="774">
        <v>631.64200000000005</v>
      </c>
      <c r="AA19" s="774">
        <v>2697.0970000000002</v>
      </c>
      <c r="AB19" s="774">
        <v>3.62</v>
      </c>
      <c r="AC19" s="774">
        <v>405.30900000000003</v>
      </c>
      <c r="AD19" s="774">
        <v>0.4</v>
      </c>
      <c r="AE19" s="774">
        <v>25.077999999999999</v>
      </c>
      <c r="AF19" s="774">
        <v>2526.8009999999999</v>
      </c>
      <c r="AG19" s="774">
        <v>2602.712</v>
      </c>
      <c r="AH19" s="774">
        <v>2608.4810000000002</v>
      </c>
      <c r="AI19" s="774">
        <v>2089.5340000000001</v>
      </c>
    </row>
    <row r="20" spans="1:35" ht="15" customHeight="1">
      <c r="A20" s="1366"/>
      <c r="B20" s="1372"/>
      <c r="C20" s="773" t="s">
        <v>1358</v>
      </c>
      <c r="D20" s="774">
        <v>1917</v>
      </c>
      <c r="E20" s="774">
        <v>1178</v>
      </c>
      <c r="F20" s="774">
        <v>308</v>
      </c>
      <c r="G20" s="774">
        <v>44</v>
      </c>
      <c r="H20" s="774">
        <v>409</v>
      </c>
      <c r="I20" s="774">
        <v>867</v>
      </c>
      <c r="J20" s="774">
        <v>484</v>
      </c>
      <c r="K20" s="774">
        <v>967</v>
      </c>
      <c r="L20" s="774">
        <v>2</v>
      </c>
      <c r="M20" s="774">
        <v>3</v>
      </c>
      <c r="N20" s="774">
        <v>69</v>
      </c>
      <c r="O20" s="774">
        <v>43019</v>
      </c>
      <c r="P20" s="774">
        <v>1216</v>
      </c>
      <c r="Q20" s="774">
        <v>6537</v>
      </c>
      <c r="R20" s="774">
        <v>529</v>
      </c>
      <c r="S20" s="774">
        <v>4181</v>
      </c>
      <c r="T20" s="774">
        <v>340</v>
      </c>
      <c r="U20" s="774">
        <v>31198</v>
      </c>
      <c r="V20" s="774">
        <v>31239</v>
      </c>
      <c r="W20" s="774">
        <v>3032</v>
      </c>
      <c r="X20" s="774">
        <v>36323</v>
      </c>
      <c r="Y20" s="774">
        <v>8433</v>
      </c>
      <c r="Z20" s="774">
        <v>5523</v>
      </c>
      <c r="AA20" s="774">
        <v>22206</v>
      </c>
      <c r="AB20" s="774">
        <v>29</v>
      </c>
      <c r="AC20" s="774">
        <v>2279</v>
      </c>
      <c r="AD20" s="774">
        <v>3</v>
      </c>
      <c r="AE20" s="774">
        <v>188</v>
      </c>
      <c r="AF20" s="774">
        <v>25101</v>
      </c>
      <c r="AG20" s="774">
        <v>26501</v>
      </c>
      <c r="AH20" s="774">
        <v>31351</v>
      </c>
      <c r="AI20" s="774">
        <v>21260</v>
      </c>
    </row>
    <row r="21" spans="1:35" ht="15" customHeight="1">
      <c r="A21" s="1366"/>
      <c r="B21" s="1368" t="s">
        <v>1838</v>
      </c>
      <c r="C21" s="771" t="s">
        <v>1346</v>
      </c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N21" s="772"/>
      <c r="O21" s="772"/>
      <c r="P21" s="772"/>
      <c r="Q21" s="772"/>
      <c r="R21" s="772"/>
      <c r="S21" s="772"/>
      <c r="T21" s="772"/>
      <c r="U21" s="772"/>
      <c r="V21" s="772"/>
      <c r="W21" s="772"/>
      <c r="X21" s="772"/>
      <c r="Y21" s="772">
        <v>0</v>
      </c>
      <c r="Z21" s="772">
        <v>110.03</v>
      </c>
      <c r="AA21" s="772">
        <v>3.6</v>
      </c>
      <c r="AB21" s="772">
        <v>0</v>
      </c>
      <c r="AC21" s="772">
        <v>0</v>
      </c>
      <c r="AD21" s="772">
        <v>0</v>
      </c>
      <c r="AE21" s="772">
        <v>0</v>
      </c>
      <c r="AF21" s="772">
        <v>10.4</v>
      </c>
      <c r="AG21" s="772">
        <v>69.863</v>
      </c>
      <c r="AH21" s="772">
        <v>70.5</v>
      </c>
      <c r="AI21" s="772">
        <v>28.425999999999998</v>
      </c>
    </row>
    <row r="22" spans="1:35" ht="15" customHeight="1" thickBot="1">
      <c r="A22" s="1367"/>
      <c r="B22" s="1369"/>
      <c r="C22" s="775" t="s">
        <v>1358</v>
      </c>
      <c r="D22" s="776"/>
      <c r="E22" s="776"/>
      <c r="F22" s="776"/>
      <c r="G22" s="776"/>
      <c r="H22" s="776"/>
      <c r="I22" s="776"/>
      <c r="J22" s="776"/>
      <c r="K22" s="776"/>
      <c r="L22" s="776"/>
      <c r="M22" s="776"/>
      <c r="N22" s="776"/>
      <c r="O22" s="776"/>
      <c r="P22" s="776"/>
      <c r="Q22" s="776"/>
      <c r="R22" s="776"/>
      <c r="S22" s="776"/>
      <c r="T22" s="776"/>
      <c r="U22" s="776"/>
      <c r="V22" s="776"/>
      <c r="W22" s="776"/>
      <c r="X22" s="776"/>
      <c r="Y22" s="776">
        <v>0</v>
      </c>
      <c r="Z22" s="776">
        <v>777</v>
      </c>
      <c r="AA22" s="776">
        <v>26</v>
      </c>
      <c r="AB22" s="776">
        <v>0</v>
      </c>
      <c r="AC22" s="776">
        <v>0</v>
      </c>
      <c r="AD22" s="776">
        <v>0</v>
      </c>
      <c r="AE22" s="776">
        <v>0</v>
      </c>
      <c r="AF22" s="776">
        <v>77</v>
      </c>
      <c r="AG22" s="776">
        <v>718</v>
      </c>
      <c r="AH22" s="776">
        <v>750</v>
      </c>
      <c r="AI22" s="776">
        <v>303</v>
      </c>
    </row>
    <row r="23" spans="1:35" ht="21" customHeight="1" thickTop="1">
      <c r="A23" s="1357" t="s">
        <v>206</v>
      </c>
      <c r="B23" s="1359" t="s">
        <v>1346</v>
      </c>
      <c r="C23" s="1359"/>
      <c r="D23" s="781">
        <v>1815.4920000000002</v>
      </c>
      <c r="E23" s="781">
        <v>23698.819</v>
      </c>
      <c r="F23" s="781">
        <v>7692.4070000000002</v>
      </c>
      <c r="G23" s="781">
        <v>5861.8460000000014</v>
      </c>
      <c r="H23" s="781">
        <v>12725.489999999998</v>
      </c>
      <c r="I23" s="781">
        <v>8969.7769999999982</v>
      </c>
      <c r="J23" s="781">
        <v>76166.441000000006</v>
      </c>
      <c r="K23" s="781">
        <v>10881.834999999999</v>
      </c>
      <c r="L23" s="781">
        <v>67853.831999999995</v>
      </c>
      <c r="M23" s="781">
        <v>54016.125000000007</v>
      </c>
      <c r="N23" s="781">
        <v>22123.220000000008</v>
      </c>
      <c r="O23" s="781">
        <v>11559.548999999977</v>
      </c>
      <c r="P23" s="781">
        <v>3637.7200000000003</v>
      </c>
      <c r="Q23" s="781">
        <v>8351.0110000000004</v>
      </c>
      <c r="R23" s="781">
        <v>26127.744999999999</v>
      </c>
      <c r="S23" s="781">
        <v>6330.1810000000005</v>
      </c>
      <c r="T23" s="781">
        <v>6051.8280000000004</v>
      </c>
      <c r="U23" s="781">
        <v>11797.93</v>
      </c>
      <c r="V23" s="781">
        <v>10915.561999999998</v>
      </c>
      <c r="W23" s="781">
        <v>11295.605</v>
      </c>
      <c r="X23" s="781">
        <v>16543.642</v>
      </c>
      <c r="Y23" s="781">
        <v>11715.603999999998</v>
      </c>
      <c r="Z23" s="781">
        <v>10651.306999999999</v>
      </c>
      <c r="AA23" s="781">
        <v>16387.728999999999</v>
      </c>
      <c r="AB23" s="781">
        <v>9008.6500000000015</v>
      </c>
      <c r="AC23" s="781">
        <v>31752.239999999998</v>
      </c>
      <c r="AD23" s="781">
        <v>8186.0689999999986</v>
      </c>
      <c r="AE23" s="781">
        <v>39173.749999999993</v>
      </c>
      <c r="AF23" s="781">
        <v>15784.418999999998</v>
      </c>
      <c r="AG23" s="781">
        <v>19333.239999999994</v>
      </c>
      <c r="AH23" s="781">
        <v>21198.266999999993</v>
      </c>
      <c r="AI23" s="781">
        <v>18082.348999999998</v>
      </c>
    </row>
    <row r="24" spans="1:35" ht="21" customHeight="1" thickBot="1">
      <c r="A24" s="1358"/>
      <c r="B24" s="1358" t="s">
        <v>1357</v>
      </c>
      <c r="C24" s="1358"/>
      <c r="D24" s="782">
        <v>144774.62610394001</v>
      </c>
      <c r="E24" s="782">
        <v>131325.07904780001</v>
      </c>
      <c r="F24" s="782">
        <v>166740.014654</v>
      </c>
      <c r="G24" s="782">
        <v>194178.038286</v>
      </c>
      <c r="H24" s="782">
        <v>34663.207306999997</v>
      </c>
      <c r="I24" s="782">
        <v>37222.988487000002</v>
      </c>
      <c r="J24" s="782">
        <v>36215.323831000002</v>
      </c>
      <c r="K24" s="782">
        <v>35790.126813000003</v>
      </c>
      <c r="L24" s="782">
        <v>30939.398129100002</v>
      </c>
      <c r="M24" s="782">
        <v>27873.2476007</v>
      </c>
      <c r="N24" s="782">
        <v>16662.8814666</v>
      </c>
      <c r="O24" s="782">
        <v>59297.364865301999</v>
      </c>
      <c r="P24" s="782">
        <v>10332.721351397</v>
      </c>
      <c r="Q24" s="782">
        <v>35697</v>
      </c>
      <c r="R24" s="782">
        <v>24247.970084200002</v>
      </c>
      <c r="S24" s="782">
        <v>28466.765374049999</v>
      </c>
      <c r="T24" s="782">
        <v>22056.51924125</v>
      </c>
      <c r="U24" s="782">
        <v>61036.73491205</v>
      </c>
      <c r="V24" s="782">
        <v>65422.33453285</v>
      </c>
      <c r="W24" s="782">
        <v>35021.831782950001</v>
      </c>
      <c r="X24" s="782">
        <v>70999.838555869996</v>
      </c>
      <c r="Y24" s="782">
        <v>35013.489877881999</v>
      </c>
      <c r="Z24" s="782">
        <v>29185.620719639999</v>
      </c>
      <c r="AA24" s="782">
        <v>51294.186893684004</v>
      </c>
      <c r="AB24" s="782">
        <v>20932.449905926002</v>
      </c>
      <c r="AC24" s="782">
        <v>37614.556762264001</v>
      </c>
      <c r="AD24" s="782">
        <v>14779.406341066</v>
      </c>
      <c r="AE24" s="782">
        <v>58458.891810040004</v>
      </c>
      <c r="AF24" s="782">
        <v>57960.719216149999</v>
      </c>
      <c r="AG24" s="782">
        <v>59491.206141619987</v>
      </c>
      <c r="AH24" s="782">
        <v>79843.137100170003</v>
      </c>
      <c r="AI24" s="782">
        <v>64117.332690520001</v>
      </c>
    </row>
    <row r="25" spans="1:35" ht="15" customHeight="1" thickTop="1"/>
    <row r="26" spans="1:35" ht="15" customHeight="1">
      <c r="Y26" s="522"/>
    </row>
    <row r="27" spans="1:35" ht="15" customHeight="1">
      <c r="A27" s="1378" t="s">
        <v>19</v>
      </c>
      <c r="B27" s="1379"/>
      <c r="C27" s="765" t="s">
        <v>203</v>
      </c>
      <c r="D27" s="783" t="s">
        <v>1603</v>
      </c>
      <c r="E27" s="783" t="s">
        <v>1723</v>
      </c>
      <c r="F27" s="783" t="s">
        <v>1777</v>
      </c>
      <c r="G27" s="783" t="s">
        <v>1817</v>
      </c>
      <c r="H27" s="783" t="s">
        <v>1841</v>
      </c>
      <c r="I27" s="783" t="s">
        <v>1935</v>
      </c>
      <c r="J27" s="783" t="s">
        <v>2050</v>
      </c>
      <c r="K27" s="783" t="s">
        <v>2108</v>
      </c>
      <c r="L27" s="783" t="s">
        <v>2150</v>
      </c>
      <c r="M27" s="783" t="s">
        <v>2231</v>
      </c>
      <c r="N27" s="783" t="s">
        <v>2282</v>
      </c>
      <c r="O27" s="783" t="s">
        <v>2358</v>
      </c>
      <c r="P27" s="783" t="s">
        <v>2472</v>
      </c>
    </row>
    <row r="28" spans="1:35" ht="20.100000000000001" customHeight="1">
      <c r="A28" s="1380" t="s">
        <v>206</v>
      </c>
      <c r="B28" s="1381"/>
      <c r="C28" s="784" t="s">
        <v>1346</v>
      </c>
      <c r="D28" s="781">
        <v>11295.605</v>
      </c>
      <c r="E28" s="781">
        <v>16543.642</v>
      </c>
      <c r="F28" s="781">
        <v>11715.603999999998</v>
      </c>
      <c r="G28" s="781">
        <v>10651.306999999999</v>
      </c>
      <c r="H28" s="781">
        <v>16387.728999999999</v>
      </c>
      <c r="I28" s="781">
        <v>9008.6500000000015</v>
      </c>
      <c r="J28" s="781">
        <v>31752.239999999998</v>
      </c>
      <c r="K28" s="781">
        <v>8186.0689999999986</v>
      </c>
      <c r="L28" s="781">
        <v>39173.749999999993</v>
      </c>
      <c r="M28" s="781">
        <v>15784.418999999998</v>
      </c>
      <c r="N28" s="781">
        <v>19333.239999999994</v>
      </c>
      <c r="O28" s="781">
        <v>21198.266999999993</v>
      </c>
      <c r="P28" s="781">
        <v>18082.348999999998</v>
      </c>
    </row>
    <row r="29" spans="1:35" ht="20.100000000000001" customHeight="1">
      <c r="A29" s="1382"/>
      <c r="B29" s="1383"/>
      <c r="C29" s="784" t="s">
        <v>1357</v>
      </c>
      <c r="D29" s="781">
        <v>35021.831782950001</v>
      </c>
      <c r="E29" s="781">
        <v>70999.838555869996</v>
      </c>
      <c r="F29" s="781">
        <v>35013.489877881999</v>
      </c>
      <c r="G29" s="781">
        <v>29185.620719639999</v>
      </c>
      <c r="H29" s="781">
        <v>51294.186893684004</v>
      </c>
      <c r="I29" s="781">
        <v>20932.449905926002</v>
      </c>
      <c r="J29" s="781">
        <v>37614.556762264001</v>
      </c>
      <c r="K29" s="781">
        <v>14779.406341066</v>
      </c>
      <c r="L29" s="781">
        <v>58458.891810040004</v>
      </c>
      <c r="M29" s="781">
        <v>57960.719216149999</v>
      </c>
      <c r="N29" s="781">
        <v>59491.206141619987</v>
      </c>
      <c r="O29" s="781">
        <v>79843.137100170003</v>
      </c>
      <c r="P29" s="781">
        <v>64117.332690520001</v>
      </c>
    </row>
    <row r="30" spans="1:35">
      <c r="A30" s="1370"/>
      <c r="B30" s="1370"/>
      <c r="C30" s="1370"/>
      <c r="D30" s="1370"/>
      <c r="E30" s="1370"/>
      <c r="F30" s="1370"/>
      <c r="G30" s="1370"/>
      <c r="H30" s="1370"/>
      <c r="I30" s="1370"/>
      <c r="J30" s="1370"/>
      <c r="K30" s="1370"/>
      <c r="L30" s="1370"/>
      <c r="M30" s="1370"/>
      <c r="N30" s="1370"/>
      <c r="O30" s="1370"/>
      <c r="P30" s="1370"/>
    </row>
    <row r="31" spans="1:35" ht="15.75" thickBot="1"/>
    <row r="32" spans="1:35" ht="41.25" customHeight="1" thickBot="1">
      <c r="A32" s="1263" t="s">
        <v>19</v>
      </c>
      <c r="B32" s="1263" t="s">
        <v>0</v>
      </c>
      <c r="C32" s="1360"/>
      <c r="D32" s="1317" t="s">
        <v>1444</v>
      </c>
      <c r="E32" s="1317"/>
      <c r="F32" s="1317"/>
      <c r="G32" s="504" t="s">
        <v>2035</v>
      </c>
      <c r="H32" s="1317" t="s">
        <v>230</v>
      </c>
      <c r="I32" s="1317"/>
    </row>
    <row r="33" spans="1:9" ht="35.25" thickBot="1">
      <c r="A33" s="1339"/>
      <c r="B33" s="1339"/>
      <c r="C33" s="1361"/>
      <c r="D33" s="337" t="s">
        <v>2476</v>
      </c>
      <c r="E33" s="337" t="s">
        <v>2361</v>
      </c>
      <c r="F33" s="735" t="s">
        <v>2479</v>
      </c>
      <c r="G33" s="418" t="s">
        <v>2480</v>
      </c>
      <c r="H33" s="337" t="s">
        <v>2031</v>
      </c>
      <c r="I33" s="735" t="s">
        <v>332</v>
      </c>
    </row>
    <row r="34" spans="1:9" ht="18" customHeight="1">
      <c r="A34" s="1268" t="s">
        <v>17</v>
      </c>
      <c r="B34" s="1388" t="s">
        <v>204</v>
      </c>
      <c r="C34" s="459" t="s">
        <v>1346</v>
      </c>
      <c r="D34" s="161">
        <v>686.50899999999899</v>
      </c>
      <c r="E34" s="161">
        <v>984.94799999999202</v>
      </c>
      <c r="F34" s="474">
        <v>1054.2239999999999</v>
      </c>
      <c r="G34" s="162">
        <v>4330.1789999999764</v>
      </c>
      <c r="H34" s="159">
        <v>-0.30299975227118126</v>
      </c>
      <c r="I34" s="303">
        <v>-0.34880158296529107</v>
      </c>
    </row>
    <row r="35" spans="1:9" ht="18" customHeight="1">
      <c r="A35" s="1268"/>
      <c r="B35" s="1389"/>
      <c r="C35" s="786" t="s">
        <v>1358</v>
      </c>
      <c r="D35" s="787">
        <v>8868.2148091500003</v>
      </c>
      <c r="E35" s="788">
        <v>6648.7239436099999</v>
      </c>
      <c r="F35" s="789" t="s">
        <v>333</v>
      </c>
      <c r="G35" s="790">
        <v>35035.761142535986</v>
      </c>
      <c r="H35" s="791">
        <v>0.33382208140452629</v>
      </c>
      <c r="I35" s="792" t="s">
        <v>333</v>
      </c>
    </row>
    <row r="36" spans="1:9" ht="18" customHeight="1">
      <c r="A36" s="1268"/>
      <c r="B36" s="1390" t="s">
        <v>205</v>
      </c>
      <c r="C36" s="312" t="s">
        <v>1346</v>
      </c>
      <c r="D36" s="1108">
        <v>412.35300000000001</v>
      </c>
      <c r="E36" s="1108">
        <v>5.3970000000000002</v>
      </c>
      <c r="F36" s="794">
        <v>845.77200000000005</v>
      </c>
      <c r="G36" s="986">
        <v>420.94200000000001</v>
      </c>
      <c r="H36" s="159">
        <v>75.404113396331297</v>
      </c>
      <c r="I36" s="303">
        <v>-0.51245371092918668</v>
      </c>
    </row>
    <row r="37" spans="1:9" ht="18" customHeight="1">
      <c r="A37" s="1268"/>
      <c r="B37" s="1389"/>
      <c r="C37" s="786" t="s">
        <v>1358</v>
      </c>
      <c r="D37" s="1109">
        <v>5282.0111684000003</v>
      </c>
      <c r="E37" s="1109">
        <v>102.41315656</v>
      </c>
      <c r="F37" s="1110" t="s">
        <v>333</v>
      </c>
      <c r="G37" s="1020">
        <v>5473.4587200000005</v>
      </c>
      <c r="H37" s="791">
        <v>50.575513789631799</v>
      </c>
      <c r="I37" s="792" t="s">
        <v>333</v>
      </c>
    </row>
    <row r="38" spans="1:9" ht="18" customHeight="1">
      <c r="A38" s="1268"/>
      <c r="B38" s="1363" t="s">
        <v>1356</v>
      </c>
      <c r="C38" s="312" t="s">
        <v>1346</v>
      </c>
      <c r="D38" s="502">
        <v>4.0000000000000001E-3</v>
      </c>
      <c r="E38" s="502">
        <v>0</v>
      </c>
      <c r="F38" s="794">
        <v>7.2999999999999995E-2</v>
      </c>
      <c r="G38" s="158">
        <v>4.5999999999999999E-2</v>
      </c>
      <c r="H38" s="159" t="s">
        <v>333</v>
      </c>
      <c r="I38" s="303">
        <v>-0.9452054794520548</v>
      </c>
    </row>
    <row r="39" spans="1:9" ht="18" customHeight="1" thickBot="1">
      <c r="A39" s="1270"/>
      <c r="B39" s="1364"/>
      <c r="C39" s="352" t="s">
        <v>1358</v>
      </c>
      <c r="D39" s="463">
        <v>0.10671297</v>
      </c>
      <c r="E39" s="463">
        <v>0</v>
      </c>
      <c r="F39" s="1111">
        <v>0.83178295000000002</v>
      </c>
      <c r="G39" s="475">
        <v>1.4801052200000002</v>
      </c>
      <c r="H39" s="163" t="s">
        <v>333</v>
      </c>
      <c r="I39" s="302">
        <v>-0.8717057496790479</v>
      </c>
    </row>
    <row r="40" spans="1:9" ht="18" customHeight="1">
      <c r="A40" s="1266" t="s">
        <v>169</v>
      </c>
      <c r="B40" s="1387" t="s">
        <v>1351</v>
      </c>
      <c r="C40" s="312" t="s">
        <v>1346</v>
      </c>
      <c r="D40" s="161">
        <v>1300.165</v>
      </c>
      <c r="E40" s="161">
        <v>1680.865</v>
      </c>
      <c r="F40" s="202">
        <v>1322.6420000000001</v>
      </c>
      <c r="G40" s="440">
        <v>10960.032999999999</v>
      </c>
      <c r="H40" s="159">
        <v>-0.22649052719879348</v>
      </c>
      <c r="I40" s="303">
        <v>-1.6994016521477584E-2</v>
      </c>
    </row>
    <row r="41" spans="1:9" ht="18" customHeight="1">
      <c r="A41" s="1268"/>
      <c r="B41" s="1362"/>
      <c r="C41" s="786" t="s">
        <v>1358</v>
      </c>
      <c r="D41" s="788">
        <v>18973</v>
      </c>
      <c r="E41" s="788">
        <v>26539</v>
      </c>
      <c r="F41" s="795">
        <v>29619</v>
      </c>
      <c r="G41" s="790">
        <v>146194</v>
      </c>
      <c r="H41" s="791">
        <v>-0.28508986774181388</v>
      </c>
      <c r="I41" s="792">
        <v>-0.35943144603126376</v>
      </c>
    </row>
    <row r="42" spans="1:9" ht="18" customHeight="1">
      <c r="A42" s="1268"/>
      <c r="B42" s="1362" t="s">
        <v>1598</v>
      </c>
      <c r="C42" s="312" t="s">
        <v>1346</v>
      </c>
      <c r="D42" s="473">
        <v>4.3620000000000001</v>
      </c>
      <c r="E42" s="473">
        <v>5.1840000000000002</v>
      </c>
      <c r="F42" s="794">
        <v>0.79200000000000004</v>
      </c>
      <c r="G42" s="785">
        <v>22.996000000000002</v>
      </c>
      <c r="H42" s="159">
        <v>-0.15856481481481477</v>
      </c>
      <c r="I42" s="303">
        <v>4.5075757575757578</v>
      </c>
    </row>
    <row r="43" spans="1:9" ht="18" customHeight="1">
      <c r="A43" s="1268"/>
      <c r="B43" s="1362"/>
      <c r="C43" s="786" t="s">
        <v>1358</v>
      </c>
      <c r="D43" s="796">
        <v>60</v>
      </c>
      <c r="E43" s="796">
        <v>68</v>
      </c>
      <c r="F43" s="793">
        <v>20</v>
      </c>
      <c r="G43" s="797">
        <v>865</v>
      </c>
      <c r="H43" s="791">
        <v>-0.11764705882352944</v>
      </c>
      <c r="I43" s="792">
        <v>2</v>
      </c>
    </row>
    <row r="44" spans="1:9" ht="18" customHeight="1">
      <c r="A44" s="1268"/>
      <c r="B44" s="1363" t="s">
        <v>1353</v>
      </c>
      <c r="C44" s="312" t="s">
        <v>1346</v>
      </c>
      <c r="D44" s="161">
        <v>122.81699999999999</v>
      </c>
      <c r="E44" s="1112">
        <v>11.295</v>
      </c>
      <c r="F44" s="313">
        <v>2.008</v>
      </c>
      <c r="G44" s="162">
        <v>49997.841</v>
      </c>
      <c r="H44" s="989">
        <v>9.8735723771580339</v>
      </c>
      <c r="I44" s="990">
        <v>60.163844621513938</v>
      </c>
    </row>
    <row r="45" spans="1:9" ht="18" customHeight="1">
      <c r="A45" s="1268"/>
      <c r="B45" s="1389"/>
      <c r="C45" s="786" t="s">
        <v>1358</v>
      </c>
      <c r="D45" s="788">
        <v>96</v>
      </c>
      <c r="E45" s="788">
        <v>10</v>
      </c>
      <c r="F45" s="795">
        <v>7</v>
      </c>
      <c r="G45" s="790">
        <v>37275</v>
      </c>
      <c r="H45" s="798">
        <v>8.6</v>
      </c>
      <c r="I45" s="799">
        <v>12.714285714285714</v>
      </c>
    </row>
    <row r="46" spans="1:9" ht="18" customHeight="1">
      <c r="A46" s="1268"/>
      <c r="B46" s="1363" t="s">
        <v>1354</v>
      </c>
      <c r="C46" s="312" t="s">
        <v>1346</v>
      </c>
      <c r="D46" s="161">
        <v>12937.179</v>
      </c>
      <c r="E46" s="161">
        <v>15060.097</v>
      </c>
      <c r="F46" s="313">
        <v>7375.6239999999998</v>
      </c>
      <c r="G46" s="162">
        <v>81118.523000000001</v>
      </c>
      <c r="H46" s="159">
        <v>-0.1409631026944913</v>
      </c>
      <c r="I46" s="303">
        <v>0.7540453526372819</v>
      </c>
    </row>
    <row r="47" spans="1:9" ht="18" customHeight="1" thickBot="1">
      <c r="A47" s="1270"/>
      <c r="B47" s="1364"/>
      <c r="C47" s="352" t="s">
        <v>1358</v>
      </c>
      <c r="D47" s="193">
        <v>9181</v>
      </c>
      <c r="E47" s="193">
        <v>14255</v>
      </c>
      <c r="F47" s="203">
        <v>2241</v>
      </c>
      <c r="G47" s="433">
        <v>59026</v>
      </c>
      <c r="H47" s="163">
        <v>-0.35594528235706768</v>
      </c>
      <c r="I47" s="302">
        <v>3.0968317715305664</v>
      </c>
    </row>
    <row r="48" spans="1:9" ht="18" customHeight="1">
      <c r="A48" s="1266" t="s">
        <v>170</v>
      </c>
      <c r="B48" s="1387" t="s">
        <v>1355</v>
      </c>
      <c r="C48" s="312" t="s">
        <v>1346</v>
      </c>
      <c r="D48" s="161">
        <v>501</v>
      </c>
      <c r="E48" s="161">
        <v>771.5</v>
      </c>
      <c r="F48" s="202">
        <v>411.5</v>
      </c>
      <c r="G48" s="440">
        <v>5227.3</v>
      </c>
      <c r="H48" s="159">
        <v>-0.35061568373298768</v>
      </c>
      <c r="I48" s="493">
        <v>0.21749696233292837</v>
      </c>
    </row>
    <row r="49" spans="1:9" ht="18" customHeight="1">
      <c r="A49" s="1268"/>
      <c r="B49" s="1362"/>
      <c r="C49" s="786" t="s">
        <v>1358</v>
      </c>
      <c r="D49" s="796">
        <v>94</v>
      </c>
      <c r="E49" s="796">
        <v>119</v>
      </c>
      <c r="F49" s="793">
        <v>102</v>
      </c>
      <c r="G49" s="797">
        <v>767</v>
      </c>
      <c r="H49" s="791">
        <v>-0.21008403361344541</v>
      </c>
      <c r="I49" s="792">
        <v>-7.8431372549019662E-2</v>
      </c>
    </row>
    <row r="50" spans="1:9" ht="18" customHeight="1">
      <c r="A50" s="1268"/>
      <c r="B50" s="1362" t="s">
        <v>1353</v>
      </c>
      <c r="C50" s="312" t="s">
        <v>1346</v>
      </c>
      <c r="D50" s="161">
        <v>2089.5340000000001</v>
      </c>
      <c r="E50" s="161">
        <v>2608.4810000000002</v>
      </c>
      <c r="F50" s="313">
        <v>282.97000000000003</v>
      </c>
      <c r="G50" s="162">
        <v>10261.934999999999</v>
      </c>
      <c r="H50" s="503">
        <v>-0.19894605327775061</v>
      </c>
      <c r="I50" s="416">
        <v>6.3842951549634233</v>
      </c>
    </row>
    <row r="51" spans="1:9" ht="18" customHeight="1">
      <c r="A51" s="1268"/>
      <c r="B51" s="1362"/>
      <c r="C51" s="786" t="s">
        <v>1358</v>
      </c>
      <c r="D51" s="788">
        <v>21260</v>
      </c>
      <c r="E51" s="788">
        <v>31351</v>
      </c>
      <c r="F51" s="793">
        <v>3032</v>
      </c>
      <c r="G51" s="790">
        <v>106712</v>
      </c>
      <c r="H51" s="798">
        <v>-0.32187171063123987</v>
      </c>
      <c r="I51" s="799">
        <v>6.0118733509234827</v>
      </c>
    </row>
    <row r="52" spans="1:9" ht="18" customHeight="1">
      <c r="A52" s="1268"/>
      <c r="B52" s="1363" t="s">
        <v>2038</v>
      </c>
      <c r="C52" s="312" t="s">
        <v>1346</v>
      </c>
      <c r="D52" s="161">
        <v>28.425999999999998</v>
      </c>
      <c r="E52" s="161">
        <v>70.5</v>
      </c>
      <c r="F52" s="199" t="s">
        <v>333</v>
      </c>
      <c r="G52" s="162">
        <v>179.18899999999999</v>
      </c>
      <c r="H52" s="503">
        <v>-0.59679432624113482</v>
      </c>
      <c r="I52" s="416" t="s">
        <v>333</v>
      </c>
    </row>
    <row r="53" spans="1:9" ht="18" customHeight="1" thickBot="1">
      <c r="A53" s="1270"/>
      <c r="B53" s="1364"/>
      <c r="C53" s="352" t="s">
        <v>1358</v>
      </c>
      <c r="D53" s="193">
        <v>303</v>
      </c>
      <c r="E53" s="193">
        <v>750</v>
      </c>
      <c r="F53" s="191" t="s">
        <v>333</v>
      </c>
      <c r="G53" s="433">
        <v>1848</v>
      </c>
      <c r="H53" s="460">
        <v>-0.59599999999999997</v>
      </c>
      <c r="I53" s="415" t="s">
        <v>333</v>
      </c>
    </row>
    <row r="54" spans="1:9" ht="18" customHeight="1">
      <c r="A54" s="1239" t="s">
        <v>48</v>
      </c>
      <c r="B54" s="1239"/>
      <c r="C54" s="447" t="s">
        <v>1599</v>
      </c>
      <c r="D54" s="175">
        <v>18082.348999999998</v>
      </c>
      <c r="E54" s="175">
        <v>21198.266999999993</v>
      </c>
      <c r="F54" s="185">
        <v>11295.605</v>
      </c>
      <c r="G54" s="439">
        <v>162518.98399999994</v>
      </c>
      <c r="H54" s="168">
        <v>-0.14698927983122367</v>
      </c>
      <c r="I54" s="438">
        <v>0.60083050000420513</v>
      </c>
    </row>
    <row r="55" spans="1:9" ht="18" customHeight="1" thickBot="1">
      <c r="A55" s="1240"/>
      <c r="B55" s="1240"/>
      <c r="C55" s="170" t="s">
        <v>1600</v>
      </c>
      <c r="D55" s="188">
        <v>64117.332690520001</v>
      </c>
      <c r="E55" s="188">
        <v>79843.137100170003</v>
      </c>
      <c r="F55" s="187">
        <v>35021.831782950001</v>
      </c>
      <c r="G55" s="181">
        <v>393197.69996775599</v>
      </c>
      <c r="H55" s="171">
        <v>-0.19695874912731248</v>
      </c>
      <c r="I55" s="437">
        <v>0.83078181312420174</v>
      </c>
    </row>
  </sheetData>
  <mergeCells count="39">
    <mergeCell ref="D32:F32"/>
    <mergeCell ref="H32:I32"/>
    <mergeCell ref="A1:C1"/>
    <mergeCell ref="B48:B49"/>
    <mergeCell ref="B46:B47"/>
    <mergeCell ref="A48:A53"/>
    <mergeCell ref="A34:A39"/>
    <mergeCell ref="B34:B35"/>
    <mergeCell ref="B36:B37"/>
    <mergeCell ref="B38:B39"/>
    <mergeCell ref="A40:A47"/>
    <mergeCell ref="B40:B41"/>
    <mergeCell ref="B42:B43"/>
    <mergeCell ref="B44:B45"/>
    <mergeCell ref="B17:B18"/>
    <mergeCell ref="B19:B20"/>
    <mergeCell ref="A17:A22"/>
    <mergeCell ref="B21:B22"/>
    <mergeCell ref="A30:P30"/>
    <mergeCell ref="A3:A8"/>
    <mergeCell ref="B3:B4"/>
    <mergeCell ref="B5:B6"/>
    <mergeCell ref="B7:B8"/>
    <mergeCell ref="A9:A16"/>
    <mergeCell ref="B9:B10"/>
    <mergeCell ref="B11:B12"/>
    <mergeCell ref="B13:B14"/>
    <mergeCell ref="B15:B16"/>
    <mergeCell ref="A27:B27"/>
    <mergeCell ref="A28:B29"/>
    <mergeCell ref="A54:B55"/>
    <mergeCell ref="A23:A24"/>
    <mergeCell ref="B23:C23"/>
    <mergeCell ref="B24:C24"/>
    <mergeCell ref="A32:A33"/>
    <mergeCell ref="B32:B33"/>
    <mergeCell ref="C32:C33"/>
    <mergeCell ref="B50:B51"/>
    <mergeCell ref="B52:B53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J29"/>
  <sheetViews>
    <sheetView showGridLines="0" rightToLeft="1" zoomScaleNormal="100" workbookViewId="0">
      <selection activeCell="N20" sqref="N20"/>
    </sheetView>
  </sheetViews>
  <sheetFormatPr defaultColWidth="9.140625" defaultRowHeight="15"/>
  <cols>
    <col min="1" max="1" width="16.42578125" style="423" bestFit="1" customWidth="1"/>
    <col min="2" max="2" width="8.42578125" style="423" bestFit="1" customWidth="1"/>
    <col min="3" max="3" width="11.5703125" style="423" bestFit="1" customWidth="1"/>
    <col min="4" max="4" width="16.85546875" style="423" bestFit="1" customWidth="1"/>
    <col min="5" max="6" width="7.5703125" style="423" customWidth="1"/>
    <col min="7" max="7" width="9.28515625" style="423" customWidth="1"/>
    <col min="8" max="8" width="8.5703125" style="423" customWidth="1"/>
    <col min="9" max="9" width="9.140625" style="423" customWidth="1"/>
    <col min="10" max="36" width="7.5703125" style="423" customWidth="1"/>
    <col min="37" max="16384" width="9.140625" style="423"/>
  </cols>
  <sheetData>
    <row r="1" spans="1:36">
      <c r="A1" s="801" t="s">
        <v>19</v>
      </c>
      <c r="B1" s="801" t="s">
        <v>0</v>
      </c>
      <c r="C1" s="801" t="s">
        <v>1089</v>
      </c>
      <c r="D1" s="801"/>
      <c r="E1" s="457" t="s">
        <v>34</v>
      </c>
      <c r="F1" s="457" t="s">
        <v>35</v>
      </c>
      <c r="G1" s="457" t="s">
        <v>36</v>
      </c>
      <c r="H1" s="457" t="s">
        <v>37</v>
      </c>
      <c r="I1" s="457" t="s">
        <v>38</v>
      </c>
      <c r="J1" s="457" t="s">
        <v>39</v>
      </c>
      <c r="K1" s="457" t="s">
        <v>40</v>
      </c>
      <c r="L1" s="457" t="s">
        <v>41</v>
      </c>
      <c r="M1" s="457" t="s">
        <v>42</v>
      </c>
      <c r="N1" s="457" t="s">
        <v>43</v>
      </c>
      <c r="O1" s="457" t="s">
        <v>44</v>
      </c>
      <c r="P1" s="457" t="s">
        <v>168</v>
      </c>
      <c r="Q1" s="457" t="s">
        <v>175</v>
      </c>
      <c r="R1" s="457" t="s">
        <v>1359</v>
      </c>
      <c r="S1" s="457" t="s">
        <v>1390</v>
      </c>
      <c r="T1" s="457" t="s">
        <v>1440</v>
      </c>
      <c r="U1" s="457" t="s">
        <v>1496</v>
      </c>
      <c r="V1" s="457" t="s">
        <v>1526</v>
      </c>
      <c r="W1" s="457" t="s">
        <v>1575</v>
      </c>
      <c r="X1" s="457" t="s">
        <v>1603</v>
      </c>
      <c r="Y1" s="457" t="s">
        <v>1723</v>
      </c>
      <c r="Z1" s="457" t="s">
        <v>1777</v>
      </c>
      <c r="AA1" s="457" t="s">
        <v>1817</v>
      </c>
      <c r="AB1" s="457" t="s">
        <v>1841</v>
      </c>
      <c r="AC1" s="457" t="s">
        <v>1935</v>
      </c>
      <c r="AD1" s="457" t="s">
        <v>2050</v>
      </c>
      <c r="AE1" s="457" t="s">
        <v>2108</v>
      </c>
      <c r="AF1" s="457" t="s">
        <v>2150</v>
      </c>
      <c r="AG1" s="457" t="s">
        <v>2231</v>
      </c>
      <c r="AH1" s="457" t="s">
        <v>2282</v>
      </c>
      <c r="AI1" s="457" t="s">
        <v>2358</v>
      </c>
      <c r="AJ1" s="457" t="s">
        <v>2472</v>
      </c>
    </row>
    <row r="2" spans="1:36" ht="21">
      <c r="A2" s="1391" t="s">
        <v>170</v>
      </c>
      <c r="B2" s="1391" t="s">
        <v>1090</v>
      </c>
      <c r="C2" s="1391" t="s">
        <v>172</v>
      </c>
      <c r="D2" s="802" t="s">
        <v>32</v>
      </c>
      <c r="E2" s="456">
        <v>5413.9830000000002</v>
      </c>
      <c r="F2" s="456">
        <v>11795.49</v>
      </c>
      <c r="G2" s="456">
        <v>4799.0749999999998</v>
      </c>
      <c r="H2" s="456">
        <v>1836.11</v>
      </c>
      <c r="I2" s="456">
        <v>7239.95</v>
      </c>
      <c r="J2" s="456">
        <v>4193.5320000000002</v>
      </c>
      <c r="K2" s="456">
        <v>1646.1</v>
      </c>
      <c r="L2" s="456">
        <v>3777.65</v>
      </c>
      <c r="M2" s="456">
        <v>6.4640000000000004</v>
      </c>
      <c r="N2" s="456">
        <v>5896.1</v>
      </c>
      <c r="O2" s="456">
        <v>7244.8</v>
      </c>
      <c r="P2" s="456">
        <v>43107.45</v>
      </c>
      <c r="Q2" s="456">
        <v>1953.64</v>
      </c>
      <c r="R2" s="456">
        <v>2728.35</v>
      </c>
      <c r="S2" s="102">
        <v>1206.3599999999999</v>
      </c>
      <c r="T2" s="102">
        <v>1688.12</v>
      </c>
      <c r="U2" s="102">
        <v>611.91999999999996</v>
      </c>
      <c r="V2" s="102">
        <v>43765.24</v>
      </c>
      <c r="W2" s="102">
        <v>42478.3</v>
      </c>
      <c r="X2" s="102">
        <v>3241.2</v>
      </c>
      <c r="Y2" s="102">
        <v>42675.09</v>
      </c>
      <c r="Z2" s="102">
        <v>10897.98</v>
      </c>
      <c r="AA2" s="102">
        <v>7360.32</v>
      </c>
      <c r="AB2" s="102">
        <v>27771.97</v>
      </c>
      <c r="AC2" s="102">
        <v>805.7</v>
      </c>
      <c r="AD2" s="102">
        <v>4820.09</v>
      </c>
      <c r="AE2" s="102">
        <v>457.8</v>
      </c>
      <c r="AF2" s="102">
        <v>980.78</v>
      </c>
      <c r="AG2" s="102">
        <v>26122.51</v>
      </c>
      <c r="AH2" s="102">
        <v>26407.119999999999</v>
      </c>
      <c r="AI2" s="102">
        <v>26856.31</v>
      </c>
      <c r="AJ2" s="102">
        <v>21396.34</v>
      </c>
    </row>
    <row r="3" spans="1:36">
      <c r="A3" s="1391"/>
      <c r="B3" s="1391"/>
      <c r="C3" s="1391"/>
      <c r="D3" s="802" t="s">
        <v>179</v>
      </c>
      <c r="E3" s="456">
        <v>163</v>
      </c>
      <c r="F3" s="456">
        <v>201</v>
      </c>
      <c r="G3" s="456">
        <v>142</v>
      </c>
      <c r="H3" s="456">
        <v>66</v>
      </c>
      <c r="I3" s="456">
        <v>152</v>
      </c>
      <c r="J3" s="456">
        <v>123</v>
      </c>
      <c r="K3" s="456">
        <v>61</v>
      </c>
      <c r="L3" s="456">
        <v>135</v>
      </c>
      <c r="M3" s="456">
        <v>6</v>
      </c>
      <c r="N3" s="456">
        <v>134</v>
      </c>
      <c r="O3" s="456">
        <v>183</v>
      </c>
      <c r="P3" s="456">
        <v>626</v>
      </c>
      <c r="Q3" s="456">
        <v>42</v>
      </c>
      <c r="R3" s="456">
        <v>103</v>
      </c>
      <c r="S3" s="102">
        <v>18</v>
      </c>
      <c r="T3" s="102">
        <v>36</v>
      </c>
      <c r="U3" s="102">
        <v>14</v>
      </c>
      <c r="V3" s="102">
        <v>260</v>
      </c>
      <c r="W3" s="102">
        <v>278</v>
      </c>
      <c r="X3" s="102">
        <v>52</v>
      </c>
      <c r="Y3" s="102">
        <v>369</v>
      </c>
      <c r="Z3" s="102">
        <v>164</v>
      </c>
      <c r="AA3" s="102">
        <v>115</v>
      </c>
      <c r="AB3" s="102">
        <v>251</v>
      </c>
      <c r="AC3" s="102">
        <v>28</v>
      </c>
      <c r="AD3" s="102">
        <v>79</v>
      </c>
      <c r="AE3" s="102">
        <v>21</v>
      </c>
      <c r="AF3" s="102">
        <v>37</v>
      </c>
      <c r="AG3" s="102">
        <v>178</v>
      </c>
      <c r="AH3" s="102">
        <v>150</v>
      </c>
      <c r="AI3" s="102">
        <v>173</v>
      </c>
      <c r="AJ3" s="102">
        <v>127</v>
      </c>
    </row>
    <row r="4" spans="1:36" ht="15" customHeight="1">
      <c r="A4" s="1391" t="s">
        <v>22</v>
      </c>
      <c r="B4" s="1391" t="s">
        <v>1090</v>
      </c>
      <c r="C4" s="1391" t="s">
        <v>172</v>
      </c>
      <c r="D4" s="802" t="s">
        <v>32</v>
      </c>
      <c r="E4" s="456">
        <v>4.6349999999999998</v>
      </c>
      <c r="F4" s="456">
        <v>94.994</v>
      </c>
      <c r="G4" s="456">
        <v>77.427999999999997</v>
      </c>
      <c r="H4" s="456">
        <v>39.581000000000003</v>
      </c>
      <c r="I4" s="456">
        <v>55.835000000000001</v>
      </c>
      <c r="J4" s="456">
        <v>1400075.307</v>
      </c>
      <c r="K4" s="456">
        <v>26.568000000000001</v>
      </c>
      <c r="L4" s="456">
        <v>74.510000000000005</v>
      </c>
      <c r="M4" s="456">
        <v>182.30099999999999</v>
      </c>
      <c r="N4" s="456">
        <v>1393031.5630000001</v>
      </c>
      <c r="O4" s="456">
        <v>601906.90099999995</v>
      </c>
      <c r="P4" s="456">
        <v>52789.110999999997</v>
      </c>
      <c r="Q4" s="456">
        <v>343.375</v>
      </c>
      <c r="R4" s="456">
        <v>18237.047999999999</v>
      </c>
      <c r="S4" s="102">
        <v>38170.760999999999</v>
      </c>
      <c r="T4" s="102">
        <v>76386.294999999998</v>
      </c>
      <c r="U4" s="102">
        <v>201.10300000000001</v>
      </c>
      <c r="V4" s="102">
        <v>318.65800000000002</v>
      </c>
      <c r="W4" s="102">
        <v>974.37</v>
      </c>
      <c r="X4" s="102">
        <v>80083.735000000001</v>
      </c>
      <c r="Y4" s="102">
        <v>916.649</v>
      </c>
      <c r="Z4" s="102">
        <v>552.68299999999999</v>
      </c>
      <c r="AA4" s="102">
        <v>1093.049</v>
      </c>
      <c r="AB4" s="102">
        <v>460.41699999999997</v>
      </c>
      <c r="AC4" s="102">
        <v>213.90299999999999</v>
      </c>
      <c r="AD4" s="102">
        <v>521.678</v>
      </c>
      <c r="AE4" s="102">
        <v>652.58399999999995</v>
      </c>
      <c r="AF4" s="102">
        <v>55549.870999999999</v>
      </c>
      <c r="AG4" s="102">
        <v>456.91</v>
      </c>
      <c r="AH4" s="102">
        <v>425861.4</v>
      </c>
      <c r="AI4" s="102">
        <v>206264.21299999999</v>
      </c>
      <c r="AJ4" s="102">
        <v>39198.696000000004</v>
      </c>
    </row>
    <row r="5" spans="1:36" ht="15" customHeight="1">
      <c r="A5" s="1391"/>
      <c r="B5" s="1391"/>
      <c r="C5" s="1391"/>
      <c r="D5" s="802" t="s">
        <v>179</v>
      </c>
      <c r="E5" s="456">
        <v>75</v>
      </c>
      <c r="F5" s="456">
        <v>313</v>
      </c>
      <c r="G5" s="456">
        <v>97</v>
      </c>
      <c r="H5" s="456">
        <v>90</v>
      </c>
      <c r="I5" s="456">
        <v>173</v>
      </c>
      <c r="J5" s="456">
        <v>1712</v>
      </c>
      <c r="K5" s="456">
        <v>252</v>
      </c>
      <c r="L5" s="456">
        <v>347</v>
      </c>
      <c r="M5" s="456">
        <v>322</v>
      </c>
      <c r="N5" s="456">
        <v>1605</v>
      </c>
      <c r="O5" s="456">
        <v>1997</v>
      </c>
      <c r="P5" s="456">
        <v>3632</v>
      </c>
      <c r="Q5" s="456">
        <v>2666</v>
      </c>
      <c r="R5" s="456">
        <v>5463</v>
      </c>
      <c r="S5" s="102">
        <v>12824</v>
      </c>
      <c r="T5" s="102">
        <v>11310</v>
      </c>
      <c r="U5" s="102">
        <v>3968</v>
      </c>
      <c r="V5" s="102">
        <v>6267</v>
      </c>
      <c r="W5" s="102">
        <v>13947</v>
      </c>
      <c r="X5" s="102">
        <v>22084</v>
      </c>
      <c r="Y5" s="102">
        <v>11660</v>
      </c>
      <c r="Z5" s="102">
        <v>10771</v>
      </c>
      <c r="AA5" s="102">
        <v>19325</v>
      </c>
      <c r="AB5" s="102">
        <v>9003</v>
      </c>
      <c r="AC5" s="102">
        <v>6305</v>
      </c>
      <c r="AD5" s="102">
        <v>20864</v>
      </c>
      <c r="AE5" s="102">
        <v>22709</v>
      </c>
      <c r="AF5" s="102">
        <v>34945</v>
      </c>
      <c r="AG5" s="102">
        <v>21709</v>
      </c>
      <c r="AH5" s="102">
        <v>56376</v>
      </c>
      <c r="AI5" s="102">
        <v>100483</v>
      </c>
      <c r="AJ5" s="102">
        <v>77425</v>
      </c>
    </row>
    <row r="6" spans="1:36" ht="15" customHeight="1">
      <c r="A6" s="1391" t="s">
        <v>169</v>
      </c>
      <c r="B6" s="1391" t="s">
        <v>1090</v>
      </c>
      <c r="C6" s="1391" t="s">
        <v>172</v>
      </c>
      <c r="D6" s="802" t="s">
        <v>32</v>
      </c>
      <c r="E6" s="456">
        <v>164.78399999999999</v>
      </c>
      <c r="F6" s="456">
        <v>15125.121999999999</v>
      </c>
      <c r="G6" s="456">
        <v>3775.9270000000001</v>
      </c>
      <c r="H6" s="456">
        <v>3219.5650000000001</v>
      </c>
      <c r="I6" s="456">
        <v>4819.05</v>
      </c>
      <c r="J6" s="456">
        <v>4614.3900000000003</v>
      </c>
      <c r="K6" s="456">
        <v>73693.782000000007</v>
      </c>
      <c r="L6" s="456">
        <v>7702.5870000000004</v>
      </c>
      <c r="M6" s="456">
        <v>65709.63</v>
      </c>
      <c r="N6" s="456">
        <v>46272.766000000003</v>
      </c>
      <c r="O6" s="456">
        <v>14080.279</v>
      </c>
      <c r="P6" s="456">
        <v>5491.6530000000002</v>
      </c>
      <c r="Q6" s="456">
        <v>2325.9639999999999</v>
      </c>
      <c r="R6" s="456">
        <v>5299.7659999999996</v>
      </c>
      <c r="S6" s="102">
        <v>23611.678</v>
      </c>
      <c r="T6" s="102">
        <v>4351.982</v>
      </c>
      <c r="U6" s="102">
        <v>4282.8190000000004</v>
      </c>
      <c r="V6" s="102">
        <v>4314.652</v>
      </c>
      <c r="W6" s="102">
        <v>4099.2359999999999</v>
      </c>
      <c r="X6" s="102">
        <v>7377.6319999999996</v>
      </c>
      <c r="Y6" s="102">
        <v>9427.3889999999992</v>
      </c>
      <c r="Z6" s="102">
        <v>7102.0820000000003</v>
      </c>
      <c r="AA6" s="102">
        <v>6858.9780000000001</v>
      </c>
      <c r="AB6" s="102">
        <v>10492.835999999999</v>
      </c>
      <c r="AC6" s="102">
        <v>6593.6890000000003</v>
      </c>
      <c r="AD6" s="102">
        <v>29040.866999999998</v>
      </c>
      <c r="AE6" s="102">
        <v>6503.0590000000002</v>
      </c>
      <c r="AF6" s="102">
        <v>36058.919000000002</v>
      </c>
      <c r="AG6" s="102">
        <v>10435.044</v>
      </c>
      <c r="AH6" s="102">
        <v>14353.397999999999</v>
      </c>
      <c r="AI6" s="102">
        <v>15071.392</v>
      </c>
      <c r="AJ6" s="102">
        <v>13059.995999999999</v>
      </c>
    </row>
    <row r="7" spans="1:36" ht="15" customHeight="1">
      <c r="A7" s="1391"/>
      <c r="B7" s="1391"/>
      <c r="C7" s="1391"/>
      <c r="D7" s="802" t="s">
        <v>179</v>
      </c>
      <c r="E7" s="456">
        <v>1438</v>
      </c>
      <c r="F7" s="456">
        <v>5459</v>
      </c>
      <c r="G7" s="456">
        <v>10243</v>
      </c>
      <c r="H7" s="456">
        <v>11111</v>
      </c>
      <c r="I7" s="456">
        <v>16242</v>
      </c>
      <c r="J7" s="456">
        <v>10918</v>
      </c>
      <c r="K7" s="456">
        <v>15023</v>
      </c>
      <c r="L7" s="456">
        <v>16794</v>
      </c>
      <c r="M7" s="456">
        <v>15373</v>
      </c>
      <c r="N7" s="456">
        <v>23547</v>
      </c>
      <c r="O7" s="456">
        <v>19743</v>
      </c>
      <c r="P7" s="456">
        <v>15927</v>
      </c>
      <c r="Q7" s="456">
        <v>12702</v>
      </c>
      <c r="R7" s="456">
        <v>28503</v>
      </c>
      <c r="S7" s="102">
        <v>22003</v>
      </c>
      <c r="T7" s="102">
        <v>23247</v>
      </c>
      <c r="U7" s="102">
        <v>18244</v>
      </c>
      <c r="V7" s="102">
        <v>19078</v>
      </c>
      <c r="W7" s="102">
        <v>17580</v>
      </c>
      <c r="X7" s="102">
        <v>24399</v>
      </c>
      <c r="Y7" s="102">
        <v>31149</v>
      </c>
      <c r="Z7" s="102">
        <v>31413</v>
      </c>
      <c r="AA7" s="102">
        <v>26027</v>
      </c>
      <c r="AB7" s="102">
        <v>32330</v>
      </c>
      <c r="AC7" s="102">
        <v>21821</v>
      </c>
      <c r="AD7" s="102">
        <v>32958</v>
      </c>
      <c r="AE7" s="102">
        <v>22483</v>
      </c>
      <c r="AF7" s="102">
        <v>25294</v>
      </c>
      <c r="AG7" s="102">
        <v>21927</v>
      </c>
      <c r="AH7" s="102">
        <v>18781</v>
      </c>
      <c r="AI7" s="102">
        <v>37601</v>
      </c>
      <c r="AJ7" s="102">
        <v>24395</v>
      </c>
    </row>
    <row r="8" spans="1:36" ht="15" customHeight="1">
      <c r="A8" s="1391" t="s">
        <v>18</v>
      </c>
      <c r="B8" s="1391" t="s">
        <v>1090</v>
      </c>
      <c r="C8" s="1391" t="s">
        <v>172</v>
      </c>
      <c r="D8" s="1094" t="s">
        <v>32</v>
      </c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>
        <v>539.82600000000002</v>
      </c>
      <c r="AI8" s="102">
        <v>208148.72099999999</v>
      </c>
      <c r="AJ8" s="102">
        <v>47254.832000000002</v>
      </c>
    </row>
    <row r="9" spans="1:36" ht="15" customHeight="1">
      <c r="A9" s="1391"/>
      <c r="B9" s="1391"/>
      <c r="C9" s="1391"/>
      <c r="D9" s="1094" t="s">
        <v>179</v>
      </c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>
        <v>143</v>
      </c>
      <c r="AI9" s="102">
        <v>20177</v>
      </c>
      <c r="AJ9" s="102">
        <v>4024</v>
      </c>
    </row>
    <row r="10" spans="1:36" ht="15" customHeight="1">
      <c r="A10" s="1393" t="s">
        <v>32</v>
      </c>
      <c r="B10" s="1393"/>
      <c r="C10" s="1393"/>
      <c r="D10" s="1393"/>
      <c r="E10" s="455">
        <v>5583.402</v>
      </c>
      <c r="F10" s="455">
        <v>27015.606</v>
      </c>
      <c r="G10" s="455">
        <v>8652.43</v>
      </c>
      <c r="H10" s="455">
        <v>5095.2560000000003</v>
      </c>
      <c r="I10" s="455">
        <v>12114.834999999999</v>
      </c>
      <c r="J10" s="455">
        <v>1408883.2290000001</v>
      </c>
      <c r="K10" s="455">
        <v>75366.45</v>
      </c>
      <c r="L10" s="455">
        <v>11554.746999999999</v>
      </c>
      <c r="M10" s="455">
        <v>65898.395000000004</v>
      </c>
      <c r="N10" s="455">
        <v>1445200.429</v>
      </c>
      <c r="O10" s="455">
        <v>623231.98</v>
      </c>
      <c r="P10" s="455">
        <v>101388.21400000001</v>
      </c>
      <c r="Q10" s="455">
        <v>4622.9790000000003</v>
      </c>
      <c r="R10" s="455">
        <v>26265.164000000001</v>
      </c>
      <c r="S10" s="455">
        <v>62988.798999999999</v>
      </c>
      <c r="T10" s="455">
        <v>82426.396999999997</v>
      </c>
      <c r="U10" s="455">
        <v>5095.8419999999996</v>
      </c>
      <c r="V10" s="455">
        <v>48398.55</v>
      </c>
      <c r="W10" s="455">
        <v>47551.906000000003</v>
      </c>
      <c r="X10" s="455">
        <v>90702.566999999995</v>
      </c>
      <c r="Y10" s="455">
        <v>53019.127999999997</v>
      </c>
      <c r="Z10" s="455">
        <v>18552.744999999999</v>
      </c>
      <c r="AA10" s="455">
        <v>15312.347</v>
      </c>
      <c r="AB10" s="455">
        <v>38725.222999999998</v>
      </c>
      <c r="AC10" s="455">
        <v>7613.2920000000004</v>
      </c>
      <c r="AD10" s="455">
        <v>34382.635000000002</v>
      </c>
      <c r="AE10" s="455">
        <v>7613.4430000000002</v>
      </c>
      <c r="AF10" s="455">
        <v>92589.57</v>
      </c>
      <c r="AG10" s="455">
        <v>37014.464</v>
      </c>
      <c r="AH10" s="455">
        <v>467161.74400000001</v>
      </c>
      <c r="AI10" s="455">
        <v>456340.636</v>
      </c>
      <c r="AJ10" s="455">
        <v>120909.864</v>
      </c>
    </row>
    <row r="11" spans="1:36" ht="15" customHeight="1">
      <c r="A11" s="1393" t="s">
        <v>179</v>
      </c>
      <c r="B11" s="1393"/>
      <c r="C11" s="1393"/>
      <c r="D11" s="1393"/>
      <c r="E11" s="455">
        <v>1676</v>
      </c>
      <c r="F11" s="455">
        <v>5973</v>
      </c>
      <c r="G11" s="455">
        <v>10482</v>
      </c>
      <c r="H11" s="455">
        <v>11267</v>
      </c>
      <c r="I11" s="455">
        <v>16567</v>
      </c>
      <c r="J11" s="455">
        <v>12753</v>
      </c>
      <c r="K11" s="455">
        <v>15336</v>
      </c>
      <c r="L11" s="455">
        <v>17276</v>
      </c>
      <c r="M11" s="455">
        <v>15701</v>
      </c>
      <c r="N11" s="455">
        <v>25286</v>
      </c>
      <c r="O11" s="455">
        <v>21923</v>
      </c>
      <c r="P11" s="455">
        <v>20185</v>
      </c>
      <c r="Q11" s="455">
        <v>15410</v>
      </c>
      <c r="R11" s="455">
        <v>34069</v>
      </c>
      <c r="S11" s="455">
        <v>34845</v>
      </c>
      <c r="T11" s="455">
        <v>34593</v>
      </c>
      <c r="U11" s="455">
        <v>22226</v>
      </c>
      <c r="V11" s="455">
        <v>25605</v>
      </c>
      <c r="W11" s="455">
        <v>31805</v>
      </c>
      <c r="X11" s="455">
        <v>46535</v>
      </c>
      <c r="Y11" s="455">
        <v>43178</v>
      </c>
      <c r="Z11" s="455">
        <v>42348</v>
      </c>
      <c r="AA11" s="455">
        <v>45467</v>
      </c>
      <c r="AB11" s="455">
        <v>41584</v>
      </c>
      <c r="AC11" s="455">
        <v>28154</v>
      </c>
      <c r="AD11" s="455">
        <v>53901</v>
      </c>
      <c r="AE11" s="455">
        <v>45213</v>
      </c>
      <c r="AF11" s="455">
        <v>60276</v>
      </c>
      <c r="AG11" s="455">
        <v>43814</v>
      </c>
      <c r="AH11" s="455">
        <v>75450</v>
      </c>
      <c r="AI11" s="455">
        <v>158434</v>
      </c>
      <c r="AJ11" s="455">
        <v>105971</v>
      </c>
    </row>
    <row r="12" spans="1:36" ht="21">
      <c r="A12" s="803"/>
      <c r="B12" s="803"/>
      <c r="C12" s="803"/>
      <c r="D12" s="804" t="s">
        <v>335</v>
      </c>
      <c r="E12" s="31">
        <v>15</v>
      </c>
      <c r="F12" s="31">
        <v>22</v>
      </c>
      <c r="G12" s="31">
        <v>18</v>
      </c>
      <c r="H12" s="31">
        <v>21</v>
      </c>
      <c r="I12" s="31">
        <v>22</v>
      </c>
      <c r="J12" s="31">
        <v>20</v>
      </c>
      <c r="K12" s="31">
        <v>22</v>
      </c>
      <c r="L12" s="31">
        <v>20</v>
      </c>
      <c r="M12" s="31">
        <v>19</v>
      </c>
      <c r="N12" s="31">
        <v>22</v>
      </c>
      <c r="O12" s="31">
        <v>20</v>
      </c>
      <c r="P12" s="31">
        <v>20</v>
      </c>
      <c r="Q12" s="31">
        <v>16</v>
      </c>
      <c r="R12" s="31">
        <v>22</v>
      </c>
      <c r="S12" s="31">
        <v>18</v>
      </c>
      <c r="T12" s="31">
        <v>22</v>
      </c>
      <c r="U12" s="31">
        <v>20</v>
      </c>
      <c r="V12" s="31">
        <v>20</v>
      </c>
      <c r="W12" s="31">
        <v>21</v>
      </c>
      <c r="X12" s="31">
        <v>18</v>
      </c>
      <c r="Y12" s="31">
        <v>21</v>
      </c>
      <c r="Z12" s="31">
        <v>21</v>
      </c>
      <c r="AA12" s="31">
        <v>20</v>
      </c>
      <c r="AB12" s="31">
        <v>19</v>
      </c>
      <c r="AC12" s="31">
        <v>17</v>
      </c>
      <c r="AD12" s="31">
        <v>23</v>
      </c>
      <c r="AE12" s="31">
        <v>17</v>
      </c>
      <c r="AF12" s="31">
        <v>23</v>
      </c>
      <c r="AG12" s="31">
        <v>20</v>
      </c>
      <c r="AH12" s="31">
        <v>21</v>
      </c>
      <c r="AI12" s="31">
        <v>21</v>
      </c>
      <c r="AJ12" s="31">
        <v>18</v>
      </c>
    </row>
    <row r="13" spans="1:36" ht="21">
      <c r="A13" s="803"/>
      <c r="B13" s="803"/>
      <c r="C13" s="1391" t="s">
        <v>171</v>
      </c>
      <c r="D13" s="802" t="s">
        <v>32</v>
      </c>
      <c r="E13" s="455">
        <v>372.22680000000003</v>
      </c>
      <c r="F13" s="455">
        <v>1227.9820909090909</v>
      </c>
      <c r="G13" s="455">
        <v>480.69055555555559</v>
      </c>
      <c r="H13" s="455">
        <v>242.6312380952381</v>
      </c>
      <c r="I13" s="455">
        <v>550.67431818181819</v>
      </c>
      <c r="J13" s="455">
        <v>70444.16145</v>
      </c>
      <c r="K13" s="455">
        <v>3425.7477272727269</v>
      </c>
      <c r="L13" s="455">
        <v>577.73734999999999</v>
      </c>
      <c r="M13" s="455">
        <v>3468.3365789473687</v>
      </c>
      <c r="N13" s="455">
        <v>65690.928590909098</v>
      </c>
      <c r="O13" s="455">
        <v>31161.598999999998</v>
      </c>
      <c r="P13" s="455">
        <v>5069.4107000000004</v>
      </c>
      <c r="Q13" s="455">
        <v>288.93618750000002</v>
      </c>
      <c r="R13" s="455">
        <v>1193.871090909091</v>
      </c>
      <c r="S13" s="455">
        <v>3499.377722222222</v>
      </c>
      <c r="T13" s="455">
        <v>3746.6544090909088</v>
      </c>
      <c r="U13" s="455">
        <v>254.79209999999998</v>
      </c>
      <c r="V13" s="455">
        <v>2419.9275000000002</v>
      </c>
      <c r="W13" s="455">
        <v>2264.3764761904763</v>
      </c>
      <c r="X13" s="455">
        <v>5039.0315000000001</v>
      </c>
      <c r="Y13" s="455">
        <v>2524.7203809523808</v>
      </c>
      <c r="Z13" s="455">
        <v>883.46404761904762</v>
      </c>
      <c r="AA13" s="455">
        <v>765.61734999999999</v>
      </c>
      <c r="AB13" s="455">
        <v>2038.1696315789472</v>
      </c>
      <c r="AC13" s="455">
        <v>447.84070588235295</v>
      </c>
      <c r="AD13" s="455">
        <v>1494.8971739130436</v>
      </c>
      <c r="AE13" s="455">
        <v>447.84958823529411</v>
      </c>
      <c r="AF13" s="455">
        <v>4025.6334782608697</v>
      </c>
      <c r="AG13" s="455">
        <v>1850.7231999999999</v>
      </c>
      <c r="AH13" s="455">
        <v>22245.797333333332</v>
      </c>
      <c r="AI13" s="455">
        <v>21730.506476190476</v>
      </c>
      <c r="AJ13" s="455">
        <v>6717.2146666666667</v>
      </c>
    </row>
    <row r="14" spans="1:36">
      <c r="A14" s="803"/>
      <c r="B14" s="803"/>
      <c r="C14" s="1391"/>
      <c r="D14" s="802" t="s">
        <v>179</v>
      </c>
      <c r="E14" s="455">
        <v>111.73333333333333</v>
      </c>
      <c r="F14" s="455">
        <v>271.5</v>
      </c>
      <c r="G14" s="455">
        <v>582.33333333333337</v>
      </c>
      <c r="H14" s="455">
        <v>536.52380952380952</v>
      </c>
      <c r="I14" s="455">
        <v>753.0454545454545</v>
      </c>
      <c r="J14" s="455">
        <v>637.65</v>
      </c>
      <c r="K14" s="455">
        <v>697.09090909090912</v>
      </c>
      <c r="L14" s="455">
        <v>863.8</v>
      </c>
      <c r="M14" s="455">
        <v>826.36842105263156</v>
      </c>
      <c r="N14" s="455">
        <v>1149.3636363636363</v>
      </c>
      <c r="O14" s="455">
        <v>1096.1500000000001</v>
      </c>
      <c r="P14" s="455">
        <v>1009.25</v>
      </c>
      <c r="Q14" s="455">
        <v>963.125</v>
      </c>
      <c r="R14" s="455">
        <v>1548.590909090909</v>
      </c>
      <c r="S14" s="455">
        <v>1935.8333333333333</v>
      </c>
      <c r="T14" s="455">
        <v>1572.409090909091</v>
      </c>
      <c r="U14" s="455">
        <v>1111.3</v>
      </c>
      <c r="V14" s="455">
        <v>1280.25</v>
      </c>
      <c r="W14" s="455">
        <v>1514.5238095238096</v>
      </c>
      <c r="X14" s="455">
        <v>2585.2777777777778</v>
      </c>
      <c r="Y14" s="455">
        <v>2056.0952380952381</v>
      </c>
      <c r="Z14" s="455">
        <v>2016.5714285714287</v>
      </c>
      <c r="AA14" s="455">
        <v>2273.35</v>
      </c>
      <c r="AB14" s="455">
        <v>2188.6315789473683</v>
      </c>
      <c r="AC14" s="455">
        <v>1656.1176470588234</v>
      </c>
      <c r="AD14" s="455">
        <v>2343.521739130435</v>
      </c>
      <c r="AE14" s="455">
        <v>2659.5882352941176</v>
      </c>
      <c r="AF14" s="455">
        <v>2620.695652173913</v>
      </c>
      <c r="AG14" s="455">
        <v>2190.6999999999998</v>
      </c>
      <c r="AH14" s="455">
        <v>3592.8571428571427</v>
      </c>
      <c r="AI14" s="455">
        <v>7544.4761904761908</v>
      </c>
      <c r="AJ14" s="455">
        <v>5887.2777777777774</v>
      </c>
    </row>
    <row r="15" spans="1:36" ht="15.75" thickBot="1">
      <c r="A15" s="454"/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</row>
    <row r="16" spans="1:36" ht="42.75" thickBot="1">
      <c r="A16" s="1263" t="s">
        <v>1597</v>
      </c>
      <c r="B16" s="1263" t="s">
        <v>19</v>
      </c>
      <c r="C16" s="1260"/>
      <c r="D16" s="1317" t="s">
        <v>229</v>
      </c>
      <c r="E16" s="1317"/>
      <c r="F16" s="1317"/>
      <c r="G16" s="977" t="s">
        <v>1608</v>
      </c>
      <c r="H16" s="1317" t="s">
        <v>230</v>
      </c>
      <c r="I16" s="1317"/>
    </row>
    <row r="17" spans="1:9" ht="34.5">
      <c r="A17" s="1264"/>
      <c r="B17" s="1264"/>
      <c r="C17" s="1261"/>
      <c r="D17" s="155" t="s">
        <v>2476</v>
      </c>
      <c r="E17" s="975" t="s">
        <v>2361</v>
      </c>
      <c r="F17" s="196" t="s">
        <v>2479</v>
      </c>
      <c r="G17" s="979" t="s">
        <v>2480</v>
      </c>
      <c r="H17" s="195" t="s">
        <v>231</v>
      </c>
      <c r="I17" s="976" t="s">
        <v>332</v>
      </c>
    </row>
    <row r="18" spans="1:9" ht="30">
      <c r="A18" s="1247" t="s">
        <v>1350</v>
      </c>
      <c r="B18" s="1257" t="s">
        <v>17</v>
      </c>
      <c r="C18" s="156" t="s">
        <v>32</v>
      </c>
      <c r="D18" s="161">
        <v>39198.696000000004</v>
      </c>
      <c r="E18" s="161">
        <v>206264.21299999999</v>
      </c>
      <c r="F18" s="161">
        <v>80083.735000000001</v>
      </c>
      <c r="G18" s="200">
        <v>728719.255</v>
      </c>
      <c r="H18" s="1086">
        <v>-0.80995881238981571</v>
      </c>
      <c r="I18" s="396">
        <v>-0.51052862357131568</v>
      </c>
    </row>
    <row r="19" spans="1:9" ht="17.25">
      <c r="A19" s="1247"/>
      <c r="B19" s="1257"/>
      <c r="C19" s="156" t="s">
        <v>179</v>
      </c>
      <c r="D19" s="161">
        <v>77425</v>
      </c>
      <c r="E19" s="161">
        <v>100483</v>
      </c>
      <c r="F19" s="161">
        <v>22084</v>
      </c>
      <c r="G19" s="200">
        <v>340816</v>
      </c>
      <c r="H19" s="397">
        <v>-0.22947165192122054</v>
      </c>
      <c r="I19" s="396">
        <v>2.5059318963955803</v>
      </c>
    </row>
    <row r="20" spans="1:9" ht="30">
      <c r="A20" s="1247"/>
      <c r="B20" s="1257" t="s">
        <v>169</v>
      </c>
      <c r="C20" s="156" t="s">
        <v>32</v>
      </c>
      <c r="D20" s="161">
        <v>13059.995999999999</v>
      </c>
      <c r="E20" s="161">
        <v>15071.392</v>
      </c>
      <c r="F20" s="161">
        <v>7377.6319999999996</v>
      </c>
      <c r="G20" s="200">
        <v>131116.364</v>
      </c>
      <c r="H20" s="397">
        <v>-0.13345787834328782</v>
      </c>
      <c r="I20" s="396">
        <v>0.77021515846819133</v>
      </c>
    </row>
    <row r="21" spans="1:9" ht="17.25">
      <c r="A21" s="1247"/>
      <c r="B21" s="1257"/>
      <c r="C21" s="156" t="s">
        <v>179</v>
      </c>
      <c r="D21" s="161">
        <v>24395</v>
      </c>
      <c r="E21" s="161">
        <v>37601</v>
      </c>
      <c r="F21" s="161">
        <v>24399</v>
      </c>
      <c r="G21" s="200">
        <v>205260</v>
      </c>
      <c r="H21" s="397">
        <v>-0.35121406345575912</v>
      </c>
      <c r="I21" s="396">
        <v>-1.6394114512885416E-4</v>
      </c>
    </row>
    <row r="22" spans="1:9" ht="30">
      <c r="A22" s="1247"/>
      <c r="B22" s="1257" t="s">
        <v>170</v>
      </c>
      <c r="C22" s="156" t="s">
        <v>32</v>
      </c>
      <c r="D22" s="161">
        <v>21396.34</v>
      </c>
      <c r="E22" s="157">
        <v>26856.31</v>
      </c>
      <c r="F22" s="161">
        <v>3241.2</v>
      </c>
      <c r="G22" s="200">
        <v>107846.65</v>
      </c>
      <c r="H22" s="397">
        <v>-0.20330305987680364</v>
      </c>
      <c r="I22" s="396">
        <v>5.6013636924595831</v>
      </c>
    </row>
    <row r="23" spans="1:9" ht="17.25">
      <c r="A23" s="1247"/>
      <c r="B23" s="1257"/>
      <c r="C23" s="156" t="s">
        <v>1601</v>
      </c>
      <c r="D23" s="157">
        <v>127</v>
      </c>
      <c r="E23" s="157">
        <v>173</v>
      </c>
      <c r="F23" s="157">
        <v>52</v>
      </c>
      <c r="G23" s="198">
        <v>793</v>
      </c>
      <c r="H23" s="397">
        <v>-0.26589595375722541</v>
      </c>
      <c r="I23" s="396">
        <v>1.4423076923076925</v>
      </c>
    </row>
    <row r="24" spans="1:9" ht="30">
      <c r="A24" s="1247"/>
      <c r="B24" s="1257" t="s">
        <v>2280</v>
      </c>
      <c r="C24" s="156" t="s">
        <v>32</v>
      </c>
      <c r="D24" s="161">
        <v>47254.832000000002</v>
      </c>
      <c r="E24" s="157">
        <v>208148.72099999999</v>
      </c>
      <c r="F24" s="161" t="s">
        <v>333</v>
      </c>
      <c r="G24" s="200">
        <v>255943.37899999999</v>
      </c>
      <c r="H24" s="397">
        <v>-0.7729756312074576</v>
      </c>
      <c r="I24" s="396" t="s">
        <v>333</v>
      </c>
    </row>
    <row r="25" spans="1:9" ht="18" thickBot="1">
      <c r="A25" s="980"/>
      <c r="B25" s="1257"/>
      <c r="C25" s="156" t="s">
        <v>1601</v>
      </c>
      <c r="D25" s="157">
        <v>4024</v>
      </c>
      <c r="E25" s="157">
        <v>20177</v>
      </c>
      <c r="F25" s="157" t="s">
        <v>333</v>
      </c>
      <c r="G25" s="198">
        <v>24344</v>
      </c>
      <c r="H25" s="397">
        <v>-0.80056499975219308</v>
      </c>
      <c r="I25" s="396" t="s">
        <v>333</v>
      </c>
    </row>
    <row r="26" spans="1:9" ht="28.5">
      <c r="A26" s="1392" t="s">
        <v>48</v>
      </c>
      <c r="B26" s="1268"/>
      <c r="C26" s="176" t="s">
        <v>32</v>
      </c>
      <c r="D26" s="177">
        <v>120909.864</v>
      </c>
      <c r="E26" s="177">
        <v>456340.636</v>
      </c>
      <c r="F26" s="177">
        <v>90702.566999999995</v>
      </c>
      <c r="G26" s="453">
        <v>1223625.648</v>
      </c>
      <c r="H26" s="452">
        <v>-0.73504471339694588</v>
      </c>
      <c r="I26" s="451">
        <v>0.33303684778844245</v>
      </c>
    </row>
    <row r="27" spans="1:9" ht="18" thickBot="1">
      <c r="A27" s="1270"/>
      <c r="B27" s="1270"/>
      <c r="C27" s="179" t="s">
        <v>1601</v>
      </c>
      <c r="D27" s="180">
        <v>105971</v>
      </c>
      <c r="E27" s="180">
        <v>158434</v>
      </c>
      <c r="F27" s="180">
        <v>46535</v>
      </c>
      <c r="G27" s="450">
        <v>571213</v>
      </c>
      <c r="H27" s="449">
        <v>-0.33113473118143832</v>
      </c>
      <c r="I27" s="448">
        <v>1.2772321908241109</v>
      </c>
    </row>
    <row r="28" spans="1:9" ht="28.5">
      <c r="A28" s="1273" t="s">
        <v>171</v>
      </c>
      <c r="B28" s="1273"/>
      <c r="C28" s="447" t="s">
        <v>32</v>
      </c>
      <c r="D28" s="175">
        <v>6717.2146666666667</v>
      </c>
      <c r="E28" s="175">
        <v>21730.506476190476</v>
      </c>
      <c r="F28" s="175">
        <v>5039.0315000000001</v>
      </c>
      <c r="G28" s="446">
        <v>7647.6603000000005</v>
      </c>
      <c r="H28" s="445">
        <v>-0.69088549896310347</v>
      </c>
      <c r="I28" s="444">
        <v>0.33303684778844245</v>
      </c>
    </row>
    <row r="29" spans="1:9" ht="18" thickBot="1">
      <c r="A29" s="1343"/>
      <c r="B29" s="1343"/>
      <c r="C29" s="170" t="s">
        <v>1601</v>
      </c>
      <c r="D29" s="188">
        <v>5887.2777777777774</v>
      </c>
      <c r="E29" s="188">
        <v>7544.4761904761908</v>
      </c>
      <c r="F29" s="1085">
        <v>2585.2777777777778</v>
      </c>
      <c r="G29" s="186">
        <v>3570.0812500000002</v>
      </c>
      <c r="H29" s="443">
        <v>-0.21965718637834486</v>
      </c>
      <c r="I29" s="442">
        <v>1.2772321908241109</v>
      </c>
    </row>
  </sheetData>
  <mergeCells count="27">
    <mergeCell ref="A8:A9"/>
    <mergeCell ref="B8:B9"/>
    <mergeCell ref="C8:C9"/>
    <mergeCell ref="B22:B23"/>
    <mergeCell ref="B24:B25"/>
    <mergeCell ref="C13:C14"/>
    <mergeCell ref="A10:D10"/>
    <mergeCell ref="A11:D11"/>
    <mergeCell ref="A26:B27"/>
    <mergeCell ref="A28:B29"/>
    <mergeCell ref="D16:F16"/>
    <mergeCell ref="H16:I16"/>
    <mergeCell ref="A18:A24"/>
    <mergeCell ref="B18:B19"/>
    <mergeCell ref="B20:B21"/>
    <mergeCell ref="B16:B17"/>
    <mergeCell ref="C16:C17"/>
    <mergeCell ref="A16:A17"/>
    <mergeCell ref="A2:A3"/>
    <mergeCell ref="B2:B3"/>
    <mergeCell ref="C2:C3"/>
    <mergeCell ref="A6:A7"/>
    <mergeCell ref="B6:B7"/>
    <mergeCell ref="C6:C7"/>
    <mergeCell ref="A4:A5"/>
    <mergeCell ref="B4:B5"/>
    <mergeCell ref="C4:C5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0"/>
  <sheetViews>
    <sheetView rightToLeft="1" zoomScaleNormal="100" workbookViewId="0">
      <selection activeCell="N30" sqref="N30"/>
    </sheetView>
  </sheetViews>
  <sheetFormatPr defaultColWidth="9.140625" defaultRowHeight="15"/>
  <cols>
    <col min="1" max="1" width="16.140625" style="28" bestFit="1" customWidth="1"/>
    <col min="2" max="2" width="19.5703125" style="28" bestFit="1" customWidth="1"/>
    <col min="3" max="3" width="15" style="28" customWidth="1"/>
    <col min="4" max="13" width="8.85546875" style="28" customWidth="1"/>
    <col min="14" max="16384" width="9.140625" style="28"/>
  </cols>
  <sheetData>
    <row r="1" spans="1:13" ht="15" customHeight="1">
      <c r="A1" s="1396" t="s">
        <v>2304</v>
      </c>
      <c r="B1" s="809" t="s">
        <v>311</v>
      </c>
      <c r="C1" s="810">
        <f>C14</f>
        <v>2530094.2999999998</v>
      </c>
    </row>
    <row r="2" spans="1:13" ht="15" customHeight="1">
      <c r="A2" s="1397"/>
      <c r="B2" s="809" t="s">
        <v>312</v>
      </c>
      <c r="C2" s="810">
        <f>C15</f>
        <v>40706.800000000003</v>
      </c>
    </row>
    <row r="3" spans="1:13" ht="15" customHeight="1">
      <c r="A3" s="1397"/>
      <c r="B3" s="809" t="s">
        <v>15</v>
      </c>
      <c r="C3" s="810">
        <f>C16</f>
        <v>579932.9</v>
      </c>
    </row>
    <row r="4" spans="1:13" ht="15" customHeight="1">
      <c r="A4" s="1398"/>
      <c r="B4" s="809" t="s">
        <v>313</v>
      </c>
      <c r="C4" s="810">
        <f>C17</f>
        <v>379426</v>
      </c>
    </row>
    <row r="5" spans="1:13" ht="15" customHeight="1">
      <c r="A5" s="1396" t="s">
        <v>2379</v>
      </c>
      <c r="B5" s="809" t="s">
        <v>311</v>
      </c>
      <c r="C5" s="810">
        <f>B14</f>
        <v>2523232</v>
      </c>
    </row>
    <row r="6" spans="1:13" ht="15" customHeight="1">
      <c r="A6" s="1397"/>
      <c r="B6" s="809" t="s">
        <v>312</v>
      </c>
      <c r="C6" s="810">
        <f>B15</f>
        <v>35258</v>
      </c>
    </row>
    <row r="7" spans="1:13" ht="15" customHeight="1">
      <c r="A7" s="1397"/>
      <c r="B7" s="809" t="s">
        <v>15</v>
      </c>
      <c r="C7" s="810">
        <f>B16</f>
        <v>506174</v>
      </c>
    </row>
    <row r="8" spans="1:13" ht="15" customHeight="1">
      <c r="A8" s="1398"/>
      <c r="B8" s="809" t="s">
        <v>313</v>
      </c>
      <c r="C8" s="810">
        <f>B17</f>
        <v>456642</v>
      </c>
    </row>
    <row r="9" spans="1:13">
      <c r="C9" s="26"/>
    </row>
    <row r="10" spans="1:13">
      <c r="C10" s="26"/>
    </row>
    <row r="11" spans="1:13" ht="20.25" customHeight="1">
      <c r="B11" s="1394" t="s">
        <v>366</v>
      </c>
      <c r="C11" s="1394"/>
      <c r="D11" s="1394" t="s">
        <v>365</v>
      </c>
      <c r="E11" s="1394"/>
      <c r="F11" s="1394"/>
      <c r="G11" s="1394"/>
      <c r="H11" s="1394" t="s">
        <v>364</v>
      </c>
      <c r="I11" s="1394"/>
      <c r="J11" s="1394" t="s">
        <v>363</v>
      </c>
      <c r="K11" s="1394"/>
      <c r="L11" s="1394" t="s">
        <v>362</v>
      </c>
      <c r="M11" s="1394"/>
    </row>
    <row r="12" spans="1:13" ht="17.25">
      <c r="B12" s="1394"/>
      <c r="C12" s="1394"/>
      <c r="D12" s="1394" t="s">
        <v>51</v>
      </c>
      <c r="E12" s="1394"/>
      <c r="F12" s="1394" t="s">
        <v>50</v>
      </c>
      <c r="G12" s="1394"/>
      <c r="H12" s="1394"/>
      <c r="I12" s="1394"/>
      <c r="J12" s="1394"/>
      <c r="K12" s="1394"/>
      <c r="L12" s="1394"/>
      <c r="M12" s="1394"/>
    </row>
    <row r="13" spans="1:13" ht="51.75">
      <c r="A13" s="811" t="s">
        <v>361</v>
      </c>
      <c r="B13" s="1073" t="s">
        <v>2505</v>
      </c>
      <c r="C13" s="1073" t="s">
        <v>2462</v>
      </c>
      <c r="D13" s="1073" t="s">
        <v>2504</v>
      </c>
      <c r="E13" s="1073" t="s">
        <v>2463</v>
      </c>
      <c r="F13" s="1073" t="s">
        <v>2504</v>
      </c>
      <c r="G13" s="1073" t="s">
        <v>2463</v>
      </c>
      <c r="H13" s="1073" t="s">
        <v>2504</v>
      </c>
      <c r="I13" s="1073" t="s">
        <v>2463</v>
      </c>
      <c r="J13" s="1073" t="s">
        <v>2504</v>
      </c>
      <c r="K13" s="1073" t="s">
        <v>2463</v>
      </c>
      <c r="L13" s="1073" t="s">
        <v>2504</v>
      </c>
      <c r="M13" s="1073" t="s">
        <v>2463</v>
      </c>
    </row>
    <row r="14" spans="1:13" ht="18" customHeight="1">
      <c r="A14" s="812" t="s">
        <v>311</v>
      </c>
      <c r="B14" s="1074">
        <v>2523232</v>
      </c>
      <c r="C14" s="1074">
        <v>2530094.2999999998</v>
      </c>
      <c r="D14" s="1074">
        <f>B14*0.72963</f>
        <v>1841025.76416</v>
      </c>
      <c r="E14" s="1074">
        <f>C14*0.7341</f>
        <v>1857342.2256299998</v>
      </c>
      <c r="F14" s="1074">
        <f>B14*0.27037</f>
        <v>682206.23583999998</v>
      </c>
      <c r="G14" s="1074">
        <f>C14*0.2659</f>
        <v>672752.07437000005</v>
      </c>
      <c r="H14" s="1074">
        <v>44962</v>
      </c>
      <c r="I14" s="1074">
        <v>76851.3</v>
      </c>
      <c r="J14" s="1074">
        <v>14590</v>
      </c>
      <c r="K14" s="1074">
        <v>20447.599999999999</v>
      </c>
      <c r="L14" s="1074">
        <v>262790</v>
      </c>
      <c r="M14" s="1121">
        <v>249872.2</v>
      </c>
    </row>
    <row r="15" spans="1:13" ht="18" customHeight="1">
      <c r="A15" s="812" t="s">
        <v>360</v>
      </c>
      <c r="B15" s="1074">
        <v>35258</v>
      </c>
      <c r="C15" s="1074">
        <v>40706.800000000003</v>
      </c>
      <c r="D15" s="1074">
        <f>B15*0.466572</f>
        <v>16450.395575999999</v>
      </c>
      <c r="E15" s="1074">
        <f>C15*0.5086</f>
        <v>20703.478480000005</v>
      </c>
      <c r="F15" s="1074">
        <f>B15*0.533428</f>
        <v>18807.604424000001</v>
      </c>
      <c r="G15" s="1074">
        <f>C15*0.4914</f>
        <v>20003.321520000001</v>
      </c>
      <c r="H15" s="1074">
        <v>1267</v>
      </c>
      <c r="I15" s="1074">
        <v>2629.6</v>
      </c>
      <c r="J15" s="1074">
        <v>1649</v>
      </c>
      <c r="K15" s="1074">
        <v>3920.9</v>
      </c>
      <c r="L15" s="1074">
        <v>21491</v>
      </c>
      <c r="M15" s="1122">
        <v>23610.5</v>
      </c>
    </row>
    <row r="16" spans="1:13" ht="18" customHeight="1">
      <c r="A16" s="812" t="s">
        <v>2039</v>
      </c>
      <c r="B16" s="1074">
        <v>506174</v>
      </c>
      <c r="C16" s="1074">
        <v>579932.9</v>
      </c>
      <c r="D16" s="1074">
        <f>B16*0.70444</f>
        <v>356569.21255999996</v>
      </c>
      <c r="E16" s="1074">
        <f>C16*0.7039</f>
        <v>408214.76831000001</v>
      </c>
      <c r="F16" s="1074">
        <f>B16*0.29556</f>
        <v>149604.78743999999</v>
      </c>
      <c r="G16" s="1074">
        <f>C16*0.2961</f>
        <v>171718.13168999998</v>
      </c>
      <c r="H16" s="1074">
        <v>28968</v>
      </c>
      <c r="I16" s="1074">
        <v>36945.300000000003</v>
      </c>
      <c r="J16" s="1074">
        <v>43865</v>
      </c>
      <c r="K16" s="1074">
        <v>78032.899999999994</v>
      </c>
      <c r="L16" s="1074">
        <v>482295</v>
      </c>
      <c r="M16" s="1122">
        <v>550022</v>
      </c>
    </row>
    <row r="17" spans="1:13" ht="18" customHeight="1">
      <c r="A17" s="812" t="s">
        <v>313</v>
      </c>
      <c r="B17" s="1074">
        <v>456642</v>
      </c>
      <c r="C17" s="1074">
        <v>379426</v>
      </c>
      <c r="D17" s="1074">
        <v>0</v>
      </c>
      <c r="E17" s="1074">
        <v>0</v>
      </c>
      <c r="F17" s="1074">
        <f>B17</f>
        <v>456642</v>
      </c>
      <c r="G17" s="1074">
        <f>C17</f>
        <v>379426</v>
      </c>
      <c r="H17" s="1074">
        <v>156794</v>
      </c>
      <c r="I17" s="1074">
        <v>124403.3</v>
      </c>
      <c r="J17" s="1074">
        <v>68074</v>
      </c>
      <c r="K17" s="1074">
        <v>70556.2</v>
      </c>
      <c r="L17" s="1114">
        <v>392139</v>
      </c>
      <c r="M17" s="1123">
        <v>334330</v>
      </c>
    </row>
    <row r="18" spans="1:13" ht="18" customHeight="1">
      <c r="A18" s="149" t="s">
        <v>176</v>
      </c>
      <c r="B18" s="1075">
        <f t="shared" ref="B18:L18" si="0">SUM(B14:B17)</f>
        <v>3521306</v>
      </c>
      <c r="C18" s="1075">
        <f>SUM(C14:C17)</f>
        <v>3530159.9999999995</v>
      </c>
      <c r="D18" s="1075">
        <f t="shared" si="0"/>
        <v>2214045.3722959999</v>
      </c>
      <c r="E18" s="1075">
        <f>SUM(E14:E17)</f>
        <v>2286260.47242</v>
      </c>
      <c r="F18" s="1075">
        <f t="shared" si="0"/>
        <v>1307260.6277040001</v>
      </c>
      <c r="G18" s="1075">
        <f>SUM(G14:G17)</f>
        <v>1243899.52758</v>
      </c>
      <c r="H18" s="1075">
        <f t="shared" si="0"/>
        <v>231991</v>
      </c>
      <c r="I18" s="1075">
        <f>SUM(I14:I17)</f>
        <v>240829.5</v>
      </c>
      <c r="J18" s="1075">
        <f t="shared" si="0"/>
        <v>128178</v>
      </c>
      <c r="K18" s="1075">
        <f>SUM(K14:K17)</f>
        <v>172957.59999999998</v>
      </c>
      <c r="L18" s="1075">
        <f t="shared" si="0"/>
        <v>1158715</v>
      </c>
      <c r="M18" s="1075">
        <f>SUM(M14:M17)</f>
        <v>1157834.7</v>
      </c>
    </row>
    <row r="19" spans="1:13" ht="17.25" customHeight="1">
      <c r="D19" s="60"/>
      <c r="K19" s="1395"/>
      <c r="L19" s="1395"/>
    </row>
    <row r="20" spans="1:13">
      <c r="D20" s="61"/>
    </row>
    <row r="21" spans="1:13">
      <c r="E21" s="60"/>
      <c r="F21" s="921"/>
      <c r="H21" s="60"/>
    </row>
    <row r="22" spans="1:13">
      <c r="C22" s="60"/>
      <c r="D22" s="1113"/>
      <c r="E22" s="60"/>
      <c r="F22" s="60"/>
      <c r="G22" s="60"/>
      <c r="H22" s="60"/>
      <c r="I22" s="507"/>
    </row>
    <row r="23" spans="1:13">
      <c r="C23" s="60"/>
      <c r="D23" s="1113"/>
      <c r="F23" s="60"/>
      <c r="G23" s="60"/>
      <c r="H23" s="60"/>
      <c r="I23" s="507"/>
    </row>
    <row r="24" spans="1:13">
      <c r="D24" s="1113"/>
      <c r="E24" s="922"/>
      <c r="F24" s="60"/>
      <c r="G24" s="60"/>
      <c r="H24" s="60"/>
      <c r="I24" s="507"/>
    </row>
    <row r="25" spans="1:13">
      <c r="D25" s="1113"/>
      <c r="F25" s="60"/>
      <c r="G25" s="60"/>
      <c r="H25" s="60"/>
      <c r="I25" s="507"/>
    </row>
    <row r="26" spans="1:13">
      <c r="D26" s="1113"/>
      <c r="F26" s="60"/>
      <c r="G26" s="60"/>
      <c r="H26" s="60"/>
    </row>
    <row r="27" spans="1:13">
      <c r="F27" s="60"/>
      <c r="G27" s="60"/>
      <c r="H27" s="60"/>
    </row>
    <row r="28" spans="1:13">
      <c r="F28" s="60"/>
      <c r="G28" s="60"/>
      <c r="H28" s="60"/>
    </row>
    <row r="29" spans="1:13">
      <c r="F29" s="60"/>
      <c r="H29" s="60"/>
    </row>
    <row r="30" spans="1:13">
      <c r="H30" s="60"/>
    </row>
  </sheetData>
  <mergeCells count="10">
    <mergeCell ref="A1:A4"/>
    <mergeCell ref="A5:A8"/>
    <mergeCell ref="B11:C12"/>
    <mergeCell ref="D11:G11"/>
    <mergeCell ref="H11:I12"/>
    <mergeCell ref="L11:M12"/>
    <mergeCell ref="D12:E12"/>
    <mergeCell ref="F12:G12"/>
    <mergeCell ref="K19:L19"/>
    <mergeCell ref="J11:K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H87"/>
  <sheetViews>
    <sheetView rightToLeft="1" topLeftCell="A67" zoomScaleNormal="100" workbookViewId="0">
      <selection activeCell="AH31" sqref="AH31"/>
    </sheetView>
  </sheetViews>
  <sheetFormatPr defaultColWidth="9.140625" defaultRowHeight="15"/>
  <cols>
    <col min="1" max="1" width="18.85546875" style="2" bestFit="1" customWidth="1"/>
    <col min="2" max="2" width="25.42578125" style="2" bestFit="1" customWidth="1"/>
    <col min="3" max="5" width="7.85546875" style="2" customWidth="1"/>
    <col min="6" max="6" width="9.42578125" style="2" customWidth="1"/>
    <col min="7" max="7" width="7.85546875" style="2" customWidth="1"/>
    <col min="8" max="8" width="8.7109375" style="2" customWidth="1"/>
    <col min="9" max="9" width="9.85546875" style="2" customWidth="1"/>
    <col min="10" max="10" width="8.7109375" style="2" customWidth="1"/>
    <col min="11" max="11" width="10.140625" style="2" customWidth="1"/>
    <col min="12" max="12" width="9.140625" style="2" customWidth="1"/>
    <col min="13" max="13" width="9.42578125" style="2" customWidth="1"/>
    <col min="14" max="14" width="9" style="46" customWidth="1"/>
    <col min="15" max="15" width="9.42578125" style="48" customWidth="1"/>
    <col min="16" max="22" width="7.85546875" style="48" customWidth="1"/>
    <col min="23" max="29" width="7.85546875" style="2" customWidth="1"/>
    <col min="30" max="34" width="8.42578125" style="2" customWidth="1"/>
    <col min="35" max="16384" width="9.140625" style="2"/>
  </cols>
  <sheetData>
    <row r="1" spans="1:34" ht="15.75" customHeight="1">
      <c r="A1" s="1158" t="s">
        <v>22</v>
      </c>
      <c r="B1" s="1159"/>
      <c r="C1" s="1159"/>
      <c r="D1" s="1159"/>
      <c r="E1" s="1159"/>
      <c r="F1" s="1159"/>
      <c r="G1" s="1159"/>
      <c r="H1" s="1159"/>
      <c r="I1" s="1159"/>
      <c r="J1" s="1159"/>
      <c r="K1" s="1159"/>
      <c r="L1" s="1159"/>
      <c r="M1" s="1159"/>
      <c r="N1" s="1159"/>
      <c r="O1" s="1159"/>
      <c r="P1" s="1159"/>
      <c r="Q1" s="1159"/>
      <c r="R1" s="1159"/>
      <c r="S1" s="1159"/>
      <c r="T1" s="1159"/>
      <c r="U1" s="1159"/>
      <c r="V1" s="1159"/>
      <c r="W1" s="1159"/>
      <c r="X1" s="1159"/>
      <c r="Y1" s="1159"/>
      <c r="Z1" s="1159"/>
      <c r="AA1" s="1159"/>
      <c r="AB1" s="1159"/>
      <c r="AC1" s="1159"/>
      <c r="AD1" s="1159"/>
      <c r="AE1" s="1159"/>
      <c r="AF1" s="1159"/>
    </row>
    <row r="2" spans="1:34" ht="22.5" customHeight="1">
      <c r="A2" s="1160" t="s">
        <v>31</v>
      </c>
      <c r="B2" s="1161"/>
      <c r="C2" s="1161"/>
      <c r="D2" s="1161"/>
      <c r="E2" s="1161"/>
      <c r="F2" s="1161"/>
      <c r="G2" s="1161"/>
      <c r="H2" s="1161"/>
      <c r="I2" s="1161"/>
      <c r="J2" s="1161"/>
      <c r="K2" s="1161"/>
      <c r="L2" s="1161"/>
      <c r="M2" s="1161"/>
      <c r="N2" s="1161"/>
      <c r="O2" s="1161"/>
      <c r="P2" s="1161"/>
      <c r="Q2" s="1161"/>
      <c r="R2" s="1161"/>
      <c r="S2" s="1161"/>
      <c r="T2" s="1161"/>
      <c r="U2" s="1161"/>
      <c r="V2" s="1161"/>
      <c r="W2" s="1161"/>
      <c r="X2" s="1161"/>
      <c r="Y2" s="1161"/>
      <c r="Z2" s="1161"/>
      <c r="AA2" s="1161"/>
      <c r="AB2" s="1161"/>
      <c r="AC2" s="1161"/>
      <c r="AD2" s="1161"/>
      <c r="AE2" s="1161"/>
      <c r="AF2" s="1161"/>
    </row>
    <row r="3" spans="1:34" ht="19.5" customHeight="1">
      <c r="A3" s="183" t="s">
        <v>19</v>
      </c>
      <c r="B3" s="183" t="s">
        <v>0</v>
      </c>
      <c r="C3" s="183" t="s">
        <v>34</v>
      </c>
      <c r="D3" s="183" t="s">
        <v>35</v>
      </c>
      <c r="E3" s="183" t="s">
        <v>36</v>
      </c>
      <c r="F3" s="183" t="s">
        <v>37</v>
      </c>
      <c r="G3" s="183" t="s">
        <v>38</v>
      </c>
      <c r="H3" s="183" t="s">
        <v>39</v>
      </c>
      <c r="I3" s="183" t="s">
        <v>40</v>
      </c>
      <c r="J3" s="183" t="s">
        <v>41</v>
      </c>
      <c r="K3" s="183" t="s">
        <v>42</v>
      </c>
      <c r="L3" s="183" t="s">
        <v>43</v>
      </c>
      <c r="M3" s="183" t="s">
        <v>44</v>
      </c>
      <c r="N3" s="183" t="s">
        <v>168</v>
      </c>
      <c r="O3" s="183" t="s">
        <v>175</v>
      </c>
      <c r="P3" s="183" t="s">
        <v>1359</v>
      </c>
      <c r="Q3" s="183" t="s">
        <v>1390</v>
      </c>
      <c r="R3" s="183" t="s">
        <v>1440</v>
      </c>
      <c r="S3" s="183" t="s">
        <v>1496</v>
      </c>
      <c r="T3" s="183" t="s">
        <v>1526</v>
      </c>
      <c r="U3" s="183" t="s">
        <v>1575</v>
      </c>
      <c r="V3" s="183" t="s">
        <v>1603</v>
      </c>
      <c r="W3" s="497" t="s">
        <v>1723</v>
      </c>
      <c r="X3" s="497" t="s">
        <v>1777</v>
      </c>
      <c r="Y3" s="497" t="s">
        <v>1817</v>
      </c>
      <c r="Z3" s="497" t="s">
        <v>1841</v>
      </c>
      <c r="AA3" s="497" t="s">
        <v>1935</v>
      </c>
      <c r="AB3" s="497" t="s">
        <v>2050</v>
      </c>
      <c r="AC3" s="497" t="s">
        <v>2108</v>
      </c>
      <c r="AD3" s="497" t="s">
        <v>2150</v>
      </c>
      <c r="AE3" s="497" t="s">
        <v>2231</v>
      </c>
      <c r="AF3" s="497" t="s">
        <v>2282</v>
      </c>
      <c r="AG3" s="497" t="s">
        <v>2358</v>
      </c>
      <c r="AH3" s="497" t="s">
        <v>2472</v>
      </c>
    </row>
    <row r="4" spans="1:34" ht="15" customHeight="1">
      <c r="A4" s="1164" t="s">
        <v>22</v>
      </c>
      <c r="B4" s="100" t="s">
        <v>13</v>
      </c>
      <c r="C4" s="31">
        <v>1734.060852432</v>
      </c>
      <c r="D4" s="31">
        <v>4129.0533544769996</v>
      </c>
      <c r="E4" s="31">
        <v>3803.8007010010001</v>
      </c>
      <c r="F4" s="31">
        <v>3253.79032882</v>
      </c>
      <c r="G4" s="31">
        <v>4237.740903248</v>
      </c>
      <c r="H4" s="31">
        <v>5088.5928291179998</v>
      </c>
      <c r="I4" s="31">
        <v>10009.917172674999</v>
      </c>
      <c r="J4" s="31">
        <v>4596.3821762110001</v>
      </c>
      <c r="K4" s="31">
        <v>3644.7230071489998</v>
      </c>
      <c r="L4" s="31">
        <v>6081.1560223630004</v>
      </c>
      <c r="M4" s="31">
        <v>3674.5890664990002</v>
      </c>
      <c r="N4" s="31">
        <v>12034.015400820001</v>
      </c>
      <c r="O4" s="31">
        <v>8842.1831382399996</v>
      </c>
      <c r="P4" s="31">
        <v>14319.145159371999</v>
      </c>
      <c r="Q4" s="31">
        <v>11431.917901421</v>
      </c>
      <c r="R4" s="31">
        <v>17089.625046421999</v>
      </c>
      <c r="S4" s="31">
        <v>7336.1957166479997</v>
      </c>
      <c r="T4" s="31">
        <v>26061.56419099</v>
      </c>
      <c r="U4" s="31">
        <v>33900.867798560997</v>
      </c>
      <c r="V4" s="31">
        <v>22887.122665573999</v>
      </c>
      <c r="W4" s="31">
        <v>38407.461727105998</v>
      </c>
      <c r="X4" s="31">
        <v>52604.645273927999</v>
      </c>
      <c r="Y4" s="31">
        <v>51677.543358101</v>
      </c>
      <c r="Z4" s="31">
        <v>60126.815106966002</v>
      </c>
      <c r="AA4" s="31">
        <v>29268.775790981999</v>
      </c>
      <c r="AB4" s="31">
        <v>73413.379161944002</v>
      </c>
      <c r="AC4" s="31">
        <v>60916.596447643002</v>
      </c>
      <c r="AD4" s="31">
        <v>114031.00615507</v>
      </c>
      <c r="AE4" s="31">
        <v>103304.89292040101</v>
      </c>
      <c r="AF4" s="31">
        <v>230698.95412407999</v>
      </c>
      <c r="AG4" s="31">
        <v>229072.70618655701</v>
      </c>
      <c r="AH4" s="31">
        <v>182437.497974083</v>
      </c>
    </row>
    <row r="5" spans="1:34">
      <c r="A5" s="1165"/>
      <c r="B5" s="100" t="s">
        <v>14</v>
      </c>
      <c r="C5" s="31">
        <v>2480.7089755779998</v>
      </c>
      <c r="D5" s="31">
        <v>15035.372660122001</v>
      </c>
      <c r="E5" s="31">
        <v>7582.7044634989998</v>
      </c>
      <c r="F5" s="31">
        <v>9723.8396897629991</v>
      </c>
      <c r="G5" s="31">
        <v>5368.4151643490004</v>
      </c>
      <c r="H5" s="31">
        <v>7255.5731581350001</v>
      </c>
      <c r="I5" s="31">
        <v>5527.7041527459996</v>
      </c>
      <c r="J5" s="31">
        <v>13454.481557731</v>
      </c>
      <c r="K5" s="31">
        <v>31911.549952515001</v>
      </c>
      <c r="L5" s="31">
        <v>10141.411461326001</v>
      </c>
      <c r="M5" s="31">
        <v>3368.9299215000001</v>
      </c>
      <c r="N5" s="31">
        <v>24089.453798710001</v>
      </c>
      <c r="O5" s="31">
        <v>764.93145736500003</v>
      </c>
      <c r="P5" s="31">
        <v>2247.7571648779999</v>
      </c>
      <c r="Q5" s="31">
        <v>10278.913828223</v>
      </c>
      <c r="R5" s="31">
        <v>23186.224492271002</v>
      </c>
      <c r="S5" s="31">
        <v>7024.9186570080001</v>
      </c>
      <c r="T5" s="31">
        <v>7147.5868909009996</v>
      </c>
      <c r="U5" s="31">
        <v>6697.0504204870003</v>
      </c>
      <c r="V5" s="31">
        <v>2966.1117462940001</v>
      </c>
      <c r="W5" s="31">
        <v>3145.8129471799998</v>
      </c>
      <c r="X5" s="31">
        <v>7989.4762783850001</v>
      </c>
      <c r="Y5" s="31">
        <v>12348.957485209001</v>
      </c>
      <c r="Z5" s="31">
        <v>22011.072315635</v>
      </c>
      <c r="AA5" s="31">
        <v>5375.3696288729998</v>
      </c>
      <c r="AB5" s="31">
        <v>7440.8078087900003</v>
      </c>
      <c r="AC5" s="31">
        <v>4538.5460870429997</v>
      </c>
      <c r="AD5" s="31">
        <v>8286.7059922099997</v>
      </c>
      <c r="AE5" s="31">
        <v>978.88241418099994</v>
      </c>
      <c r="AF5" s="31">
        <v>16979.887945668001</v>
      </c>
      <c r="AG5" s="31">
        <v>20349.807855449999</v>
      </c>
      <c r="AH5" s="31">
        <v>14134.621923782001</v>
      </c>
    </row>
    <row r="6" spans="1:34">
      <c r="A6" s="1166"/>
      <c r="B6" s="100" t="s">
        <v>15</v>
      </c>
      <c r="C6" s="31">
        <v>16718.456036632</v>
      </c>
      <c r="D6" s="31">
        <v>47740.838279778996</v>
      </c>
      <c r="E6" s="31">
        <v>57719.614319715001</v>
      </c>
      <c r="F6" s="31">
        <v>83880.320988231004</v>
      </c>
      <c r="G6" s="31">
        <v>133200.848401922</v>
      </c>
      <c r="H6" s="31">
        <v>167533.34718428299</v>
      </c>
      <c r="I6" s="31">
        <v>294768.88074737601</v>
      </c>
      <c r="J6" s="31">
        <v>140913.52187873999</v>
      </c>
      <c r="K6" s="31">
        <v>75746.759557614001</v>
      </c>
      <c r="L6" s="31">
        <v>132944.366965583</v>
      </c>
      <c r="M6" s="31">
        <v>90773.178102724996</v>
      </c>
      <c r="N6" s="31">
        <v>165435.48945161799</v>
      </c>
      <c r="O6" s="31">
        <v>150238.49136423101</v>
      </c>
      <c r="P6" s="31">
        <v>279418.82120359398</v>
      </c>
      <c r="Q6" s="31">
        <v>245602.59210827301</v>
      </c>
      <c r="R6" s="31">
        <v>234153.65221138601</v>
      </c>
      <c r="S6" s="31">
        <v>201221.89438507499</v>
      </c>
      <c r="T6" s="31">
        <v>335012.481910109</v>
      </c>
      <c r="U6" s="31">
        <v>393717.37955896399</v>
      </c>
      <c r="V6" s="31">
        <v>219929.13688174001</v>
      </c>
      <c r="W6" s="31">
        <v>390315.52797469398</v>
      </c>
      <c r="X6" s="31">
        <v>582869.44435990497</v>
      </c>
      <c r="Y6" s="31">
        <v>762403.16117345402</v>
      </c>
      <c r="Z6" s="31">
        <v>878832.25433052098</v>
      </c>
      <c r="AA6" s="31">
        <v>983714.333984536</v>
      </c>
      <c r="AB6" s="31">
        <v>2411951.8693916802</v>
      </c>
      <c r="AC6" s="31">
        <v>1653621.61131555</v>
      </c>
      <c r="AD6" s="31">
        <v>3745248.4106649002</v>
      </c>
      <c r="AE6" s="31">
        <v>3343361.0166321499</v>
      </c>
      <c r="AF6" s="31">
        <v>2068789.01519226</v>
      </c>
      <c r="AG6" s="31">
        <v>1653573.9516427501</v>
      </c>
      <c r="AH6" s="31">
        <v>995360.574807517</v>
      </c>
    </row>
    <row r="7" spans="1:34">
      <c r="A7" s="1167" t="s">
        <v>16</v>
      </c>
      <c r="B7" s="1168"/>
      <c r="C7" s="45">
        <v>20933.225864642001</v>
      </c>
      <c r="D7" s="45">
        <v>66905.264294377994</v>
      </c>
      <c r="E7" s="45">
        <v>69106.119484215</v>
      </c>
      <c r="F7" s="45">
        <v>96857.951006813993</v>
      </c>
      <c r="G7" s="45">
        <v>142807.00446951899</v>
      </c>
      <c r="H7" s="45">
        <v>179877.513171536</v>
      </c>
      <c r="I7" s="45">
        <v>310306.50207279698</v>
      </c>
      <c r="J7" s="45">
        <v>158964.385612682</v>
      </c>
      <c r="K7" s="45">
        <v>111303.032517278</v>
      </c>
      <c r="L7" s="45">
        <v>149166.934449272</v>
      </c>
      <c r="M7" s="45">
        <v>97816.697090724003</v>
      </c>
      <c r="N7" s="45">
        <v>201558.95865114799</v>
      </c>
      <c r="O7" s="45">
        <v>159845.60595983599</v>
      </c>
      <c r="P7" s="45">
        <v>295985.72352784401</v>
      </c>
      <c r="Q7" s="45">
        <v>267313.42383791698</v>
      </c>
      <c r="R7" s="45">
        <v>274429.50175007898</v>
      </c>
      <c r="S7" s="45">
        <v>215583.00875873098</v>
      </c>
      <c r="T7" s="45">
        <v>368221.63299199997</v>
      </c>
      <c r="U7" s="45">
        <v>434315.297778012</v>
      </c>
      <c r="V7" s="45">
        <v>245782.37129360801</v>
      </c>
      <c r="W7" s="45">
        <v>431868.80264898</v>
      </c>
      <c r="X7" s="45">
        <v>643463.56591221795</v>
      </c>
      <c r="Y7" s="45">
        <v>826429.66201676405</v>
      </c>
      <c r="Z7" s="45">
        <v>960970.14175312198</v>
      </c>
      <c r="AA7" s="45">
        <v>1018358.479404391</v>
      </c>
      <c r="AB7" s="45">
        <v>2492806.0563624143</v>
      </c>
      <c r="AC7" s="45">
        <v>1719076.7538502361</v>
      </c>
      <c r="AD7" s="45">
        <v>3867566.1228121803</v>
      </c>
      <c r="AE7" s="45">
        <v>3447644.7919667321</v>
      </c>
      <c r="AF7" s="45">
        <v>2316467.8572620079</v>
      </c>
      <c r="AG7" s="45">
        <v>1902996.4656847571</v>
      </c>
      <c r="AH7" s="45">
        <v>1191932.694705382</v>
      </c>
    </row>
    <row r="8" spans="1:34" s="29" customFormat="1">
      <c r="A8" s="1162" t="s">
        <v>18</v>
      </c>
      <c r="B8" s="1163"/>
      <c r="C8" s="1163"/>
      <c r="D8" s="1163"/>
      <c r="E8" s="1163"/>
      <c r="F8" s="1163"/>
      <c r="G8" s="1163"/>
      <c r="H8" s="1163"/>
      <c r="I8" s="1163"/>
      <c r="J8" s="1163"/>
      <c r="K8" s="1163"/>
      <c r="L8" s="1163"/>
      <c r="M8" s="1163"/>
      <c r="N8" s="1163"/>
      <c r="O8" s="1163"/>
      <c r="P8" s="1163"/>
      <c r="Q8" s="1163"/>
      <c r="R8" s="1163"/>
      <c r="S8" s="1163"/>
      <c r="T8" s="1163"/>
      <c r="U8" s="1163"/>
      <c r="V8" s="1163"/>
      <c r="W8" s="1163"/>
      <c r="X8" s="1163"/>
      <c r="Y8" s="1163"/>
      <c r="Z8" s="1163"/>
      <c r="AA8" s="1163"/>
      <c r="AB8" s="1163"/>
      <c r="AC8" s="1163"/>
      <c r="AD8" s="1163"/>
      <c r="AE8" s="1163"/>
      <c r="AF8" s="1163"/>
    </row>
    <row r="9" spans="1:34" ht="22.5" customHeight="1">
      <c r="A9" s="1160" t="s">
        <v>31</v>
      </c>
      <c r="B9" s="1161"/>
      <c r="C9" s="1161"/>
      <c r="D9" s="1161"/>
      <c r="E9" s="1161"/>
      <c r="F9" s="1161"/>
      <c r="G9" s="1161"/>
      <c r="H9" s="1161"/>
      <c r="I9" s="1161"/>
      <c r="J9" s="1161"/>
      <c r="K9" s="1161"/>
      <c r="L9" s="1161"/>
      <c r="M9" s="1161"/>
      <c r="N9" s="1161"/>
      <c r="O9" s="1161"/>
      <c r="P9" s="1161"/>
      <c r="Q9" s="1161"/>
      <c r="R9" s="1161"/>
      <c r="S9" s="1161"/>
      <c r="T9" s="1161"/>
      <c r="U9" s="1161"/>
      <c r="V9" s="1161"/>
      <c r="W9" s="1161"/>
      <c r="X9" s="1161"/>
      <c r="Y9" s="1161"/>
      <c r="Z9" s="1161"/>
      <c r="AA9" s="1161"/>
      <c r="AB9" s="1161"/>
      <c r="AC9" s="1161"/>
      <c r="AD9" s="1161"/>
      <c r="AE9" s="1161"/>
      <c r="AF9" s="1161"/>
    </row>
    <row r="10" spans="1:34">
      <c r="A10" s="183" t="s">
        <v>19</v>
      </c>
      <c r="B10" s="183" t="s">
        <v>0</v>
      </c>
      <c r="C10" s="183" t="s">
        <v>34</v>
      </c>
      <c r="D10" s="183" t="s">
        <v>35</v>
      </c>
      <c r="E10" s="183" t="s">
        <v>36</v>
      </c>
      <c r="F10" s="183" t="s">
        <v>37</v>
      </c>
      <c r="G10" s="183" t="s">
        <v>38</v>
      </c>
      <c r="H10" s="183" t="s">
        <v>39</v>
      </c>
      <c r="I10" s="183" t="s">
        <v>40</v>
      </c>
      <c r="J10" s="183" t="s">
        <v>41</v>
      </c>
      <c r="K10" s="183" t="s">
        <v>42</v>
      </c>
      <c r="L10" s="183" t="s">
        <v>43</v>
      </c>
      <c r="M10" s="183" t="s">
        <v>44</v>
      </c>
      <c r="N10" s="183" t="s">
        <v>168</v>
      </c>
      <c r="O10" s="183" t="s">
        <v>175</v>
      </c>
      <c r="P10" s="183" t="s">
        <v>1359</v>
      </c>
      <c r="Q10" s="183" t="s">
        <v>1390</v>
      </c>
      <c r="R10" s="183" t="s">
        <v>1440</v>
      </c>
      <c r="S10" s="183" t="s">
        <v>1496</v>
      </c>
      <c r="T10" s="183" t="s">
        <v>1526</v>
      </c>
      <c r="U10" s="183" t="s">
        <v>1575</v>
      </c>
      <c r="V10" s="183" t="s">
        <v>1603</v>
      </c>
      <c r="W10" s="497" t="s">
        <v>1723</v>
      </c>
      <c r="X10" s="497" t="s">
        <v>1777</v>
      </c>
      <c r="Y10" s="497" t="s">
        <v>1817</v>
      </c>
      <c r="Z10" s="497" t="s">
        <v>1841</v>
      </c>
      <c r="AA10" s="497" t="s">
        <v>1935</v>
      </c>
      <c r="AB10" s="497" t="s">
        <v>2050</v>
      </c>
      <c r="AC10" s="497" t="s">
        <v>2108</v>
      </c>
      <c r="AD10" s="497" t="s">
        <v>2150</v>
      </c>
      <c r="AE10" s="497" t="s">
        <v>2231</v>
      </c>
      <c r="AF10" s="497" t="s">
        <v>2282</v>
      </c>
      <c r="AG10" s="497" t="s">
        <v>2358</v>
      </c>
      <c r="AH10" s="497" t="s">
        <v>2472</v>
      </c>
    </row>
    <row r="11" spans="1:34">
      <c r="A11" s="1164" t="s">
        <v>23</v>
      </c>
      <c r="B11" s="100" t="s">
        <v>13</v>
      </c>
      <c r="C11" s="31">
        <v>1079.285556481</v>
      </c>
      <c r="D11" s="31">
        <v>1676.1098503010001</v>
      </c>
      <c r="E11" s="31">
        <v>2862.7317519429998</v>
      </c>
      <c r="F11" s="31">
        <v>3890.6381002859998</v>
      </c>
      <c r="G11" s="31">
        <v>4065.9913402100001</v>
      </c>
      <c r="H11" s="31">
        <v>4294.618847537</v>
      </c>
      <c r="I11" s="31">
        <v>9503.2369235149999</v>
      </c>
      <c r="J11" s="31">
        <v>7715.4659978489999</v>
      </c>
      <c r="K11" s="31">
        <v>5290.2952378749997</v>
      </c>
      <c r="L11" s="31">
        <v>5979.2423119969999</v>
      </c>
      <c r="M11" s="31">
        <v>6285.5808833310002</v>
      </c>
      <c r="N11" s="31">
        <v>9146.3713068680008</v>
      </c>
      <c r="O11" s="31">
        <v>6730.7356657709997</v>
      </c>
      <c r="P11" s="31">
        <v>12681.049628949</v>
      </c>
      <c r="Q11" s="31">
        <v>10551.280393988</v>
      </c>
      <c r="R11" s="31">
        <v>12314.455255632</v>
      </c>
      <c r="S11" s="31">
        <v>8972.7276556910001</v>
      </c>
      <c r="T11" s="31">
        <v>14819.111547192</v>
      </c>
      <c r="U11" s="31">
        <v>16662.996317280002</v>
      </c>
      <c r="V11" s="31">
        <v>7825.1877376640005</v>
      </c>
      <c r="W11" s="31">
        <v>13630.02360751</v>
      </c>
      <c r="X11" s="31">
        <v>17879.643273780999</v>
      </c>
      <c r="Y11" s="31">
        <v>22200.425611088001</v>
      </c>
      <c r="Z11" s="31">
        <v>31792.586287742</v>
      </c>
      <c r="AA11" s="31">
        <v>24451.574106167998</v>
      </c>
      <c r="AB11" s="31">
        <v>81810.198923093994</v>
      </c>
      <c r="AC11" s="31">
        <v>39022.309839123001</v>
      </c>
      <c r="AD11" s="31">
        <v>82419.408467884001</v>
      </c>
      <c r="AE11" s="31">
        <v>71685.839265849994</v>
      </c>
      <c r="AF11" s="31">
        <v>107527.987273836</v>
      </c>
      <c r="AG11" s="31">
        <v>86872.338763321997</v>
      </c>
      <c r="AH11" s="31">
        <v>77676.397735904</v>
      </c>
    </row>
    <row r="12" spans="1:34">
      <c r="A12" s="1165"/>
      <c r="B12" s="100" t="s">
        <v>14</v>
      </c>
      <c r="C12" s="31">
        <v>21171.598473544</v>
      </c>
      <c r="D12" s="31">
        <v>30937.099502720001</v>
      </c>
      <c r="E12" s="31">
        <v>23521.344822766001</v>
      </c>
      <c r="F12" s="31">
        <v>34080.927120093998</v>
      </c>
      <c r="G12" s="31">
        <v>51981.574579273001</v>
      </c>
      <c r="H12" s="31">
        <v>49982.522834078998</v>
      </c>
      <c r="I12" s="31">
        <v>55034.067541775003</v>
      </c>
      <c r="J12" s="31">
        <v>27387.938779212</v>
      </c>
      <c r="K12" s="31">
        <v>31574.674781104</v>
      </c>
      <c r="L12" s="31">
        <v>35087.846655394002</v>
      </c>
      <c r="M12" s="31">
        <v>45760.131597737003</v>
      </c>
      <c r="N12" s="31">
        <v>78349.840129336997</v>
      </c>
      <c r="O12" s="31">
        <v>19352.686956852001</v>
      </c>
      <c r="P12" s="31">
        <v>26839.509797519</v>
      </c>
      <c r="Q12" s="31">
        <v>28049.309441136</v>
      </c>
      <c r="R12" s="31">
        <v>39191.678574987003</v>
      </c>
      <c r="S12" s="31">
        <v>40177.306890054002</v>
      </c>
      <c r="T12" s="31">
        <v>42957.046515310001</v>
      </c>
      <c r="U12" s="31">
        <v>85662.161135065006</v>
      </c>
      <c r="V12" s="31">
        <v>78660.918034721006</v>
      </c>
      <c r="W12" s="31">
        <v>115594.246507039</v>
      </c>
      <c r="X12" s="31">
        <v>120786.970179563</v>
      </c>
      <c r="Y12" s="31">
        <v>116192.818970904</v>
      </c>
      <c r="Z12" s="31">
        <v>197293.863695957</v>
      </c>
      <c r="AA12" s="31">
        <v>49006.453323488997</v>
      </c>
      <c r="AB12" s="31">
        <v>92691.983462688993</v>
      </c>
      <c r="AC12" s="31">
        <v>166144.88424044001</v>
      </c>
      <c r="AD12" s="31">
        <v>391565.33077807899</v>
      </c>
      <c r="AE12" s="31">
        <v>186405.385600932</v>
      </c>
      <c r="AF12" s="31">
        <v>183944.60802827199</v>
      </c>
      <c r="AG12" s="31">
        <v>92053.638314983997</v>
      </c>
      <c r="AH12" s="31">
        <v>561904.87165017298</v>
      </c>
    </row>
    <row r="13" spans="1:34">
      <c r="A13" s="1166"/>
      <c r="B13" s="100" t="s">
        <v>15</v>
      </c>
      <c r="C13" s="31">
        <v>4877.0510099579997</v>
      </c>
      <c r="D13" s="31">
        <v>9023.4279739100002</v>
      </c>
      <c r="E13" s="31">
        <v>13759.099593733001</v>
      </c>
      <c r="F13" s="31">
        <v>19931.202777244998</v>
      </c>
      <c r="G13" s="31">
        <v>34175.185455145998</v>
      </c>
      <c r="H13" s="31">
        <v>50189.722058375999</v>
      </c>
      <c r="I13" s="31">
        <v>84024.769456805996</v>
      </c>
      <c r="J13" s="31">
        <v>49503.652590669997</v>
      </c>
      <c r="K13" s="31">
        <v>44735.733225866003</v>
      </c>
      <c r="L13" s="31">
        <v>47567.761756938002</v>
      </c>
      <c r="M13" s="31">
        <v>42050.508886572999</v>
      </c>
      <c r="N13" s="31">
        <v>58738.650159354998</v>
      </c>
      <c r="O13" s="31">
        <v>50259.040428314001</v>
      </c>
      <c r="P13" s="31">
        <v>106816.30099151201</v>
      </c>
      <c r="Q13" s="31">
        <v>107799.804009125</v>
      </c>
      <c r="R13" s="31">
        <v>128725.23398530101</v>
      </c>
      <c r="S13" s="31">
        <v>132501.228895515</v>
      </c>
      <c r="T13" s="31">
        <v>151638.10273041899</v>
      </c>
      <c r="U13" s="31">
        <v>157662.67449448799</v>
      </c>
      <c r="V13" s="31">
        <v>83401.274104658005</v>
      </c>
      <c r="W13" s="31">
        <v>202382.40977898901</v>
      </c>
      <c r="X13" s="31">
        <v>240242.01387060201</v>
      </c>
      <c r="Y13" s="31">
        <v>358298.08828071202</v>
      </c>
      <c r="Z13" s="31">
        <v>424103.58779111598</v>
      </c>
      <c r="AA13" s="31">
        <v>506849.70001485699</v>
      </c>
      <c r="AB13" s="31">
        <v>951849.59742712602</v>
      </c>
      <c r="AC13" s="31">
        <v>735219.76994483196</v>
      </c>
      <c r="AD13" s="31">
        <v>1368613.41593064</v>
      </c>
      <c r="AE13" s="31">
        <v>1106645.33321487</v>
      </c>
      <c r="AF13" s="31">
        <v>667086.80787794595</v>
      </c>
      <c r="AG13" s="31">
        <v>664251.64913113101</v>
      </c>
      <c r="AH13" s="31">
        <v>364992.94539980899</v>
      </c>
    </row>
    <row r="14" spans="1:34">
      <c r="A14" s="1167" t="s">
        <v>16</v>
      </c>
      <c r="B14" s="1168"/>
      <c r="C14" s="45">
        <v>27127.935039983</v>
      </c>
      <c r="D14" s="45">
        <v>41636.637326930999</v>
      </c>
      <c r="E14" s="45">
        <v>40143.176168441998</v>
      </c>
      <c r="F14" s="45">
        <v>57902.767997624993</v>
      </c>
      <c r="G14" s="45">
        <v>90222.751374629006</v>
      </c>
      <c r="H14" s="45">
        <v>104466.863739992</v>
      </c>
      <c r="I14" s="45">
        <v>148562.07392209602</v>
      </c>
      <c r="J14" s="45">
        <v>84607.057367730988</v>
      </c>
      <c r="K14" s="45">
        <v>81600.703244845005</v>
      </c>
      <c r="L14" s="45">
        <v>88634.850724329008</v>
      </c>
      <c r="M14" s="45">
        <v>94096.221367641003</v>
      </c>
      <c r="N14" s="45">
        <v>146234.86159556001</v>
      </c>
      <c r="O14" s="45">
        <v>76342.463050937004</v>
      </c>
      <c r="P14" s="45">
        <v>146336.86041798</v>
      </c>
      <c r="Q14" s="45">
        <v>146400.39384424902</v>
      </c>
      <c r="R14" s="45">
        <v>180231.36781592001</v>
      </c>
      <c r="S14" s="45">
        <v>181651.26344126</v>
      </c>
      <c r="T14" s="45">
        <v>209414.26079292101</v>
      </c>
      <c r="U14" s="45">
        <v>259987.831946833</v>
      </c>
      <c r="V14" s="45">
        <v>169887.37987704301</v>
      </c>
      <c r="W14" s="45">
        <v>331606.67989353801</v>
      </c>
      <c r="X14" s="45">
        <v>378908.62732394598</v>
      </c>
      <c r="Y14" s="45">
        <v>496691.33286270406</v>
      </c>
      <c r="Z14" s="45">
        <v>653190.03777481499</v>
      </c>
      <c r="AA14" s="45">
        <v>580307.72744451393</v>
      </c>
      <c r="AB14" s="45">
        <v>1126351.779812909</v>
      </c>
      <c r="AC14" s="45">
        <v>940386.96402439498</v>
      </c>
      <c r="AD14" s="45">
        <v>1842598.155176603</v>
      </c>
      <c r="AE14" s="45">
        <v>1364736.558081652</v>
      </c>
      <c r="AF14" s="45">
        <v>958559.40318005392</v>
      </c>
      <c r="AG14" s="45">
        <v>843177.62620943703</v>
      </c>
      <c r="AH14" s="45">
        <v>1004574.214785886</v>
      </c>
    </row>
    <row r="15" spans="1:34">
      <c r="A15" s="1162" t="s">
        <v>169</v>
      </c>
      <c r="B15" s="1163"/>
      <c r="C15" s="1163"/>
      <c r="D15" s="1163"/>
      <c r="E15" s="1163"/>
      <c r="F15" s="1163"/>
      <c r="G15" s="1163"/>
      <c r="H15" s="1163"/>
      <c r="I15" s="1163"/>
      <c r="J15" s="1163"/>
      <c r="K15" s="1163"/>
      <c r="L15" s="1163"/>
      <c r="M15" s="1163"/>
      <c r="N15" s="1163"/>
      <c r="O15" s="1163"/>
      <c r="P15" s="1163"/>
      <c r="Q15" s="1163"/>
      <c r="R15" s="1163"/>
      <c r="S15" s="1163"/>
      <c r="T15" s="1163"/>
      <c r="U15" s="1163"/>
      <c r="V15" s="1163"/>
      <c r="W15" s="1163"/>
      <c r="X15" s="1163"/>
      <c r="Y15" s="1163"/>
      <c r="Z15" s="1163"/>
      <c r="AA15" s="1163"/>
      <c r="AB15" s="1163"/>
      <c r="AC15" s="1163"/>
      <c r="AD15" s="1163"/>
      <c r="AE15" s="1163"/>
      <c r="AF15" s="1163"/>
    </row>
    <row r="16" spans="1:34" ht="22.5" customHeight="1">
      <c r="A16" s="1160" t="s">
        <v>31</v>
      </c>
      <c r="B16" s="1161"/>
      <c r="C16" s="1161"/>
      <c r="D16" s="1161"/>
      <c r="E16" s="1161"/>
      <c r="F16" s="1161"/>
      <c r="G16" s="1161"/>
      <c r="H16" s="1161"/>
      <c r="I16" s="1161"/>
      <c r="J16" s="1161"/>
      <c r="K16" s="1161"/>
      <c r="L16" s="1161"/>
      <c r="M16" s="1161"/>
      <c r="N16" s="1161"/>
      <c r="O16" s="1161"/>
      <c r="P16" s="1161"/>
      <c r="Q16" s="1161"/>
      <c r="R16" s="1161"/>
      <c r="S16" s="1161"/>
      <c r="T16" s="1161"/>
      <c r="U16" s="1161"/>
      <c r="V16" s="1161"/>
      <c r="W16" s="1161"/>
      <c r="X16" s="1161"/>
      <c r="Y16" s="1161"/>
      <c r="Z16" s="1161"/>
      <c r="AA16" s="1161"/>
      <c r="AB16" s="1161"/>
      <c r="AC16" s="1161"/>
      <c r="AD16" s="1161"/>
      <c r="AE16" s="1161"/>
      <c r="AF16" s="1161"/>
    </row>
    <row r="17" spans="1:34">
      <c r="A17" s="183" t="s">
        <v>19</v>
      </c>
      <c r="B17" s="183" t="s">
        <v>0</v>
      </c>
      <c r="C17" s="183" t="s">
        <v>34</v>
      </c>
      <c r="D17" s="183" t="s">
        <v>35</v>
      </c>
      <c r="E17" s="183" t="s">
        <v>36</v>
      </c>
      <c r="F17" s="183" t="s">
        <v>37</v>
      </c>
      <c r="G17" s="183" t="s">
        <v>38</v>
      </c>
      <c r="H17" s="183" t="s">
        <v>39</v>
      </c>
      <c r="I17" s="183" t="s">
        <v>40</v>
      </c>
      <c r="J17" s="183" t="s">
        <v>41</v>
      </c>
      <c r="K17" s="183" t="s">
        <v>42</v>
      </c>
      <c r="L17" s="183" t="s">
        <v>43</v>
      </c>
      <c r="M17" s="183" t="s">
        <v>44</v>
      </c>
      <c r="N17" s="183" t="s">
        <v>168</v>
      </c>
      <c r="O17" s="183" t="s">
        <v>175</v>
      </c>
      <c r="P17" s="183" t="s">
        <v>1359</v>
      </c>
      <c r="Q17" s="183" t="s">
        <v>1390</v>
      </c>
      <c r="R17" s="183" t="s">
        <v>1440</v>
      </c>
      <c r="S17" s="183" t="s">
        <v>1496</v>
      </c>
      <c r="T17" s="183" t="s">
        <v>1526</v>
      </c>
      <c r="U17" s="183" t="s">
        <v>1575</v>
      </c>
      <c r="V17" s="183" t="s">
        <v>1603</v>
      </c>
      <c r="W17" s="497" t="s">
        <v>1723</v>
      </c>
      <c r="X17" s="497" t="s">
        <v>1777</v>
      </c>
      <c r="Y17" s="497" t="s">
        <v>1817</v>
      </c>
      <c r="Z17" s="497" t="s">
        <v>1841</v>
      </c>
      <c r="AA17" s="497" t="s">
        <v>1935</v>
      </c>
      <c r="AB17" s="497" t="s">
        <v>2050</v>
      </c>
      <c r="AC17" s="497" t="s">
        <v>2108</v>
      </c>
      <c r="AD17" s="497" t="s">
        <v>2150</v>
      </c>
      <c r="AE17" s="497" t="s">
        <v>2231</v>
      </c>
      <c r="AF17" s="497" t="s">
        <v>2282</v>
      </c>
      <c r="AG17" s="497" t="s">
        <v>2358</v>
      </c>
      <c r="AH17" s="497" t="s">
        <v>2472</v>
      </c>
    </row>
    <row r="18" spans="1:34">
      <c r="A18" s="1164" t="s">
        <v>166</v>
      </c>
      <c r="B18" s="100" t="s">
        <v>167</v>
      </c>
      <c r="C18" s="31">
        <v>33696</v>
      </c>
      <c r="D18" s="31">
        <v>70978</v>
      </c>
      <c r="E18" s="31">
        <v>56830</v>
      </c>
      <c r="F18" s="31">
        <v>69443</v>
      </c>
      <c r="G18" s="31">
        <v>69195</v>
      </c>
      <c r="H18" s="31">
        <v>76104</v>
      </c>
      <c r="I18" s="31">
        <v>90400</v>
      </c>
      <c r="J18" s="31">
        <v>77171</v>
      </c>
      <c r="K18" s="31">
        <v>51823</v>
      </c>
      <c r="L18" s="31">
        <v>73637</v>
      </c>
      <c r="M18" s="31">
        <v>103651</v>
      </c>
      <c r="N18" s="31">
        <v>111179</v>
      </c>
      <c r="O18" s="31">
        <v>73149</v>
      </c>
      <c r="P18" s="31">
        <v>139618</v>
      </c>
      <c r="Q18" s="31">
        <v>94453</v>
      </c>
      <c r="R18" s="31">
        <v>98900</v>
      </c>
      <c r="S18" s="31">
        <v>83669</v>
      </c>
      <c r="T18" s="31">
        <v>102741</v>
      </c>
      <c r="U18" s="31">
        <v>109324</v>
      </c>
      <c r="V18" s="31">
        <v>108036</v>
      </c>
      <c r="W18" s="31">
        <v>135897</v>
      </c>
      <c r="X18" s="31">
        <v>133188</v>
      </c>
      <c r="Y18" s="31">
        <v>154862</v>
      </c>
      <c r="Z18" s="31">
        <v>142265</v>
      </c>
      <c r="AA18" s="31">
        <v>76621</v>
      </c>
      <c r="AB18" s="31">
        <v>134447</v>
      </c>
      <c r="AC18" s="31">
        <v>175379</v>
      </c>
      <c r="AD18" s="31">
        <v>232264</v>
      </c>
      <c r="AE18" s="31">
        <v>210559</v>
      </c>
      <c r="AF18" s="31">
        <v>303456</v>
      </c>
      <c r="AG18" s="31">
        <v>344647</v>
      </c>
      <c r="AH18" s="31">
        <v>200546</v>
      </c>
    </row>
    <row r="19" spans="1:34" ht="15" customHeight="1">
      <c r="A19" s="1166"/>
      <c r="B19" s="100" t="s">
        <v>13</v>
      </c>
      <c r="C19" s="31">
        <v>943.77031464799995</v>
      </c>
      <c r="D19" s="31">
        <v>2542.703219773</v>
      </c>
      <c r="E19" s="31">
        <v>4725.0804023840001</v>
      </c>
      <c r="F19" s="31">
        <v>3773.2313413739998</v>
      </c>
      <c r="G19" s="31">
        <v>6910.3733652350002</v>
      </c>
      <c r="H19" s="31">
        <v>4633.9376100660002</v>
      </c>
      <c r="I19" s="31">
        <v>3999.4434896170001</v>
      </c>
      <c r="J19" s="31">
        <v>2271.7490547450002</v>
      </c>
      <c r="K19" s="31">
        <v>1351.3082673839999</v>
      </c>
      <c r="L19" s="31">
        <v>2282.7579213869999</v>
      </c>
      <c r="M19" s="31">
        <v>2684.9972121189999</v>
      </c>
      <c r="N19" s="31">
        <v>2573.790459759</v>
      </c>
      <c r="O19" s="31">
        <v>1817.7516378509999</v>
      </c>
      <c r="P19" s="31">
        <v>2445</v>
      </c>
      <c r="Q19" s="31">
        <v>1471.0113089250001</v>
      </c>
      <c r="R19" s="31">
        <v>1481</v>
      </c>
      <c r="S19" s="31">
        <v>979</v>
      </c>
      <c r="T19" s="31">
        <v>601</v>
      </c>
      <c r="U19" s="31">
        <v>730</v>
      </c>
      <c r="V19" s="31">
        <v>661</v>
      </c>
      <c r="W19" s="31">
        <v>895</v>
      </c>
      <c r="X19" s="31">
        <v>2176</v>
      </c>
      <c r="Y19" s="31">
        <v>1431</v>
      </c>
      <c r="Z19" s="31">
        <v>2496</v>
      </c>
      <c r="AA19" s="31">
        <v>2277</v>
      </c>
      <c r="AB19" s="31">
        <v>7095</v>
      </c>
      <c r="AC19" s="31">
        <v>3655</v>
      </c>
      <c r="AD19" s="31">
        <v>5997</v>
      </c>
      <c r="AE19" s="31">
        <v>2650</v>
      </c>
      <c r="AF19" s="31">
        <v>8047</v>
      </c>
      <c r="AG19" s="31">
        <v>8164</v>
      </c>
      <c r="AH19" s="31">
        <v>5847</v>
      </c>
    </row>
    <row r="20" spans="1:34">
      <c r="A20" s="1167" t="s">
        <v>16</v>
      </c>
      <c r="B20" s="1168"/>
      <c r="C20" s="45">
        <v>34639.770314647998</v>
      </c>
      <c r="D20" s="45">
        <v>73520.703219773</v>
      </c>
      <c r="E20" s="45">
        <v>61555.080402384003</v>
      </c>
      <c r="F20" s="45">
        <v>73216.231341374005</v>
      </c>
      <c r="G20" s="45">
        <v>76105.373365235006</v>
      </c>
      <c r="H20" s="45">
        <v>80737.937610066001</v>
      </c>
      <c r="I20" s="45">
        <v>94399.443489616999</v>
      </c>
      <c r="J20" s="45">
        <v>79442.749054745</v>
      </c>
      <c r="K20" s="45">
        <v>53174.308267383996</v>
      </c>
      <c r="L20" s="45">
        <v>75919.757921387005</v>
      </c>
      <c r="M20" s="45">
        <v>106335.99721211899</v>
      </c>
      <c r="N20" s="45">
        <v>113752.79045975899</v>
      </c>
      <c r="O20" s="45">
        <v>74966.751637851004</v>
      </c>
      <c r="P20" s="45">
        <v>142063</v>
      </c>
      <c r="Q20" s="45">
        <v>95924.011308924994</v>
      </c>
      <c r="R20" s="45">
        <v>100381</v>
      </c>
      <c r="S20" s="45">
        <v>84648</v>
      </c>
      <c r="T20" s="45">
        <v>103342</v>
      </c>
      <c r="U20" s="45">
        <v>110054</v>
      </c>
      <c r="V20" s="45">
        <v>108697</v>
      </c>
      <c r="W20" s="45">
        <v>136792</v>
      </c>
      <c r="X20" s="45">
        <v>135364</v>
      </c>
      <c r="Y20" s="45">
        <v>156293</v>
      </c>
      <c r="Z20" s="45">
        <v>144761</v>
      </c>
      <c r="AA20" s="45">
        <v>78898</v>
      </c>
      <c r="AB20" s="45">
        <v>141542</v>
      </c>
      <c r="AC20" s="45">
        <v>179034</v>
      </c>
      <c r="AD20" s="45">
        <v>238261</v>
      </c>
      <c r="AE20" s="45">
        <v>213209</v>
      </c>
      <c r="AF20" s="45">
        <v>311503</v>
      </c>
      <c r="AG20" s="45">
        <v>352811</v>
      </c>
      <c r="AH20" s="45">
        <v>206393</v>
      </c>
    </row>
    <row r="21" spans="1:34">
      <c r="A21" s="1162" t="s">
        <v>170</v>
      </c>
      <c r="B21" s="1163"/>
      <c r="C21" s="1163"/>
      <c r="D21" s="1163"/>
      <c r="E21" s="1163"/>
      <c r="F21" s="1163"/>
      <c r="G21" s="1163"/>
      <c r="H21" s="1163"/>
      <c r="I21" s="1163"/>
      <c r="J21" s="1163"/>
      <c r="K21" s="1163"/>
      <c r="L21" s="1163"/>
      <c r="M21" s="1163"/>
      <c r="N21" s="1163"/>
      <c r="O21" s="1163"/>
      <c r="P21" s="1163"/>
      <c r="Q21" s="1163"/>
      <c r="R21" s="1163"/>
      <c r="S21" s="1163"/>
      <c r="T21" s="1163"/>
      <c r="U21" s="1163"/>
      <c r="V21" s="1163"/>
      <c r="W21" s="1163"/>
      <c r="X21" s="1163"/>
      <c r="Y21" s="1163"/>
      <c r="Z21" s="1163"/>
      <c r="AA21" s="1163"/>
      <c r="AB21" s="1163"/>
      <c r="AC21" s="1163"/>
      <c r="AD21" s="1163"/>
      <c r="AE21" s="1163"/>
      <c r="AF21" s="1163"/>
    </row>
    <row r="22" spans="1:34" ht="22.5" customHeight="1">
      <c r="A22" s="1160" t="s">
        <v>31</v>
      </c>
      <c r="B22" s="1161"/>
      <c r="C22" s="1161"/>
      <c r="D22" s="1161"/>
      <c r="E22" s="1161"/>
      <c r="F22" s="1161"/>
      <c r="G22" s="1161"/>
      <c r="H22" s="1161"/>
      <c r="I22" s="1161"/>
      <c r="J22" s="1161"/>
      <c r="K22" s="1161"/>
      <c r="L22" s="1161"/>
      <c r="M22" s="1161"/>
      <c r="N22" s="1161"/>
      <c r="O22" s="1161"/>
      <c r="P22" s="1161"/>
      <c r="Q22" s="1161"/>
      <c r="R22" s="1161"/>
      <c r="S22" s="1161"/>
      <c r="T22" s="1161"/>
      <c r="U22" s="1161"/>
      <c r="V22" s="1161"/>
      <c r="W22" s="1161"/>
      <c r="X22" s="1161"/>
      <c r="Y22" s="1161"/>
      <c r="Z22" s="1161"/>
      <c r="AA22" s="1161"/>
      <c r="AB22" s="1161"/>
      <c r="AC22" s="1161"/>
      <c r="AD22" s="1161"/>
      <c r="AE22" s="1161"/>
      <c r="AF22" s="1161"/>
    </row>
    <row r="23" spans="1:34">
      <c r="A23" s="183" t="s">
        <v>19</v>
      </c>
      <c r="B23" s="183" t="s">
        <v>0</v>
      </c>
      <c r="C23" s="183" t="s">
        <v>34</v>
      </c>
      <c r="D23" s="183" t="s">
        <v>35</v>
      </c>
      <c r="E23" s="183" t="s">
        <v>36</v>
      </c>
      <c r="F23" s="183" t="s">
        <v>37</v>
      </c>
      <c r="G23" s="183" t="s">
        <v>38</v>
      </c>
      <c r="H23" s="183" t="s">
        <v>39</v>
      </c>
      <c r="I23" s="183" t="s">
        <v>40</v>
      </c>
      <c r="J23" s="183" t="s">
        <v>41</v>
      </c>
      <c r="K23" s="183" t="s">
        <v>42</v>
      </c>
      <c r="L23" s="183" t="s">
        <v>43</v>
      </c>
      <c r="M23" s="183" t="s">
        <v>44</v>
      </c>
      <c r="N23" s="183" t="s">
        <v>168</v>
      </c>
      <c r="O23" s="183" t="s">
        <v>175</v>
      </c>
      <c r="P23" s="183" t="s">
        <v>1359</v>
      </c>
      <c r="Q23" s="183" t="s">
        <v>1390</v>
      </c>
      <c r="R23" s="183" t="s">
        <v>1440</v>
      </c>
      <c r="S23" s="183" t="s">
        <v>1496</v>
      </c>
      <c r="T23" s="183" t="s">
        <v>1526</v>
      </c>
      <c r="U23" s="183" t="s">
        <v>1575</v>
      </c>
      <c r="V23" s="183" t="s">
        <v>1603</v>
      </c>
      <c r="W23" s="497" t="s">
        <v>1723</v>
      </c>
      <c r="X23" s="497" t="s">
        <v>1777</v>
      </c>
      <c r="Y23" s="497" t="s">
        <v>1817</v>
      </c>
      <c r="Z23" s="497" t="s">
        <v>1841</v>
      </c>
      <c r="AA23" s="497" t="s">
        <v>1935</v>
      </c>
      <c r="AB23" s="497" t="s">
        <v>2050</v>
      </c>
      <c r="AC23" s="497" t="s">
        <v>2108</v>
      </c>
      <c r="AD23" s="497" t="s">
        <v>2150</v>
      </c>
      <c r="AE23" s="497" t="s">
        <v>2231</v>
      </c>
      <c r="AF23" s="497" t="s">
        <v>2282</v>
      </c>
      <c r="AG23" s="497" t="s">
        <v>2358</v>
      </c>
      <c r="AH23" s="497" t="s">
        <v>2472</v>
      </c>
    </row>
    <row r="24" spans="1:34">
      <c r="A24" s="1164" t="s">
        <v>330</v>
      </c>
      <c r="B24" s="100" t="s">
        <v>167</v>
      </c>
      <c r="C24" s="76">
        <v>3079</v>
      </c>
      <c r="D24" s="76">
        <v>7814</v>
      </c>
      <c r="E24" s="31">
        <v>6607</v>
      </c>
      <c r="F24" s="31">
        <v>7986</v>
      </c>
      <c r="G24" s="31">
        <v>7404</v>
      </c>
      <c r="H24" s="31">
        <v>9580</v>
      </c>
      <c r="I24" s="31">
        <v>16608</v>
      </c>
      <c r="J24" s="31">
        <v>21970</v>
      </c>
      <c r="K24" s="31">
        <v>6323</v>
      </c>
      <c r="L24" s="31">
        <v>8678</v>
      </c>
      <c r="M24" s="31">
        <v>11367</v>
      </c>
      <c r="N24" s="31">
        <v>12196</v>
      </c>
      <c r="O24" s="31">
        <v>5492</v>
      </c>
      <c r="P24" s="31">
        <v>16901</v>
      </c>
      <c r="Q24" s="31">
        <v>9891</v>
      </c>
      <c r="R24" s="31">
        <v>13373</v>
      </c>
      <c r="S24" s="31">
        <v>8474</v>
      </c>
      <c r="T24" s="31">
        <v>44952</v>
      </c>
      <c r="U24" s="31">
        <v>23065</v>
      </c>
      <c r="V24" s="31">
        <v>35410</v>
      </c>
      <c r="W24" s="31">
        <v>82567</v>
      </c>
      <c r="X24" s="31">
        <v>53788</v>
      </c>
      <c r="Y24" s="31">
        <v>22678</v>
      </c>
      <c r="Z24" s="31">
        <v>58646</v>
      </c>
      <c r="AA24" s="31">
        <v>31725</v>
      </c>
      <c r="AB24" s="31">
        <v>62351</v>
      </c>
      <c r="AC24" s="31">
        <v>88705</v>
      </c>
      <c r="AD24" s="31">
        <v>112182</v>
      </c>
      <c r="AE24" s="31">
        <v>91393</v>
      </c>
      <c r="AF24" s="31">
        <v>39337</v>
      </c>
      <c r="AG24" s="31">
        <v>387730</v>
      </c>
      <c r="AH24" s="31">
        <v>21448</v>
      </c>
    </row>
    <row r="25" spans="1:34">
      <c r="A25" s="1166"/>
      <c r="B25" s="100" t="s">
        <v>13</v>
      </c>
      <c r="C25" s="76">
        <v>12.087322772</v>
      </c>
      <c r="D25" s="76">
        <v>92.128752972000001</v>
      </c>
      <c r="E25" s="31">
        <v>36.515196840000002</v>
      </c>
      <c r="F25" s="31">
        <v>196.287749085</v>
      </c>
      <c r="G25" s="31">
        <v>160.04743231800001</v>
      </c>
      <c r="H25" s="31">
        <v>84.634628786999997</v>
      </c>
      <c r="I25" s="31">
        <v>825.54954205000001</v>
      </c>
      <c r="J25" s="31">
        <v>113.78635534</v>
      </c>
      <c r="K25" s="77"/>
      <c r="L25" s="31">
        <v>8.5033200000000004</v>
      </c>
      <c r="M25" s="31">
        <v>0.73853999999999997</v>
      </c>
      <c r="N25" s="31">
        <v>59.730316596999998</v>
      </c>
      <c r="O25" s="77"/>
      <c r="P25" s="31">
        <v>18</v>
      </c>
      <c r="Q25" s="31">
        <v>16.096724761000001</v>
      </c>
      <c r="R25" s="31">
        <v>0</v>
      </c>
      <c r="S25" s="31">
        <v>11</v>
      </c>
      <c r="T25" s="31">
        <v>0</v>
      </c>
      <c r="U25" s="31">
        <v>596</v>
      </c>
      <c r="V25" s="31">
        <v>30</v>
      </c>
      <c r="W25" s="31">
        <v>8901</v>
      </c>
      <c r="X25" s="31">
        <v>16</v>
      </c>
      <c r="Y25" s="31">
        <v>0</v>
      </c>
      <c r="Z25" s="31">
        <v>0</v>
      </c>
      <c r="AA25" s="31">
        <v>293</v>
      </c>
      <c r="AB25" s="31">
        <v>70</v>
      </c>
      <c r="AC25" s="31">
        <v>0</v>
      </c>
      <c r="AD25" s="31">
        <v>16</v>
      </c>
      <c r="AE25" s="31">
        <v>12</v>
      </c>
      <c r="AF25" s="31">
        <v>9</v>
      </c>
      <c r="AG25" s="31">
        <v>697</v>
      </c>
      <c r="AH25" s="31">
        <v>0</v>
      </c>
    </row>
    <row r="26" spans="1:34">
      <c r="A26" s="1167" t="s">
        <v>16</v>
      </c>
      <c r="B26" s="1168"/>
      <c r="C26" s="45">
        <v>3091.0873227719999</v>
      </c>
      <c r="D26" s="45">
        <v>7906.1287529720003</v>
      </c>
      <c r="E26" s="45">
        <v>6643.5151968399996</v>
      </c>
      <c r="F26" s="45">
        <v>8182.2877490849996</v>
      </c>
      <c r="G26" s="45">
        <v>7564.0474323179997</v>
      </c>
      <c r="H26" s="45">
        <v>9664.6346287870001</v>
      </c>
      <c r="I26" s="45">
        <v>17433.549542050001</v>
      </c>
      <c r="J26" s="45">
        <v>22083.786355339998</v>
      </c>
      <c r="K26" s="45">
        <v>6323</v>
      </c>
      <c r="L26" s="45">
        <v>8686.5033199999998</v>
      </c>
      <c r="M26" s="45">
        <v>11367.73854</v>
      </c>
      <c r="N26" s="45">
        <v>12255.730316597001</v>
      </c>
      <c r="O26" s="45">
        <v>5492</v>
      </c>
      <c r="P26" s="45">
        <v>16919</v>
      </c>
      <c r="Q26" s="45">
        <v>9907.0967247610006</v>
      </c>
      <c r="R26" s="45">
        <v>13373</v>
      </c>
      <c r="S26" s="45">
        <v>8485</v>
      </c>
      <c r="T26" s="45">
        <v>44952</v>
      </c>
      <c r="U26" s="45">
        <v>23661</v>
      </c>
      <c r="V26" s="45">
        <v>35440</v>
      </c>
      <c r="W26" s="45">
        <v>91468</v>
      </c>
      <c r="X26" s="45">
        <v>53804</v>
      </c>
      <c r="Y26" s="45">
        <v>22678</v>
      </c>
      <c r="Z26" s="45">
        <v>58646</v>
      </c>
      <c r="AA26" s="45">
        <v>32018</v>
      </c>
      <c r="AB26" s="45">
        <v>62421</v>
      </c>
      <c r="AC26" s="45">
        <v>88705</v>
      </c>
      <c r="AD26" s="45">
        <v>112198</v>
      </c>
      <c r="AE26" s="45">
        <v>91405</v>
      </c>
      <c r="AF26" s="45">
        <v>39346</v>
      </c>
      <c r="AG26" s="45">
        <v>388427</v>
      </c>
      <c r="AH26" s="45">
        <v>21448</v>
      </c>
    </row>
    <row r="27" spans="1:34"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ht="23.25" customHeight="1">
      <c r="B28" s="183" t="s">
        <v>183</v>
      </c>
      <c r="C28" s="31">
        <v>85792.018542045</v>
      </c>
      <c r="D28" s="31">
        <v>189968.73359405401</v>
      </c>
      <c r="E28" s="31">
        <v>177447.89125188102</v>
      </c>
      <c r="F28" s="31">
        <v>236159.23809489797</v>
      </c>
      <c r="G28" s="31">
        <v>316699.17664170102</v>
      </c>
      <c r="H28" s="31">
        <v>374746.94915038103</v>
      </c>
      <c r="I28" s="31">
        <v>570701.56902656006</v>
      </c>
      <c r="J28" s="31">
        <v>345097.97839049797</v>
      </c>
      <c r="K28" s="31">
        <v>252401.04402950697</v>
      </c>
      <c r="L28" s="31">
        <v>322408.046414988</v>
      </c>
      <c r="M28" s="31">
        <v>309616.654210484</v>
      </c>
      <c r="N28" s="31">
        <v>473802.34102306399</v>
      </c>
      <c r="O28" s="31">
        <v>316646.82064862398</v>
      </c>
      <c r="P28" s="31">
        <v>601304.58394582407</v>
      </c>
      <c r="Q28" s="31">
        <v>519544.925715852</v>
      </c>
      <c r="R28" s="31">
        <v>568414.86956599902</v>
      </c>
      <c r="S28" s="31">
        <v>490367.27219999098</v>
      </c>
      <c r="T28" s="31">
        <v>725929.89378492092</v>
      </c>
      <c r="U28" s="31">
        <v>828018.12972484506</v>
      </c>
      <c r="V28" s="31">
        <v>559806.75117065106</v>
      </c>
      <c r="W28" s="31">
        <v>991735.48254251806</v>
      </c>
      <c r="X28" s="31">
        <v>1211540.1932361638</v>
      </c>
      <c r="Y28" s="31">
        <v>1502091.9948794681</v>
      </c>
      <c r="Z28" s="31">
        <v>1817567.179527937</v>
      </c>
      <c r="AA28" s="31">
        <v>1709582.206848905</v>
      </c>
      <c r="AB28" s="31">
        <v>3823120.8361753235</v>
      </c>
      <c r="AC28" s="31">
        <v>2927202.7178746313</v>
      </c>
      <c r="AD28" s="31">
        <v>6060623.2779887831</v>
      </c>
      <c r="AE28" s="31">
        <v>5116995.3500483837</v>
      </c>
      <c r="AF28" s="31">
        <v>3625876.2604420618</v>
      </c>
      <c r="AG28" s="31">
        <v>3487412.091894194</v>
      </c>
      <c r="AH28" s="31">
        <v>2424347.909491268</v>
      </c>
    </row>
    <row r="29" spans="1:34" ht="22.5">
      <c r="B29" s="183" t="s">
        <v>1347</v>
      </c>
      <c r="C29" s="31">
        <v>0</v>
      </c>
      <c r="D29" s="31">
        <v>85792.018542045</v>
      </c>
      <c r="E29" s="31">
        <v>275760.75213609904</v>
      </c>
      <c r="F29" s="31">
        <v>453208.64338798006</v>
      </c>
      <c r="G29" s="31">
        <v>689367.881482878</v>
      </c>
      <c r="H29" s="31">
        <v>1006067.058124579</v>
      </c>
      <c r="I29" s="31">
        <v>1380814.0072749602</v>
      </c>
      <c r="J29" s="31">
        <v>1951515.5763015202</v>
      </c>
      <c r="K29" s="31">
        <v>2296613.5546920183</v>
      </c>
      <c r="L29" s="31">
        <v>2549014.5987215252</v>
      </c>
      <c r="M29" s="31">
        <v>2871422.6451365133</v>
      </c>
      <c r="N29" s="31">
        <v>3181039.2993469974</v>
      </c>
      <c r="O29" s="31">
        <v>0</v>
      </c>
      <c r="P29" s="31">
        <v>316646.82064862398</v>
      </c>
      <c r="Q29" s="31">
        <v>917951.40459444805</v>
      </c>
      <c r="R29" s="31">
        <v>1437496.3303103</v>
      </c>
      <c r="S29" s="31">
        <v>2005911.1998762991</v>
      </c>
      <c r="T29" s="31">
        <v>2496278.4720762903</v>
      </c>
      <c r="U29" s="31">
        <v>3222208.365861211</v>
      </c>
      <c r="V29" s="31">
        <v>4050226.4955860563</v>
      </c>
      <c r="W29" s="31">
        <v>4610033.2467567073</v>
      </c>
      <c r="X29" s="31">
        <v>5601768.7292992249</v>
      </c>
      <c r="Y29" s="31">
        <v>6813308.9225353887</v>
      </c>
      <c r="Z29" s="31">
        <v>8315400.9174148571</v>
      </c>
      <c r="AA29" s="31">
        <v>1709582.206848905</v>
      </c>
      <c r="AB29" s="31">
        <v>3419164.4136978099</v>
      </c>
      <c r="AC29" s="31">
        <v>7242285.2498731334</v>
      </c>
      <c r="AD29" s="31">
        <v>10169487.967747765</v>
      </c>
      <c r="AE29" s="31">
        <v>16230111.245736547</v>
      </c>
      <c r="AF29" s="31">
        <v>21347106.595784932</v>
      </c>
      <c r="AG29" s="31">
        <v>24972982.856226996</v>
      </c>
      <c r="AH29" s="31">
        <v>28460394.94812119</v>
      </c>
    </row>
    <row r="30" spans="1:34">
      <c r="B30" s="183" t="s">
        <v>171</v>
      </c>
      <c r="C30" s="31">
        <v>5719.4679028029996</v>
      </c>
      <c r="D30" s="31">
        <v>8634.9424360933644</v>
      </c>
      <c r="E30" s="31">
        <v>9858.2161806600561</v>
      </c>
      <c r="F30" s="31">
        <v>11245.678004518952</v>
      </c>
      <c r="G30" s="31">
        <v>14395.41712007732</v>
      </c>
      <c r="H30" s="31">
        <v>18737.347457519052</v>
      </c>
      <c r="I30" s="31">
        <v>25940.980410298183</v>
      </c>
      <c r="J30" s="31">
        <v>17254.898919524898</v>
      </c>
      <c r="K30" s="31">
        <v>13284.265475237209</v>
      </c>
      <c r="L30" s="31">
        <v>14654.911200681272</v>
      </c>
      <c r="M30" s="31">
        <v>15480.832710524201</v>
      </c>
      <c r="N30" s="31">
        <v>23690.1170511532</v>
      </c>
      <c r="O30" s="31">
        <v>19790.426290538999</v>
      </c>
      <c r="P30" s="31">
        <v>27332.026542992004</v>
      </c>
      <c r="Q30" s="31">
        <v>28863.606984213999</v>
      </c>
      <c r="R30" s="31">
        <v>25837.039525727228</v>
      </c>
      <c r="S30" s="31">
        <v>24518.363609999549</v>
      </c>
      <c r="T30" s="31">
        <v>36296.494689246043</v>
      </c>
      <c r="U30" s="31">
        <v>39429.434748802145</v>
      </c>
      <c r="V30" s="31">
        <v>31100.375065036169</v>
      </c>
      <c r="W30" s="31">
        <v>47225.499168691334</v>
      </c>
      <c r="X30" s="31">
        <v>57692.390154103035</v>
      </c>
      <c r="Y30" s="31">
        <v>75104.599743973406</v>
      </c>
      <c r="Z30" s="31">
        <v>95661.430501470371</v>
      </c>
      <c r="AA30" s="31">
        <v>100563.65922640618</v>
      </c>
      <c r="AB30" s="31">
        <v>166222.64505110102</v>
      </c>
      <c r="AC30" s="31">
        <v>172188.39516909595</v>
      </c>
      <c r="AD30" s="31">
        <v>263505.35991255578</v>
      </c>
      <c r="AE30" s="31">
        <v>255849.76750241918</v>
      </c>
      <c r="AF30" s="31">
        <v>172660.77430676486</v>
      </c>
      <c r="AG30" s="31">
        <v>166067.2424711521</v>
      </c>
      <c r="AH30" s="31">
        <v>134685.99497173712</v>
      </c>
    </row>
    <row r="31" spans="1:34">
      <c r="B31" s="183" t="s">
        <v>335</v>
      </c>
      <c r="C31" s="31">
        <v>15</v>
      </c>
      <c r="D31" s="31">
        <v>22</v>
      </c>
      <c r="E31" s="31">
        <v>18</v>
      </c>
      <c r="F31" s="31">
        <v>21</v>
      </c>
      <c r="G31" s="31">
        <v>22</v>
      </c>
      <c r="H31" s="31">
        <v>20</v>
      </c>
      <c r="I31" s="31">
        <v>22</v>
      </c>
      <c r="J31" s="31">
        <v>20</v>
      </c>
      <c r="K31" s="31">
        <v>19</v>
      </c>
      <c r="L31" s="31">
        <v>22</v>
      </c>
      <c r="M31" s="31">
        <v>20</v>
      </c>
      <c r="N31" s="31">
        <v>20</v>
      </c>
      <c r="O31" s="31">
        <v>16</v>
      </c>
      <c r="P31" s="31">
        <v>22</v>
      </c>
      <c r="Q31" s="31">
        <v>18</v>
      </c>
      <c r="R31" s="31">
        <v>22</v>
      </c>
      <c r="S31" s="31">
        <v>20</v>
      </c>
      <c r="T31" s="31">
        <v>20</v>
      </c>
      <c r="U31" s="31">
        <v>21</v>
      </c>
      <c r="V31" s="31">
        <v>18</v>
      </c>
      <c r="W31" s="31">
        <v>21</v>
      </c>
      <c r="X31" s="31">
        <v>21</v>
      </c>
      <c r="Y31" s="31">
        <v>20</v>
      </c>
      <c r="Z31" s="31">
        <v>19</v>
      </c>
      <c r="AA31" s="31">
        <v>17</v>
      </c>
      <c r="AB31" s="31">
        <v>23</v>
      </c>
      <c r="AC31" s="31">
        <v>17</v>
      </c>
      <c r="AD31" s="31">
        <v>23</v>
      </c>
      <c r="AE31" s="31">
        <v>20</v>
      </c>
      <c r="AF31" s="31">
        <v>21</v>
      </c>
      <c r="AG31" s="31">
        <v>21</v>
      </c>
      <c r="AH31" s="31">
        <v>18</v>
      </c>
    </row>
    <row r="32" spans="1:34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260"/>
      <c r="O32" s="147"/>
      <c r="P32" s="147"/>
      <c r="Q32" s="147"/>
      <c r="R32" s="147"/>
      <c r="S32" s="147"/>
      <c r="T32" s="147"/>
      <c r="U32" s="147"/>
      <c r="V32" s="147"/>
    </row>
    <row r="34" spans="1:22" ht="19.5" customHeight="1">
      <c r="A34" s="183" t="s">
        <v>19</v>
      </c>
      <c r="B34" s="183" t="s">
        <v>0</v>
      </c>
      <c r="C34" s="183" t="s">
        <v>1603</v>
      </c>
      <c r="D34" s="183" t="s">
        <v>1723</v>
      </c>
      <c r="E34" s="183" t="s">
        <v>1777</v>
      </c>
      <c r="F34" s="183" t="s">
        <v>1817</v>
      </c>
      <c r="G34" s="183" t="s">
        <v>1841</v>
      </c>
      <c r="H34" s="183" t="s">
        <v>1935</v>
      </c>
      <c r="I34" s="183" t="s">
        <v>2050</v>
      </c>
      <c r="J34" s="183" t="s">
        <v>2108</v>
      </c>
      <c r="K34" s="183" t="s">
        <v>2150</v>
      </c>
      <c r="L34" s="183" t="s">
        <v>2231</v>
      </c>
      <c r="M34" s="183" t="s">
        <v>2282</v>
      </c>
      <c r="N34" s="183" t="s">
        <v>2358</v>
      </c>
      <c r="O34" s="183" t="s">
        <v>2472</v>
      </c>
      <c r="P34" s="47"/>
      <c r="Q34" s="2"/>
      <c r="R34" s="2"/>
      <c r="S34" s="2"/>
      <c r="T34" s="2"/>
      <c r="U34" s="2"/>
      <c r="V34" s="2"/>
    </row>
    <row r="35" spans="1:22">
      <c r="A35" s="259" t="s">
        <v>22</v>
      </c>
      <c r="B35" s="259" t="s">
        <v>16</v>
      </c>
      <c r="C35" s="45">
        <v>245782.37129360801</v>
      </c>
      <c r="D35" s="45">
        <v>431868.80264898</v>
      </c>
      <c r="E35" s="45">
        <v>643463.56591221795</v>
      </c>
      <c r="F35" s="45">
        <v>826429.66201676405</v>
      </c>
      <c r="G35" s="45">
        <v>960970.14175312198</v>
      </c>
      <c r="H35" s="45">
        <v>1018358.479404391</v>
      </c>
      <c r="I35" s="45">
        <v>2492806.0563624143</v>
      </c>
      <c r="J35" s="45">
        <v>1719076.7538502361</v>
      </c>
      <c r="K35" s="45">
        <v>3867566.1228121803</v>
      </c>
      <c r="L35" s="45">
        <v>3447644.7919667321</v>
      </c>
      <c r="M35" s="45">
        <v>2316467.8572620079</v>
      </c>
      <c r="N35" s="45">
        <v>1902996.4656847571</v>
      </c>
      <c r="O35" s="45">
        <v>1191932.694705382</v>
      </c>
      <c r="P35" s="29"/>
      <c r="Q35" s="29"/>
      <c r="R35" s="29"/>
      <c r="S35" s="29"/>
      <c r="T35" s="29"/>
      <c r="U35" s="29"/>
      <c r="V35" s="29"/>
    </row>
    <row r="36" spans="1:22">
      <c r="A36" s="259" t="s">
        <v>23</v>
      </c>
      <c r="B36" s="259" t="s">
        <v>16</v>
      </c>
      <c r="C36" s="45">
        <v>169887.37987704301</v>
      </c>
      <c r="D36" s="45">
        <v>331606.67989353801</v>
      </c>
      <c r="E36" s="45">
        <v>378908.62732394598</v>
      </c>
      <c r="F36" s="45">
        <v>496691.33286270406</v>
      </c>
      <c r="G36" s="45">
        <v>653190.03777481499</v>
      </c>
      <c r="H36" s="45">
        <v>580307.72744451393</v>
      </c>
      <c r="I36" s="45">
        <v>1126351.779812909</v>
      </c>
      <c r="J36" s="45">
        <v>940386.96402439498</v>
      </c>
      <c r="K36" s="45">
        <v>1842598.155176603</v>
      </c>
      <c r="L36" s="45">
        <v>1364736.558081652</v>
      </c>
      <c r="M36" s="45">
        <v>958559.40318005392</v>
      </c>
      <c r="N36" s="45">
        <v>843177.62620943703</v>
      </c>
      <c r="O36" s="45">
        <v>1004574.214785886</v>
      </c>
      <c r="P36" s="2"/>
      <c r="Q36" s="2"/>
      <c r="R36" s="2"/>
      <c r="S36" s="2"/>
      <c r="T36" s="2"/>
      <c r="U36" s="2"/>
      <c r="V36" s="2"/>
    </row>
    <row r="37" spans="1:22">
      <c r="A37" s="259" t="s">
        <v>166</v>
      </c>
      <c r="B37" s="259" t="s">
        <v>16</v>
      </c>
      <c r="C37" s="45">
        <v>108697</v>
      </c>
      <c r="D37" s="45">
        <v>136792</v>
      </c>
      <c r="E37" s="45">
        <v>135364</v>
      </c>
      <c r="F37" s="45">
        <v>156293</v>
      </c>
      <c r="G37" s="45">
        <v>144761</v>
      </c>
      <c r="H37" s="45">
        <v>78898</v>
      </c>
      <c r="I37" s="45">
        <v>141542</v>
      </c>
      <c r="J37" s="45">
        <v>179034</v>
      </c>
      <c r="K37" s="45">
        <v>238261</v>
      </c>
      <c r="L37" s="45">
        <v>213209</v>
      </c>
      <c r="M37" s="45">
        <v>311503</v>
      </c>
      <c r="N37" s="45">
        <v>352811</v>
      </c>
      <c r="O37" s="45">
        <v>206393</v>
      </c>
      <c r="P37" s="2"/>
      <c r="Q37" s="2"/>
      <c r="R37" s="2"/>
      <c r="S37" s="2"/>
      <c r="T37" s="2"/>
      <c r="U37" s="2"/>
      <c r="V37" s="2"/>
    </row>
    <row r="38" spans="1:22">
      <c r="A38" s="259" t="s">
        <v>330</v>
      </c>
      <c r="B38" s="259" t="s">
        <v>16</v>
      </c>
      <c r="C38" s="45">
        <v>35440</v>
      </c>
      <c r="D38" s="45">
        <v>91468</v>
      </c>
      <c r="E38" s="45">
        <v>53804</v>
      </c>
      <c r="F38" s="45">
        <v>22678</v>
      </c>
      <c r="G38" s="45">
        <v>58646</v>
      </c>
      <c r="H38" s="45">
        <v>32018</v>
      </c>
      <c r="I38" s="45">
        <v>62421</v>
      </c>
      <c r="J38" s="45">
        <v>88705</v>
      </c>
      <c r="K38" s="45">
        <v>112198</v>
      </c>
      <c r="L38" s="45">
        <v>91405</v>
      </c>
      <c r="M38" s="45">
        <v>39346</v>
      </c>
      <c r="N38" s="45">
        <v>388427</v>
      </c>
      <c r="O38" s="45">
        <v>21448</v>
      </c>
      <c r="P38" s="75"/>
      <c r="Q38" s="75"/>
      <c r="R38" s="75"/>
      <c r="S38" s="75"/>
      <c r="T38" s="75"/>
      <c r="U38" s="75"/>
      <c r="V38" s="75"/>
    </row>
    <row r="39" spans="1:22">
      <c r="B39" s="183" t="s">
        <v>183</v>
      </c>
      <c r="C39" s="31">
        <v>559806.75117065106</v>
      </c>
      <c r="D39" s="31">
        <v>991735.48254251806</v>
      </c>
      <c r="E39" s="31">
        <v>1211540.1932361638</v>
      </c>
      <c r="F39" s="31">
        <v>1502091.9948794681</v>
      </c>
      <c r="G39" s="31">
        <v>1817567.179527937</v>
      </c>
      <c r="H39" s="31">
        <v>1709582.206848905</v>
      </c>
      <c r="I39" s="31">
        <v>3823120.8361753235</v>
      </c>
      <c r="J39" s="31">
        <v>2927202.7178746313</v>
      </c>
      <c r="K39" s="31">
        <v>6060623.2779887831</v>
      </c>
      <c r="L39" s="31">
        <v>5116995.3500483837</v>
      </c>
      <c r="M39" s="31">
        <v>3625876.2604420618</v>
      </c>
      <c r="N39" s="31">
        <v>3487412.091894194</v>
      </c>
      <c r="O39" s="31">
        <v>2424347.909491268</v>
      </c>
      <c r="P39" s="2"/>
      <c r="Q39" s="2"/>
      <c r="R39" s="2"/>
      <c r="S39" s="2"/>
      <c r="T39" s="2"/>
      <c r="U39" s="2"/>
      <c r="V39" s="2"/>
    </row>
    <row r="40" spans="1:22" ht="22.5">
      <c r="B40" s="183" t="s">
        <v>1347</v>
      </c>
      <c r="C40" s="31">
        <v>2496278.4720762903</v>
      </c>
      <c r="D40" s="31">
        <v>3222208.365861211</v>
      </c>
      <c r="E40" s="31">
        <v>4050226.4955860563</v>
      </c>
      <c r="F40" s="31">
        <v>4610033.2467567073</v>
      </c>
      <c r="G40" s="31">
        <v>5601768.7292992249</v>
      </c>
      <c r="H40" s="31">
        <v>0</v>
      </c>
      <c r="I40" s="31">
        <v>1709582.206848905</v>
      </c>
      <c r="J40" s="31">
        <v>5532703.0430242289</v>
      </c>
      <c r="K40" s="31">
        <v>8459905.7608988602</v>
      </c>
      <c r="L40" s="31">
        <v>14520529.038887642</v>
      </c>
      <c r="M40" s="31">
        <v>19637524.388936028</v>
      </c>
      <c r="N40" s="31">
        <v>23263400.649378091</v>
      </c>
      <c r="O40" s="31">
        <v>26750812.741272286</v>
      </c>
    </row>
    <row r="41" spans="1:22">
      <c r="B41" s="497" t="s">
        <v>2229</v>
      </c>
      <c r="C41" s="31">
        <v>3222208.365861211</v>
      </c>
      <c r="D41" s="31">
        <v>4050226.4955860563</v>
      </c>
      <c r="E41" s="31">
        <v>4610033.2467567073</v>
      </c>
      <c r="F41" s="31">
        <v>5601768.7292992249</v>
      </c>
      <c r="G41" s="31">
        <v>6813308.9225353887</v>
      </c>
      <c r="H41" s="31">
        <v>1709582.206848905</v>
      </c>
      <c r="I41" s="31">
        <v>5532703.0430242289</v>
      </c>
      <c r="J41" s="31">
        <v>8459905.7608988602</v>
      </c>
      <c r="K41" s="31">
        <v>14520529.038887642</v>
      </c>
      <c r="L41" s="31">
        <v>19637524.388936028</v>
      </c>
      <c r="M41" s="31">
        <v>23263400.649378091</v>
      </c>
      <c r="N41" s="31">
        <v>26750812.741272286</v>
      </c>
      <c r="O41" s="31">
        <v>29175160.650763553</v>
      </c>
    </row>
    <row r="43" spans="1:22">
      <c r="A43" s="100" t="s">
        <v>15</v>
      </c>
      <c r="B43" s="31">
        <v>1360353.5202073259</v>
      </c>
    </row>
    <row r="44" spans="1:22">
      <c r="A44" s="100" t="s">
        <v>14</v>
      </c>
      <c r="B44" s="31">
        <v>576039.49357395503</v>
      </c>
    </row>
    <row r="45" spans="1:22">
      <c r="A45" s="100" t="s">
        <v>13</v>
      </c>
      <c r="B45" s="31">
        <v>265960.89570998703</v>
      </c>
    </row>
    <row r="46" spans="1:22">
      <c r="A46" s="100" t="s">
        <v>1267</v>
      </c>
      <c r="B46" s="31">
        <v>221994</v>
      </c>
    </row>
    <row r="68" spans="1:8" ht="19.5" thickBot="1">
      <c r="A68" s="258"/>
      <c r="B68" s="257"/>
      <c r="C68" s="1175"/>
      <c r="D68" s="1175"/>
      <c r="E68" s="1175"/>
      <c r="F68" s="256"/>
      <c r="G68" s="1180" t="s">
        <v>1596</v>
      </c>
      <c r="H68" s="1180"/>
    </row>
    <row r="69" spans="1:8" ht="42.75" thickBot="1">
      <c r="A69" s="1170" t="s">
        <v>19</v>
      </c>
      <c r="B69" s="1172" t="s">
        <v>0</v>
      </c>
      <c r="C69" s="1174" t="s">
        <v>1444</v>
      </c>
      <c r="D69" s="1174"/>
      <c r="E69" s="1174"/>
      <c r="F69" s="236" t="s">
        <v>1608</v>
      </c>
      <c r="G69" s="1174" t="s">
        <v>230</v>
      </c>
      <c r="H69" s="1181"/>
    </row>
    <row r="70" spans="1:8" ht="17.25">
      <c r="A70" s="1171"/>
      <c r="B70" s="1173"/>
      <c r="C70" s="488" t="s">
        <v>2473</v>
      </c>
      <c r="D70" s="488" t="s">
        <v>2359</v>
      </c>
      <c r="E70" s="486" t="s">
        <v>2473</v>
      </c>
      <c r="F70" s="491" t="s">
        <v>2474</v>
      </c>
      <c r="G70" s="1176" t="s">
        <v>2031</v>
      </c>
      <c r="H70" s="1178" t="s">
        <v>332</v>
      </c>
    </row>
    <row r="71" spans="1:8" ht="17.25" customHeight="1">
      <c r="A71" s="1171"/>
      <c r="B71" s="1173"/>
      <c r="C71" s="490">
        <v>99</v>
      </c>
      <c r="D71" s="489">
        <v>99</v>
      </c>
      <c r="E71" s="487">
        <v>98</v>
      </c>
      <c r="F71" s="492">
        <v>99</v>
      </c>
      <c r="G71" s="1177"/>
      <c r="H71" s="1179"/>
    </row>
    <row r="72" spans="1:8" ht="17.25">
      <c r="A72" s="1169" t="s">
        <v>1607</v>
      </c>
      <c r="B72" s="207" t="s">
        <v>15</v>
      </c>
      <c r="C72" s="255">
        <v>995360.574807517</v>
      </c>
      <c r="D72" s="255">
        <v>1653573.9516427501</v>
      </c>
      <c r="E72" s="254">
        <v>219929.13688174001</v>
      </c>
      <c r="F72" s="254">
        <v>16855620.78363134</v>
      </c>
      <c r="G72" s="252">
        <v>-0.39805499849663706</v>
      </c>
      <c r="H72" s="967">
        <v>3.5258240400531422</v>
      </c>
    </row>
    <row r="73" spans="1:8" ht="17.25">
      <c r="A73" s="1169"/>
      <c r="B73" s="207" t="s">
        <v>14</v>
      </c>
      <c r="C73" s="255">
        <v>14134.621923782001</v>
      </c>
      <c r="D73" s="255">
        <v>20349.807855449999</v>
      </c>
      <c r="E73" s="254">
        <v>2966.1117462940001</v>
      </c>
      <c r="F73" s="254">
        <v>78084.629655997007</v>
      </c>
      <c r="G73" s="252">
        <v>-0.30541742584579112</v>
      </c>
      <c r="H73" s="967">
        <v>3.7653706713654547</v>
      </c>
    </row>
    <row r="74" spans="1:8" ht="17.25">
      <c r="A74" s="1169"/>
      <c r="B74" s="940" t="s">
        <v>13</v>
      </c>
      <c r="C74" s="255">
        <v>182437.497974083</v>
      </c>
      <c r="D74" s="255">
        <v>229072.70618655701</v>
      </c>
      <c r="E74" s="254">
        <v>22887.122665573999</v>
      </c>
      <c r="F74" s="254">
        <v>1023143.8087607601</v>
      </c>
      <c r="G74" s="252">
        <v>-0.20358256113888251</v>
      </c>
      <c r="H74" s="967">
        <v>6.9711853971272255</v>
      </c>
    </row>
    <row r="75" spans="1:8" ht="18.75" thickBot="1">
      <c r="A75" s="1169"/>
      <c r="B75" s="215" t="s">
        <v>48</v>
      </c>
      <c r="C75" s="934">
        <v>1191932.694705382</v>
      </c>
      <c r="D75" s="934">
        <v>1902996.4656847571</v>
      </c>
      <c r="E75" s="935">
        <v>245782.37129360801</v>
      </c>
      <c r="F75" s="935">
        <v>17956849.2220481</v>
      </c>
      <c r="G75" s="936">
        <v>-0.37365480377994942</v>
      </c>
      <c r="H75" s="968">
        <v>3.8495451013511328</v>
      </c>
    </row>
    <row r="76" spans="1:8" ht="17.25">
      <c r="A76" s="1169" t="s">
        <v>18</v>
      </c>
      <c r="B76" s="207" t="s">
        <v>15</v>
      </c>
      <c r="C76" s="255">
        <v>364992.94539980899</v>
      </c>
      <c r="D76" s="255">
        <v>664251.64913113101</v>
      </c>
      <c r="E76" s="254">
        <v>83401.274104658005</v>
      </c>
      <c r="F76" s="254">
        <v>6365509.2189412108</v>
      </c>
      <c r="G76" s="252">
        <v>-0.45052007642399527</v>
      </c>
      <c r="H76" s="967">
        <v>3.3763473558184396</v>
      </c>
    </row>
    <row r="77" spans="1:8" ht="17.25">
      <c r="A77" s="1169"/>
      <c r="B77" s="207" t="s">
        <v>14</v>
      </c>
      <c r="C77" s="255">
        <v>561904.87165017298</v>
      </c>
      <c r="D77" s="255">
        <v>92053.638314983997</v>
      </c>
      <c r="E77" s="254">
        <v>78660.918034721006</v>
      </c>
      <c r="F77" s="254">
        <v>1723717.155399058</v>
      </c>
      <c r="G77" s="252">
        <v>5.1041028028406465</v>
      </c>
      <c r="H77" s="967">
        <v>6.1433805463870588</v>
      </c>
    </row>
    <row r="78" spans="1:8" ht="17.25">
      <c r="A78" s="1169"/>
      <c r="B78" s="940" t="s">
        <v>13</v>
      </c>
      <c r="C78" s="255">
        <v>77676.397735904</v>
      </c>
      <c r="D78" s="255">
        <v>86872.338763321997</v>
      </c>
      <c r="E78" s="254">
        <v>7825.1877376640005</v>
      </c>
      <c r="F78" s="254">
        <v>571466.05437518097</v>
      </c>
      <c r="G78" s="252">
        <v>-0.10585580126341176</v>
      </c>
      <c r="H78" s="967">
        <v>8.926458040365457</v>
      </c>
    </row>
    <row r="79" spans="1:8" ht="18.75" thickBot="1">
      <c r="A79" s="1169"/>
      <c r="B79" s="215" t="s">
        <v>48</v>
      </c>
      <c r="C79" s="934">
        <v>1004574.214785886</v>
      </c>
      <c r="D79" s="934">
        <v>843177.62620943703</v>
      </c>
      <c r="E79" s="935">
        <v>169887.37987704301</v>
      </c>
      <c r="F79" s="935">
        <v>8660692.4287154507</v>
      </c>
      <c r="G79" s="936">
        <v>0.1914146955037439</v>
      </c>
      <c r="H79" s="968">
        <v>4.913177397361431</v>
      </c>
    </row>
    <row r="80" spans="1:8" ht="17.25">
      <c r="A80" s="1169" t="s">
        <v>166</v>
      </c>
      <c r="B80" s="207" t="s">
        <v>167</v>
      </c>
      <c r="C80" s="255">
        <v>200546</v>
      </c>
      <c r="D80" s="255">
        <v>344647</v>
      </c>
      <c r="E80" s="254">
        <v>108036</v>
      </c>
      <c r="F80" s="254">
        <v>1677919</v>
      </c>
      <c r="G80" s="252">
        <v>-0.41811186518379673</v>
      </c>
      <c r="H80" s="967">
        <v>0.85628864452589881</v>
      </c>
    </row>
    <row r="81" spans="1:8" ht="17.25">
      <c r="A81" s="1169"/>
      <c r="B81" s="940" t="s">
        <v>13</v>
      </c>
      <c r="C81" s="253">
        <v>5847</v>
      </c>
      <c r="D81" s="253">
        <v>8164</v>
      </c>
      <c r="E81" s="254">
        <v>661</v>
      </c>
      <c r="F81" s="254">
        <v>43732</v>
      </c>
      <c r="G81" s="252">
        <v>-0.28380695737383632</v>
      </c>
      <c r="H81" s="967">
        <v>7.8456883509833588</v>
      </c>
    </row>
    <row r="82" spans="1:8" ht="18.75" thickBot="1">
      <c r="A82" s="1169"/>
      <c r="B82" s="215" t="s">
        <v>48</v>
      </c>
      <c r="C82" s="934">
        <v>206393</v>
      </c>
      <c r="D82" s="934">
        <v>352811</v>
      </c>
      <c r="E82" s="935">
        <v>108697</v>
      </c>
      <c r="F82" s="935">
        <v>1721651</v>
      </c>
      <c r="G82" s="936">
        <v>-0.41500406733350148</v>
      </c>
      <c r="H82" s="968">
        <v>0.89879205497851822</v>
      </c>
    </row>
    <row r="83" spans="1:8" ht="17.25">
      <c r="A83" s="1169" t="s">
        <v>170</v>
      </c>
      <c r="B83" s="207" t="s">
        <v>167</v>
      </c>
      <c r="C83" s="255">
        <v>21448</v>
      </c>
      <c r="D83" s="255">
        <v>387730</v>
      </c>
      <c r="E83" s="254">
        <v>35410</v>
      </c>
      <c r="F83" s="254">
        <v>834871</v>
      </c>
      <c r="G83" s="252">
        <v>-0.94468315580429685</v>
      </c>
      <c r="H83" s="967">
        <v>-0.39429539678057046</v>
      </c>
    </row>
    <row r="84" spans="1:8" ht="17.25">
      <c r="A84" s="1169"/>
      <c r="B84" s="940" t="s">
        <v>13</v>
      </c>
      <c r="C84" s="253">
        <v>0</v>
      </c>
      <c r="D84" s="253">
        <v>697</v>
      </c>
      <c r="E84" s="254">
        <v>30</v>
      </c>
      <c r="F84" s="254">
        <v>1097</v>
      </c>
      <c r="G84" s="252">
        <v>-1</v>
      </c>
      <c r="H84" s="967">
        <v>-1</v>
      </c>
    </row>
    <row r="85" spans="1:8" ht="18">
      <c r="A85" s="251"/>
      <c r="B85" s="215" t="s">
        <v>48</v>
      </c>
      <c r="C85" s="250">
        <v>21448</v>
      </c>
      <c r="D85" s="250">
        <v>388427</v>
      </c>
      <c r="E85" s="249">
        <v>35440</v>
      </c>
      <c r="F85" s="249">
        <v>835968</v>
      </c>
      <c r="G85" s="248">
        <v>-0.94478241728819057</v>
      </c>
      <c r="H85" s="969">
        <v>-0.39480812641083518</v>
      </c>
    </row>
    <row r="86" spans="1:8" ht="21">
      <c r="A86" s="247"/>
      <c r="B86" s="246" t="s">
        <v>114</v>
      </c>
      <c r="C86" s="937">
        <v>2424347.909491268</v>
      </c>
      <c r="D86" s="937">
        <v>3487412.091894194</v>
      </c>
      <c r="E86" s="938">
        <v>559806.75117065106</v>
      </c>
      <c r="F86" s="938">
        <v>29175160.650763553</v>
      </c>
      <c r="G86" s="939">
        <v>-0.30482895464915383</v>
      </c>
      <c r="H86" s="970">
        <v>3.3306871602058115</v>
      </c>
    </row>
    <row r="87" spans="1:8" ht="21.75" thickBot="1">
      <c r="A87" s="245"/>
      <c r="B87" s="244" t="s">
        <v>171</v>
      </c>
      <c r="C87" s="243">
        <v>134685.99497173712</v>
      </c>
      <c r="D87" s="243">
        <v>166067.2424711521</v>
      </c>
      <c r="E87" s="242">
        <v>31100.375065036169</v>
      </c>
      <c r="F87" s="242">
        <v>1431743.8386112319</v>
      </c>
      <c r="G87" s="241">
        <v>-0.18896711375734609</v>
      </c>
      <c r="H87" s="971">
        <v>3.3306871602058115</v>
      </c>
    </row>
  </sheetData>
  <mergeCells count="28">
    <mergeCell ref="G70:G71"/>
    <mergeCell ref="H70:H71"/>
    <mergeCell ref="G68:H68"/>
    <mergeCell ref="A24:A25"/>
    <mergeCell ref="A11:A13"/>
    <mergeCell ref="A18:A19"/>
    <mergeCell ref="A20:B20"/>
    <mergeCell ref="G69:H69"/>
    <mergeCell ref="A14:B14"/>
    <mergeCell ref="A15:AF15"/>
    <mergeCell ref="A16:AF16"/>
    <mergeCell ref="A21:AF21"/>
    <mergeCell ref="A22:AF22"/>
    <mergeCell ref="A83:A84"/>
    <mergeCell ref="A26:B26"/>
    <mergeCell ref="A69:A71"/>
    <mergeCell ref="B69:B71"/>
    <mergeCell ref="C69:E69"/>
    <mergeCell ref="A80:A82"/>
    <mergeCell ref="A72:A75"/>
    <mergeCell ref="A76:A79"/>
    <mergeCell ref="C68:E68"/>
    <mergeCell ref="A1:AF1"/>
    <mergeCell ref="A2:AF2"/>
    <mergeCell ref="A8:AF8"/>
    <mergeCell ref="A9:AF9"/>
    <mergeCell ref="A4:A6"/>
    <mergeCell ref="A7:B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43"/>
  <sheetViews>
    <sheetView rightToLeft="1" topLeftCell="M1" zoomScaleNormal="100" workbookViewId="0">
      <selection activeCell="AE9" sqref="AE9"/>
    </sheetView>
  </sheetViews>
  <sheetFormatPr defaultColWidth="9.140625" defaultRowHeight="15"/>
  <cols>
    <col min="1" max="1" width="13.28515625" style="67" customWidth="1"/>
    <col min="2" max="2" width="25.5703125" style="67" bestFit="1" customWidth="1"/>
    <col min="3" max="32" width="7.5703125" style="67" customWidth="1"/>
    <col min="33" max="34" width="8" style="67" customWidth="1"/>
    <col min="35" max="16384" width="9.140625" style="67"/>
  </cols>
  <sheetData>
    <row r="1" spans="1:35" ht="22.5">
      <c r="A1" s="813"/>
      <c r="B1" s="531" t="s">
        <v>98</v>
      </c>
      <c r="C1" s="154" t="s">
        <v>1</v>
      </c>
      <c r="D1" s="154" t="s">
        <v>2</v>
      </c>
      <c r="E1" s="154" t="s">
        <v>3</v>
      </c>
      <c r="F1" s="154" t="s">
        <v>4</v>
      </c>
      <c r="G1" s="154" t="s">
        <v>5</v>
      </c>
      <c r="H1" s="154" t="s">
        <v>6</v>
      </c>
      <c r="I1" s="154" t="s">
        <v>7</v>
      </c>
      <c r="J1" s="154" t="s">
        <v>8</v>
      </c>
      <c r="K1" s="154" t="s">
        <v>9</v>
      </c>
      <c r="L1" s="154" t="s">
        <v>10</v>
      </c>
      <c r="M1" s="154" t="s">
        <v>11</v>
      </c>
      <c r="N1" s="154" t="s">
        <v>12</v>
      </c>
      <c r="O1" s="154" t="s">
        <v>328</v>
      </c>
      <c r="P1" s="154" t="s">
        <v>1366</v>
      </c>
      <c r="Q1" s="154" t="s">
        <v>1360</v>
      </c>
      <c r="R1" s="154" t="s">
        <v>1389</v>
      </c>
      <c r="S1" s="154" t="s">
        <v>1439</v>
      </c>
      <c r="T1" s="154" t="s">
        <v>1495</v>
      </c>
      <c r="U1" s="154" t="s">
        <v>1525</v>
      </c>
      <c r="V1" s="154" t="s">
        <v>1296</v>
      </c>
      <c r="W1" s="154" t="s">
        <v>1602</v>
      </c>
      <c r="X1" s="154" t="s">
        <v>1722</v>
      </c>
      <c r="Y1" s="154" t="s">
        <v>1298</v>
      </c>
      <c r="Z1" s="154" t="s">
        <v>1816</v>
      </c>
      <c r="AA1" s="154" t="s">
        <v>1839</v>
      </c>
      <c r="AB1" s="154" t="s">
        <v>1934</v>
      </c>
      <c r="AC1" s="154" t="s">
        <v>2048</v>
      </c>
      <c r="AD1" s="154" t="s">
        <v>2106</v>
      </c>
      <c r="AE1" s="154" t="s">
        <v>2149</v>
      </c>
      <c r="AF1" s="154" t="s">
        <v>2230</v>
      </c>
      <c r="AG1" s="154" t="s">
        <v>2281</v>
      </c>
      <c r="AH1" s="154" t="s">
        <v>2356</v>
      </c>
      <c r="AI1" s="154" t="s">
        <v>2470</v>
      </c>
    </row>
    <row r="2" spans="1:35" ht="21">
      <c r="A2" s="532" t="s">
        <v>17</v>
      </c>
      <c r="B2" s="532" t="s">
        <v>1032</v>
      </c>
      <c r="C2" s="76">
        <v>10537.3675</v>
      </c>
      <c r="D2" s="76">
        <v>10561.619000000001</v>
      </c>
      <c r="E2" s="76">
        <v>11061.985500000001</v>
      </c>
      <c r="F2" s="76">
        <v>11327.77</v>
      </c>
      <c r="G2" s="76">
        <v>11589.93</v>
      </c>
      <c r="H2" s="76">
        <v>12102.338064566</v>
      </c>
      <c r="I2" s="76">
        <v>12286.805573525</v>
      </c>
      <c r="J2" s="76">
        <v>14381.3305</v>
      </c>
      <c r="K2" s="76">
        <v>14867.688196617</v>
      </c>
      <c r="L2" s="76">
        <v>16144.527924439</v>
      </c>
      <c r="M2" s="76">
        <v>18971.411882717999</v>
      </c>
      <c r="N2" s="76">
        <v>20064.069827772</v>
      </c>
      <c r="O2" s="76">
        <v>22849.171023407998</v>
      </c>
      <c r="P2" s="76">
        <v>25628.481857085</v>
      </c>
      <c r="Q2" s="76">
        <v>27668.037866638999</v>
      </c>
      <c r="R2" s="76">
        <v>30851.100111221</v>
      </c>
      <c r="S2" s="76">
        <v>37965.519891525997</v>
      </c>
      <c r="T2" s="76">
        <v>39741.287591394997</v>
      </c>
      <c r="U2" s="76">
        <v>47328.916119914997</v>
      </c>
      <c r="V2" s="76">
        <v>60509.168065108002</v>
      </c>
      <c r="W2" s="76">
        <v>67222.291572639995</v>
      </c>
      <c r="X2" s="76">
        <v>82767.101478099998</v>
      </c>
      <c r="Y2" s="76">
        <v>87196.053360125996</v>
      </c>
      <c r="Z2" s="76">
        <v>87764.871077025993</v>
      </c>
      <c r="AA2" s="76">
        <v>109228.490464628</v>
      </c>
      <c r="AB2" s="76">
        <v>111972.00251975701</v>
      </c>
      <c r="AC2" s="76">
        <v>131318.46206197</v>
      </c>
      <c r="AD2" s="76">
        <v>159019.96465946999</v>
      </c>
      <c r="AE2" s="76">
        <v>186800.96604987999</v>
      </c>
      <c r="AF2" s="76">
        <v>215833.56723618999</v>
      </c>
      <c r="AG2" s="76">
        <v>365861.01728465001</v>
      </c>
      <c r="AH2" s="76">
        <v>377834.4958418</v>
      </c>
      <c r="AI2" s="76">
        <v>364198.42339321802</v>
      </c>
    </row>
    <row r="3" spans="1:35">
      <c r="A3" s="532" t="s">
        <v>18</v>
      </c>
      <c r="B3" s="532" t="s">
        <v>146</v>
      </c>
      <c r="C3" s="76">
        <v>12877.023514991</v>
      </c>
      <c r="D3" s="76">
        <v>13017.661047084999</v>
      </c>
      <c r="E3" s="76">
        <v>11682.696176531999</v>
      </c>
      <c r="F3" s="76">
        <v>12048.848581265</v>
      </c>
      <c r="G3" s="76">
        <v>12228.958253991001</v>
      </c>
      <c r="H3" s="76">
        <v>12934.81123607</v>
      </c>
      <c r="I3" s="76">
        <v>13118.592672796</v>
      </c>
      <c r="J3" s="76">
        <v>15836.517060183</v>
      </c>
      <c r="K3" s="76">
        <v>16262.804577305</v>
      </c>
      <c r="L3" s="76">
        <v>16212.248982248</v>
      </c>
      <c r="M3" s="76">
        <v>15416.052952681001</v>
      </c>
      <c r="N3" s="76">
        <v>15121.036291879</v>
      </c>
      <c r="O3" s="76">
        <v>16144.625338382</v>
      </c>
      <c r="P3" s="76">
        <v>17410.544226647999</v>
      </c>
      <c r="Q3" s="76">
        <v>19198.079929104999</v>
      </c>
      <c r="R3" s="76">
        <v>20344.025225786001</v>
      </c>
      <c r="S3" s="76">
        <v>21940.252995835999</v>
      </c>
      <c r="T3" s="76">
        <v>23809.137866898</v>
      </c>
      <c r="U3" s="76">
        <v>26224.142884180001</v>
      </c>
      <c r="V3" s="76">
        <v>31658.957177378001</v>
      </c>
      <c r="W3" s="76">
        <v>34418.818034515003</v>
      </c>
      <c r="X3" s="76">
        <v>35720.263879216996</v>
      </c>
      <c r="Y3" s="76">
        <v>37471.842829950001</v>
      </c>
      <c r="Z3" s="76">
        <v>39314.969650052997</v>
      </c>
      <c r="AA3" s="76">
        <v>46509.306618000999</v>
      </c>
      <c r="AB3" s="76">
        <v>59918.980918018002</v>
      </c>
      <c r="AC3" s="76">
        <v>91789.077654695997</v>
      </c>
      <c r="AD3" s="76">
        <v>304655.79975640302</v>
      </c>
      <c r="AE3" s="76">
        <v>138814.378452637</v>
      </c>
      <c r="AF3" s="76">
        <v>155653.59134442499</v>
      </c>
      <c r="AG3" s="76">
        <v>171187.32056896001</v>
      </c>
      <c r="AH3" s="76">
        <v>172080.061247253</v>
      </c>
      <c r="AI3" s="76">
        <v>169202.00955666401</v>
      </c>
    </row>
    <row r="4" spans="1:35">
      <c r="A4" s="532" t="s">
        <v>169</v>
      </c>
      <c r="B4" s="532" t="s">
        <v>1033</v>
      </c>
      <c r="C4" s="76">
        <v>3381.7429999999999</v>
      </c>
      <c r="D4" s="76">
        <v>3712.3519999999999</v>
      </c>
      <c r="E4" s="76">
        <v>3992.6190000000001</v>
      </c>
      <c r="F4" s="76">
        <v>5859.5230000000001</v>
      </c>
      <c r="G4" s="76">
        <v>6993.8270000000002</v>
      </c>
      <c r="H4" s="76">
        <v>8180.4459999999999</v>
      </c>
      <c r="I4" s="76">
        <v>9794.0139999999992</v>
      </c>
      <c r="J4" s="76">
        <v>8913.8629999999994</v>
      </c>
      <c r="K4" s="76">
        <v>8679.1319999999996</v>
      </c>
      <c r="L4" s="76">
        <v>7384.1959999999999</v>
      </c>
      <c r="M4" s="76">
        <v>8542.5920000000006</v>
      </c>
      <c r="N4" s="76">
        <v>9747.5110000000004</v>
      </c>
      <c r="O4" s="76">
        <v>9726.0120000000006</v>
      </c>
      <c r="P4" s="76">
        <v>10260.710999999999</v>
      </c>
      <c r="Q4" s="76">
        <v>9817.9500000000007</v>
      </c>
      <c r="R4" s="76">
        <v>9566.6170000000002</v>
      </c>
      <c r="S4" s="76">
        <v>8842.4549999999999</v>
      </c>
      <c r="T4" s="76">
        <v>8460.3369999999995</v>
      </c>
      <c r="U4" s="76">
        <v>8231.5040000000008</v>
      </c>
      <c r="V4" s="76">
        <v>8029.8059999999996</v>
      </c>
      <c r="W4" s="76">
        <v>8602.3649999999998</v>
      </c>
      <c r="X4" s="76">
        <v>9276.384</v>
      </c>
      <c r="Y4" s="76">
        <v>10306.391</v>
      </c>
      <c r="Z4" s="76">
        <v>11370.894</v>
      </c>
      <c r="AA4" s="76">
        <v>13451.120999999999</v>
      </c>
      <c r="AB4" s="76">
        <v>13311.484</v>
      </c>
      <c r="AC4" s="76">
        <v>17191.600999999999</v>
      </c>
      <c r="AD4" s="76">
        <v>17419.986000000001</v>
      </c>
      <c r="AE4" s="76">
        <v>22218.732981375</v>
      </c>
      <c r="AF4" s="76">
        <v>23615.905418654998</v>
      </c>
      <c r="AG4" s="76">
        <v>26962.305746095</v>
      </c>
      <c r="AH4" s="76">
        <v>23254.708193046001</v>
      </c>
      <c r="AI4" s="76">
        <v>20712.274818770002</v>
      </c>
    </row>
    <row r="5" spans="1:35">
      <c r="A5" s="532" t="s">
        <v>170</v>
      </c>
      <c r="B5" s="532" t="s">
        <v>1034</v>
      </c>
      <c r="C5" s="76">
        <v>31698.700861099998</v>
      </c>
      <c r="D5" s="76">
        <v>32449.67915</v>
      </c>
      <c r="E5" s="76">
        <v>32903.9746581</v>
      </c>
      <c r="F5" s="76">
        <v>33469.526209000003</v>
      </c>
      <c r="G5" s="76">
        <v>33719.852305300003</v>
      </c>
      <c r="H5" s="76">
        <v>34053.620433700002</v>
      </c>
      <c r="I5" s="76">
        <v>34628.443321500003</v>
      </c>
      <c r="J5" s="76">
        <v>35741.0037495</v>
      </c>
      <c r="K5" s="76">
        <v>36427.0826801</v>
      </c>
      <c r="L5" s="76">
        <v>36427.0826801</v>
      </c>
      <c r="M5" s="76">
        <v>37187.332305900003</v>
      </c>
      <c r="N5" s="76">
        <v>38040.295300700003</v>
      </c>
      <c r="O5" s="76">
        <v>38763.459578900001</v>
      </c>
      <c r="P5" s="76">
        <v>38763.459578900001</v>
      </c>
      <c r="Q5" s="76">
        <v>39764.763964099999</v>
      </c>
      <c r="R5" s="76">
        <v>40682.626317200004</v>
      </c>
      <c r="S5" s="76">
        <v>40682.626317200004</v>
      </c>
      <c r="T5" s="76">
        <v>41878.6287773</v>
      </c>
      <c r="U5" s="76">
        <v>42527.622360300003</v>
      </c>
      <c r="V5" s="76">
        <v>44789.828563900002</v>
      </c>
      <c r="W5" s="76">
        <v>45373.922788600001</v>
      </c>
      <c r="X5" s="76">
        <v>45373.922788600001</v>
      </c>
      <c r="Y5" s="76">
        <v>46616.2819332</v>
      </c>
      <c r="Z5" s="76">
        <v>46616.2819332</v>
      </c>
      <c r="AA5" s="76">
        <v>46616.2819332</v>
      </c>
      <c r="AB5" s="76">
        <v>48183.137869300001</v>
      </c>
      <c r="AC5" s="76">
        <v>50083.7619338</v>
      </c>
      <c r="AD5" s="76">
        <v>50083.7619338</v>
      </c>
      <c r="AE5" s="76">
        <v>51613.532522300004</v>
      </c>
      <c r="AF5" s="76">
        <v>52290.340115999999</v>
      </c>
      <c r="AG5" s="76">
        <v>55628.021399999998</v>
      </c>
      <c r="AH5" s="76">
        <v>53949.909421099997</v>
      </c>
      <c r="AI5" s="76">
        <v>55349.881292999999</v>
      </c>
    </row>
    <row r="6" spans="1:35">
      <c r="A6" s="813"/>
      <c r="B6" s="814" t="s">
        <v>48</v>
      </c>
      <c r="C6" s="45">
        <v>58494.834876091001</v>
      </c>
      <c r="D6" s="45">
        <v>59741.311197085</v>
      </c>
      <c r="E6" s="45">
        <v>59641.275334631995</v>
      </c>
      <c r="F6" s="45">
        <v>62705.667790265004</v>
      </c>
      <c r="G6" s="45">
        <v>64532.567559291005</v>
      </c>
      <c r="H6" s="45">
        <v>67271.215734336001</v>
      </c>
      <c r="I6" s="45">
        <v>69827.855567820996</v>
      </c>
      <c r="J6" s="45">
        <v>74872.714309682997</v>
      </c>
      <c r="K6" s="45">
        <v>76236.707454021991</v>
      </c>
      <c r="L6" s="45">
        <v>76168.055586786999</v>
      </c>
      <c r="M6" s="45">
        <v>80117.389141299005</v>
      </c>
      <c r="N6" s="45">
        <v>82972.912420351</v>
      </c>
      <c r="O6" s="45">
        <v>87483.267940689999</v>
      </c>
      <c r="P6" s="45">
        <v>92063.196662632996</v>
      </c>
      <c r="Q6" s="45">
        <v>96448.83175984399</v>
      </c>
      <c r="R6" s="45">
        <v>101444.36865420701</v>
      </c>
      <c r="S6" s="45">
        <v>109430.854204562</v>
      </c>
      <c r="T6" s="45">
        <v>113889.39123559301</v>
      </c>
      <c r="U6" s="45">
        <v>124312.185364395</v>
      </c>
      <c r="V6" s="45">
        <v>144987.75980638599</v>
      </c>
      <c r="W6" s="45">
        <v>155617.39739575499</v>
      </c>
      <c r="X6" s="45">
        <v>173137.67214591702</v>
      </c>
      <c r="Y6" s="45">
        <v>181590.56912327599</v>
      </c>
      <c r="Z6" s="45">
        <v>185067.01666027898</v>
      </c>
      <c r="AA6" s="45">
        <v>215805.20001582897</v>
      </c>
      <c r="AB6" s="45">
        <v>233385.60530707499</v>
      </c>
      <c r="AC6" s="45">
        <v>290382.90265046596</v>
      </c>
      <c r="AD6" s="45">
        <v>531179.51234967296</v>
      </c>
      <c r="AE6" s="45">
        <v>399447.61000619206</v>
      </c>
      <c r="AF6" s="45">
        <v>447393.40411526995</v>
      </c>
      <c r="AG6" s="45">
        <v>619638.66499970504</v>
      </c>
      <c r="AH6" s="45">
        <v>627119.17470319907</v>
      </c>
      <c r="AI6" s="45">
        <v>609462.58906165196</v>
      </c>
    </row>
    <row r="7" spans="1:35">
      <c r="A7" s="813"/>
      <c r="B7" s="813"/>
    </row>
    <row r="8" spans="1:35" ht="22.5">
      <c r="A8" s="813"/>
      <c r="B8" s="531" t="s">
        <v>98</v>
      </c>
      <c r="C8" s="154" t="s">
        <v>1602</v>
      </c>
      <c r="D8" s="154" t="s">
        <v>1722</v>
      </c>
      <c r="E8" s="154" t="s">
        <v>1298</v>
      </c>
      <c r="F8" s="154" t="s">
        <v>1816</v>
      </c>
      <c r="G8" s="154" t="s">
        <v>1839</v>
      </c>
      <c r="H8" s="154" t="s">
        <v>1934</v>
      </c>
      <c r="I8" s="154" t="s">
        <v>2048</v>
      </c>
      <c r="J8" s="154" t="s">
        <v>2106</v>
      </c>
      <c r="K8" s="154" t="s">
        <v>2149</v>
      </c>
      <c r="L8" s="154" t="s">
        <v>2230</v>
      </c>
      <c r="M8" s="154" t="s">
        <v>2281</v>
      </c>
      <c r="N8" s="154" t="s">
        <v>2356</v>
      </c>
      <c r="O8" s="154" t="s">
        <v>2470</v>
      </c>
      <c r="AB8" s="69"/>
      <c r="AC8" s="69"/>
      <c r="AD8" s="69"/>
      <c r="AE8" s="69"/>
      <c r="AF8" s="69"/>
    </row>
    <row r="9" spans="1:35" ht="21">
      <c r="A9" s="532" t="s">
        <v>17</v>
      </c>
      <c r="B9" s="532" t="s">
        <v>1032</v>
      </c>
      <c r="C9" s="76">
        <v>67222.291572639995</v>
      </c>
      <c r="D9" s="76">
        <v>82767.101478099998</v>
      </c>
      <c r="E9" s="76">
        <v>87196.053360125996</v>
      </c>
      <c r="F9" s="76">
        <v>87764.871077025993</v>
      </c>
      <c r="G9" s="76">
        <v>109228.490464628</v>
      </c>
      <c r="H9" s="76">
        <v>111972.00251975701</v>
      </c>
      <c r="I9" s="76">
        <v>131318.46206197</v>
      </c>
      <c r="J9" s="76">
        <v>159019.96465946999</v>
      </c>
      <c r="K9" s="76">
        <v>186800.96604987999</v>
      </c>
      <c r="L9" s="76">
        <v>215833.56723618999</v>
      </c>
      <c r="M9" s="76">
        <v>365861.01728465001</v>
      </c>
      <c r="N9" s="76">
        <v>377834.4958418</v>
      </c>
      <c r="O9" s="76">
        <v>364198.42339321802</v>
      </c>
    </row>
    <row r="10" spans="1:35">
      <c r="A10" s="532" t="s">
        <v>18</v>
      </c>
      <c r="B10" s="532" t="s">
        <v>146</v>
      </c>
      <c r="C10" s="76">
        <v>34418.818034515003</v>
      </c>
      <c r="D10" s="76">
        <v>35720.263879216996</v>
      </c>
      <c r="E10" s="76">
        <v>37471.842829950001</v>
      </c>
      <c r="F10" s="76">
        <v>39314.969650052997</v>
      </c>
      <c r="G10" s="76">
        <v>46509.306618000999</v>
      </c>
      <c r="H10" s="76">
        <v>59918.980918018002</v>
      </c>
      <c r="I10" s="76">
        <v>91789.077654695997</v>
      </c>
      <c r="J10" s="76">
        <v>304655.79975640302</v>
      </c>
      <c r="K10" s="76">
        <v>138814.378452637</v>
      </c>
      <c r="L10" s="76">
        <v>155653.59134442499</v>
      </c>
      <c r="M10" s="76">
        <v>171187.32056896001</v>
      </c>
      <c r="N10" s="76">
        <v>172080.061247253</v>
      </c>
      <c r="O10" s="76">
        <v>169202.00955666401</v>
      </c>
    </row>
    <row r="11" spans="1:35">
      <c r="A11" s="532" t="s">
        <v>169</v>
      </c>
      <c r="B11" s="532" t="s">
        <v>1033</v>
      </c>
      <c r="C11" s="76">
        <v>8602.3649999999998</v>
      </c>
      <c r="D11" s="76">
        <v>9276.384</v>
      </c>
      <c r="E11" s="76">
        <v>10306.391</v>
      </c>
      <c r="F11" s="76">
        <v>11370.894</v>
      </c>
      <c r="G11" s="76">
        <v>13451.120999999999</v>
      </c>
      <c r="H11" s="76">
        <v>13311.484</v>
      </c>
      <c r="I11" s="76">
        <v>17191.600999999999</v>
      </c>
      <c r="J11" s="76">
        <v>17419.986000000001</v>
      </c>
      <c r="K11" s="76">
        <v>22218.732981375</v>
      </c>
      <c r="L11" s="76">
        <v>23615.905418654998</v>
      </c>
      <c r="M11" s="76">
        <v>26962.305746095</v>
      </c>
      <c r="N11" s="76">
        <v>23254.708193046001</v>
      </c>
      <c r="O11" s="76">
        <v>20712.274818770002</v>
      </c>
    </row>
    <row r="12" spans="1:35">
      <c r="A12" s="532" t="s">
        <v>170</v>
      </c>
      <c r="B12" s="532" t="s">
        <v>1034</v>
      </c>
      <c r="C12" s="76">
        <v>45373.922788600001</v>
      </c>
      <c r="D12" s="76">
        <v>45373.922788600001</v>
      </c>
      <c r="E12" s="76">
        <v>46616.2819332</v>
      </c>
      <c r="F12" s="76">
        <v>46616.2819332</v>
      </c>
      <c r="G12" s="76">
        <v>46616.2819332</v>
      </c>
      <c r="H12" s="76">
        <v>48183.137869300001</v>
      </c>
      <c r="I12" s="76">
        <v>50083.7619338</v>
      </c>
      <c r="J12" s="76">
        <v>50083.7619338</v>
      </c>
      <c r="K12" s="76">
        <v>51613.532522300004</v>
      </c>
      <c r="L12" s="76">
        <v>52290.340115999999</v>
      </c>
      <c r="M12" s="76">
        <v>55628.021399999998</v>
      </c>
      <c r="N12" s="76">
        <v>53949.909421099997</v>
      </c>
      <c r="O12" s="76">
        <v>55349.881292999999</v>
      </c>
    </row>
    <row r="13" spans="1:35">
      <c r="B13" s="814" t="s">
        <v>48</v>
      </c>
      <c r="C13" s="45">
        <v>155617.39739575499</v>
      </c>
      <c r="D13" s="45">
        <v>173137.67214591702</v>
      </c>
      <c r="E13" s="45">
        <v>181590.56912327599</v>
      </c>
      <c r="F13" s="45">
        <v>185067.01666027898</v>
      </c>
      <c r="G13" s="45">
        <v>215805.20001582897</v>
      </c>
      <c r="H13" s="45">
        <v>233385.60530707499</v>
      </c>
      <c r="I13" s="45">
        <v>290382.90265046596</v>
      </c>
      <c r="J13" s="45">
        <v>531179.51234967296</v>
      </c>
      <c r="K13" s="45">
        <v>399447.61000619206</v>
      </c>
      <c r="L13" s="45">
        <v>447393.40411526995</v>
      </c>
      <c r="M13" s="45">
        <v>619638.66499970504</v>
      </c>
      <c r="N13" s="45">
        <v>627119.17470319907</v>
      </c>
      <c r="O13" s="45">
        <v>609462.58906165196</v>
      </c>
    </row>
    <row r="18" ht="15" customHeight="1"/>
    <row r="19" ht="15" customHeight="1"/>
    <row r="20" ht="15.75" customHeight="1"/>
    <row r="21" ht="16.5" customHeight="1"/>
    <row r="22" ht="15" customHeight="1"/>
    <row r="36" spans="1:7" ht="15.75" thickBot="1"/>
    <row r="37" spans="1:7" ht="38.25" thickBot="1">
      <c r="A37" s="1399" t="s">
        <v>19</v>
      </c>
      <c r="B37" s="1399" t="s">
        <v>1615</v>
      </c>
      <c r="C37" s="512"/>
      <c r="D37" s="512" t="s">
        <v>101</v>
      </c>
      <c r="E37" s="512"/>
      <c r="F37" s="512" t="s">
        <v>230</v>
      </c>
      <c r="G37" s="512"/>
    </row>
    <row r="38" spans="1:7" ht="57" thickBot="1">
      <c r="A38" s="1400"/>
      <c r="B38" s="1400"/>
      <c r="C38" s="1021" t="s">
        <v>2471</v>
      </c>
      <c r="D38" s="1021" t="s">
        <v>2357</v>
      </c>
      <c r="E38" s="1022" t="s">
        <v>1840</v>
      </c>
      <c r="F38" s="521" t="s">
        <v>2031</v>
      </c>
      <c r="G38" s="512" t="s">
        <v>1952</v>
      </c>
    </row>
    <row r="39" spans="1:7" ht="20.25">
      <c r="A39" s="518" t="s">
        <v>17</v>
      </c>
      <c r="B39" s="515" t="s">
        <v>1032</v>
      </c>
      <c r="C39" s="268">
        <v>364198.42339321802</v>
      </c>
      <c r="D39" s="268">
        <v>377834.4958418</v>
      </c>
      <c r="E39" s="458">
        <v>109228.490464628</v>
      </c>
      <c r="F39" s="266">
        <v>-3.6090067473064757E-2</v>
      </c>
      <c r="G39" s="265">
        <v>2.334280477959715</v>
      </c>
    </row>
    <row r="40" spans="1:7" ht="20.25">
      <c r="A40" s="518" t="s">
        <v>18</v>
      </c>
      <c r="B40" s="515" t="s">
        <v>146</v>
      </c>
      <c r="C40" s="268">
        <v>169202.00955666401</v>
      </c>
      <c r="D40" s="268">
        <v>172080.061247253</v>
      </c>
      <c r="E40" s="458">
        <v>46509.306618000999</v>
      </c>
      <c r="F40" s="266">
        <v>-1.6725073606602581E-2</v>
      </c>
      <c r="G40" s="265">
        <v>2.6380247709643543</v>
      </c>
    </row>
    <row r="41" spans="1:7" ht="20.25">
      <c r="A41" s="518" t="s">
        <v>170</v>
      </c>
      <c r="B41" s="515" t="s">
        <v>1034</v>
      </c>
      <c r="C41" s="268">
        <v>55349.881292999999</v>
      </c>
      <c r="D41" s="268">
        <v>53949.909421099997</v>
      </c>
      <c r="E41" s="458">
        <v>46616.2819332</v>
      </c>
      <c r="F41" s="266">
        <v>2.5949475854957882E-2</v>
      </c>
      <c r="G41" s="265">
        <v>0.18735083532219576</v>
      </c>
    </row>
    <row r="42" spans="1:7" ht="21" thickBot="1">
      <c r="A42" s="519" t="s">
        <v>169</v>
      </c>
      <c r="B42" s="516" t="s">
        <v>1033</v>
      </c>
      <c r="C42" s="484">
        <v>20712.274818770002</v>
      </c>
      <c r="D42" s="484">
        <v>23254.708193046001</v>
      </c>
      <c r="E42" s="458">
        <v>13451.120999999999</v>
      </c>
      <c r="F42" s="266">
        <v>-0.10932983347588421</v>
      </c>
      <c r="G42" s="815">
        <v>0.53981774595366461</v>
      </c>
    </row>
    <row r="43" spans="1:7" ht="21" thickBot="1">
      <c r="A43" s="1401" t="s">
        <v>114</v>
      </c>
      <c r="B43" s="1401"/>
      <c r="C43" s="816">
        <v>609462.58906165196</v>
      </c>
      <c r="D43" s="817">
        <v>627119.17470319907</v>
      </c>
      <c r="E43" s="818">
        <v>215805.20001582897</v>
      </c>
      <c r="F43" s="819">
        <v>-2.8155072199639863E-2</v>
      </c>
      <c r="G43" s="820">
        <v>1.8241330098484596</v>
      </c>
    </row>
  </sheetData>
  <mergeCells count="3">
    <mergeCell ref="A37:A38"/>
    <mergeCell ref="B37:B38"/>
    <mergeCell ref="A43:B43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33"/>
  <sheetViews>
    <sheetView rightToLeft="1" topLeftCell="B58" zoomScaleNormal="100" workbookViewId="0">
      <selection activeCell="R73" sqref="R73"/>
    </sheetView>
  </sheetViews>
  <sheetFormatPr defaultColWidth="9.140625" defaultRowHeight="15"/>
  <cols>
    <col min="1" max="1" width="9.140625" style="27"/>
    <col min="2" max="2" width="9.140625" style="2"/>
    <col min="3" max="3" width="19" style="2" customWidth="1"/>
    <col min="4" max="16" width="9" style="2" customWidth="1"/>
    <col min="17" max="18" width="9" style="62" customWidth="1"/>
    <col min="19" max="35" width="9" style="2" customWidth="1"/>
    <col min="36" max="16384" width="9.140625" style="2"/>
  </cols>
  <sheetData>
    <row r="1" spans="1:35" ht="15.75" thickBot="1">
      <c r="A1" s="2"/>
      <c r="D1" s="821" t="s">
        <v>34</v>
      </c>
      <c r="E1" s="821" t="s">
        <v>35</v>
      </c>
      <c r="F1" s="821" t="s">
        <v>36</v>
      </c>
      <c r="G1" s="821" t="s">
        <v>37</v>
      </c>
      <c r="H1" s="821" t="s">
        <v>38</v>
      </c>
      <c r="I1" s="821" t="s">
        <v>39</v>
      </c>
      <c r="J1" s="821" t="s">
        <v>40</v>
      </c>
      <c r="K1" s="821" t="s">
        <v>41</v>
      </c>
      <c r="L1" s="821" t="s">
        <v>42</v>
      </c>
      <c r="M1" s="821" t="s">
        <v>43</v>
      </c>
      <c r="N1" s="821" t="s">
        <v>44</v>
      </c>
      <c r="O1" s="821" t="s">
        <v>168</v>
      </c>
      <c r="P1" s="821" t="s">
        <v>175</v>
      </c>
      <c r="Q1" s="821" t="s">
        <v>1359</v>
      </c>
      <c r="R1" s="821" t="s">
        <v>1390</v>
      </c>
      <c r="S1" s="821" t="s">
        <v>1440</v>
      </c>
      <c r="T1" s="821" t="s">
        <v>1496</v>
      </c>
      <c r="U1" s="821" t="s">
        <v>1526</v>
      </c>
      <c r="V1" s="821" t="s">
        <v>1575</v>
      </c>
      <c r="W1" s="821" t="s">
        <v>1603</v>
      </c>
      <c r="X1" s="821" t="s">
        <v>1723</v>
      </c>
      <c r="Y1" s="821" t="s">
        <v>1777</v>
      </c>
      <c r="Z1" s="821" t="s">
        <v>1817</v>
      </c>
      <c r="AA1" s="821" t="s">
        <v>1841</v>
      </c>
      <c r="AB1" s="821" t="s">
        <v>1935</v>
      </c>
      <c r="AC1" s="821" t="s">
        <v>2050</v>
      </c>
      <c r="AD1" s="821" t="s">
        <v>2108</v>
      </c>
      <c r="AE1" s="821" t="s">
        <v>2150</v>
      </c>
      <c r="AF1" s="821" t="s">
        <v>2231</v>
      </c>
      <c r="AG1" s="821" t="s">
        <v>2282</v>
      </c>
      <c r="AH1" s="821" t="s">
        <v>2358</v>
      </c>
      <c r="AI1" s="821" t="s">
        <v>2472</v>
      </c>
    </row>
    <row r="2" spans="1:35" ht="15" customHeight="1">
      <c r="A2" s="1411" t="s">
        <v>174</v>
      </c>
      <c r="B2" s="1414" t="s">
        <v>17</v>
      </c>
      <c r="C2" s="839" t="s">
        <v>33</v>
      </c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>
        <v>2</v>
      </c>
      <c r="AH2" s="466"/>
      <c r="AI2" s="466"/>
    </row>
    <row r="3" spans="1:35" ht="15" customHeight="1">
      <c r="A3" s="1412"/>
      <c r="B3" s="1327"/>
      <c r="C3" s="724" t="s">
        <v>32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>
        <v>500</v>
      </c>
      <c r="AH3" s="466"/>
      <c r="AI3" s="466"/>
    </row>
    <row r="4" spans="1:35" ht="15" customHeight="1">
      <c r="A4" s="1412"/>
      <c r="B4" s="1327"/>
      <c r="C4" s="724" t="s">
        <v>31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>
        <v>100.28149999999999</v>
      </c>
      <c r="AH4" s="466"/>
      <c r="AI4" s="466"/>
    </row>
    <row r="5" spans="1:35" ht="15" customHeight="1">
      <c r="A5" s="1412"/>
      <c r="B5" s="1328" t="s">
        <v>18</v>
      </c>
      <c r="C5" s="724" t="s">
        <v>33</v>
      </c>
      <c r="D5" s="466">
        <v>2</v>
      </c>
      <c r="E5" s="466">
        <v>3</v>
      </c>
      <c r="F5" s="466">
        <v>2</v>
      </c>
      <c r="G5" s="466">
        <v>3</v>
      </c>
      <c r="H5" s="466">
        <v>10</v>
      </c>
      <c r="I5" s="466">
        <v>4</v>
      </c>
      <c r="J5" s="466">
        <v>4</v>
      </c>
      <c r="K5" s="466">
        <v>10</v>
      </c>
      <c r="L5" s="466">
        <v>1</v>
      </c>
      <c r="M5" s="466">
        <v>8</v>
      </c>
      <c r="N5" s="466">
        <v>8</v>
      </c>
      <c r="O5" s="466">
        <v>6</v>
      </c>
      <c r="P5" s="466">
        <v>2</v>
      </c>
      <c r="Q5" s="466">
        <v>12</v>
      </c>
      <c r="R5" s="466">
        <v>9</v>
      </c>
      <c r="S5" s="466">
        <v>18</v>
      </c>
      <c r="T5" s="466">
        <v>8</v>
      </c>
      <c r="U5" s="466">
        <v>7</v>
      </c>
      <c r="V5" s="466">
        <v>11</v>
      </c>
      <c r="W5" s="466">
        <v>4</v>
      </c>
      <c r="X5" s="466">
        <v>5</v>
      </c>
      <c r="Y5" s="466">
        <v>14</v>
      </c>
      <c r="Z5" s="466">
        <v>20</v>
      </c>
      <c r="AA5" s="466">
        <v>26</v>
      </c>
      <c r="AB5" s="466">
        <v>20</v>
      </c>
      <c r="AC5" s="466">
        <v>25</v>
      </c>
      <c r="AD5" s="466">
        <v>25</v>
      </c>
      <c r="AE5" s="466">
        <v>45</v>
      </c>
      <c r="AF5" s="466">
        <v>42</v>
      </c>
      <c r="AG5" s="466">
        <v>20</v>
      </c>
      <c r="AH5" s="466">
        <v>19</v>
      </c>
      <c r="AI5" s="466">
        <v>30</v>
      </c>
    </row>
    <row r="6" spans="1:35" ht="15" customHeight="1">
      <c r="A6" s="1412"/>
      <c r="B6" s="1328"/>
      <c r="C6" s="724" t="s">
        <v>32</v>
      </c>
      <c r="D6" s="466">
        <v>7500.06</v>
      </c>
      <c r="E6" s="466">
        <v>5708.6</v>
      </c>
      <c r="F6" s="466">
        <v>11038</v>
      </c>
      <c r="G6" s="466">
        <v>28247</v>
      </c>
      <c r="H6" s="466">
        <v>15419.22</v>
      </c>
      <c r="I6" s="466">
        <v>21455.21</v>
      </c>
      <c r="J6" s="466">
        <v>40510</v>
      </c>
      <c r="K6" s="466">
        <v>63870</v>
      </c>
      <c r="L6" s="466">
        <v>6500</v>
      </c>
      <c r="M6" s="466">
        <v>58733.98</v>
      </c>
      <c r="N6" s="466">
        <v>62944.972999999998</v>
      </c>
      <c r="O6" s="466">
        <v>29953</v>
      </c>
      <c r="P6" s="466">
        <v>14201.51</v>
      </c>
      <c r="Q6" s="466">
        <v>95959.62</v>
      </c>
      <c r="R6" s="466">
        <v>47317.3</v>
      </c>
      <c r="S6" s="466">
        <v>143357</v>
      </c>
      <c r="T6" s="466">
        <v>61255.946000000004</v>
      </c>
      <c r="U6" s="466">
        <v>38055.43</v>
      </c>
      <c r="V6" s="466">
        <v>109852.764</v>
      </c>
      <c r="W6" s="466">
        <v>20020.5</v>
      </c>
      <c r="X6" s="466">
        <v>58058.703999999998</v>
      </c>
      <c r="Y6" s="466">
        <v>230162.29300000001</v>
      </c>
      <c r="Z6" s="466">
        <v>174712.15100000001</v>
      </c>
      <c r="AA6" s="466">
        <v>271025.8</v>
      </c>
      <c r="AB6" s="466">
        <v>359811.97100000002</v>
      </c>
      <c r="AC6" s="466">
        <v>414141.94799999997</v>
      </c>
      <c r="AD6" s="466">
        <v>353163.989</v>
      </c>
      <c r="AE6" s="466">
        <v>753738.59699999995</v>
      </c>
      <c r="AF6" s="466">
        <v>932616.06099999999</v>
      </c>
      <c r="AG6" s="466">
        <v>536286.049</v>
      </c>
      <c r="AH6" s="466">
        <v>470823.34</v>
      </c>
      <c r="AI6" s="466">
        <v>771548.14300000004</v>
      </c>
    </row>
    <row r="7" spans="1:35" ht="15" customHeight="1">
      <c r="A7" s="1412"/>
      <c r="B7" s="1328"/>
      <c r="C7" s="724" t="s">
        <v>31</v>
      </c>
      <c r="D7" s="466">
        <v>146.4659676</v>
      </c>
      <c r="E7" s="466">
        <v>74.378156399999995</v>
      </c>
      <c r="F7" s="466">
        <v>218.257384</v>
      </c>
      <c r="G7" s="466">
        <v>563.922011</v>
      </c>
      <c r="H7" s="466">
        <v>336.92577999999997</v>
      </c>
      <c r="I7" s="466">
        <v>446.67893140000001</v>
      </c>
      <c r="J7" s="466">
        <v>881.77435000000003</v>
      </c>
      <c r="K7" s="466">
        <v>1394.7605599999999</v>
      </c>
      <c r="L7" s="466">
        <v>147.095</v>
      </c>
      <c r="M7" s="466">
        <v>1116.4755801599999</v>
      </c>
      <c r="N7" s="466">
        <v>1139.943761882</v>
      </c>
      <c r="O7" s="466">
        <v>710.08195000000001</v>
      </c>
      <c r="P7" s="466">
        <v>340.27072456000002</v>
      </c>
      <c r="Q7" s="466">
        <v>2184.1950164199998</v>
      </c>
      <c r="R7" s="466">
        <v>1066.3886419</v>
      </c>
      <c r="S7" s="466">
        <v>2729.3541180000002</v>
      </c>
      <c r="T7" s="466">
        <v>865.49075660000005</v>
      </c>
      <c r="U7" s="466">
        <v>1026.04991191</v>
      </c>
      <c r="V7" s="466">
        <v>2253.3666171479999</v>
      </c>
      <c r="W7" s="466">
        <v>265.6704105</v>
      </c>
      <c r="X7" s="466">
        <v>890.74197140000001</v>
      </c>
      <c r="Y7" s="466">
        <v>2821.8813002779998</v>
      </c>
      <c r="Z7" s="466">
        <v>3174.8895463280001</v>
      </c>
      <c r="AA7" s="466">
        <v>5780.4044176509997</v>
      </c>
      <c r="AB7" s="466">
        <v>5146.4224890949999</v>
      </c>
      <c r="AC7" s="466">
        <v>9398.0551602600008</v>
      </c>
      <c r="AD7" s="466">
        <v>5640.9275129520001</v>
      </c>
      <c r="AE7" s="466">
        <v>18039.936314865001</v>
      </c>
      <c r="AF7" s="466">
        <v>20601.918977754998</v>
      </c>
      <c r="AG7" s="466">
        <v>9344.3156171299997</v>
      </c>
      <c r="AH7" s="466">
        <v>10823.109194500001</v>
      </c>
      <c r="AI7" s="466">
        <v>12612.91453507</v>
      </c>
    </row>
    <row r="8" spans="1:35" ht="15" customHeight="1">
      <c r="A8" s="1412"/>
      <c r="B8" s="1327" t="s">
        <v>169</v>
      </c>
      <c r="C8" s="724" t="s">
        <v>33</v>
      </c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>
        <v>0</v>
      </c>
      <c r="AC8" s="466">
        <v>0</v>
      </c>
      <c r="AD8" s="466">
        <v>0</v>
      </c>
      <c r="AE8" s="466">
        <v>0</v>
      </c>
      <c r="AF8" s="466">
        <v>0</v>
      </c>
      <c r="AG8" s="466">
        <v>0</v>
      </c>
      <c r="AH8" s="466">
        <v>0</v>
      </c>
      <c r="AI8" s="466">
        <v>0</v>
      </c>
    </row>
    <row r="9" spans="1:35" ht="15" customHeight="1">
      <c r="A9" s="1412"/>
      <c r="B9" s="1327"/>
      <c r="C9" s="724" t="s">
        <v>32</v>
      </c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>
        <v>0</v>
      </c>
      <c r="AC9" s="466">
        <v>0</v>
      </c>
      <c r="AD9" s="466">
        <v>0</v>
      </c>
      <c r="AE9" s="466">
        <v>0</v>
      </c>
      <c r="AF9" s="466">
        <v>0</v>
      </c>
      <c r="AG9" s="466">
        <v>0</v>
      </c>
      <c r="AH9" s="466">
        <v>0</v>
      </c>
      <c r="AI9" s="466">
        <v>0</v>
      </c>
    </row>
    <row r="10" spans="1:35" ht="15" customHeight="1">
      <c r="A10" s="1412"/>
      <c r="B10" s="1327"/>
      <c r="C10" s="724" t="s">
        <v>31</v>
      </c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>
        <v>0</v>
      </c>
      <c r="AC10" s="466">
        <v>0</v>
      </c>
      <c r="AD10" s="466">
        <v>0</v>
      </c>
      <c r="AE10" s="466">
        <v>0</v>
      </c>
      <c r="AF10" s="466">
        <v>0</v>
      </c>
      <c r="AG10" s="466">
        <v>0</v>
      </c>
      <c r="AH10" s="466">
        <v>0</v>
      </c>
      <c r="AI10" s="466">
        <v>0</v>
      </c>
    </row>
    <row r="11" spans="1:35" ht="15" customHeight="1">
      <c r="A11" s="1412"/>
      <c r="B11" s="1327" t="s">
        <v>170</v>
      </c>
      <c r="C11" s="724" t="s">
        <v>33</v>
      </c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>
        <v>53</v>
      </c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</row>
    <row r="12" spans="1:35" ht="15" customHeight="1">
      <c r="A12" s="1412"/>
      <c r="B12" s="1327"/>
      <c r="C12" s="724" t="s">
        <v>32</v>
      </c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>
        <v>8901326.8990000002</v>
      </c>
      <c r="Y12" s="466"/>
      <c r="Z12" s="466"/>
      <c r="AA12" s="466"/>
      <c r="AB12" s="466"/>
      <c r="AC12" s="466"/>
      <c r="AD12" s="466"/>
      <c r="AE12" s="466"/>
      <c r="AF12" s="466"/>
      <c r="AG12" s="466"/>
      <c r="AH12" s="466"/>
      <c r="AI12" s="466"/>
    </row>
    <row r="13" spans="1:35" ht="15" customHeight="1">
      <c r="A13" s="1412"/>
      <c r="B13" s="1327"/>
      <c r="C13" s="724" t="s">
        <v>31</v>
      </c>
      <c r="D13" s="466"/>
      <c r="E13" s="466"/>
      <c r="F13" s="466"/>
      <c r="G13" s="466"/>
      <c r="H13" s="466"/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>
        <v>8901.3268989999997</v>
      </c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</row>
    <row r="14" spans="1:35" ht="15" customHeight="1">
      <c r="A14" s="1412"/>
      <c r="B14" s="1329" t="s">
        <v>48</v>
      </c>
      <c r="C14" s="1131" t="s">
        <v>33</v>
      </c>
      <c r="D14" s="822">
        <v>2</v>
      </c>
      <c r="E14" s="822">
        <v>3</v>
      </c>
      <c r="F14" s="822">
        <v>2</v>
      </c>
      <c r="G14" s="822">
        <v>3</v>
      </c>
      <c r="H14" s="822">
        <v>10</v>
      </c>
      <c r="I14" s="822">
        <v>4</v>
      </c>
      <c r="J14" s="822">
        <v>4</v>
      </c>
      <c r="K14" s="822">
        <v>10</v>
      </c>
      <c r="L14" s="822">
        <v>1</v>
      </c>
      <c r="M14" s="822">
        <v>8</v>
      </c>
      <c r="N14" s="822">
        <v>8</v>
      </c>
      <c r="O14" s="822">
        <v>6</v>
      </c>
      <c r="P14" s="822">
        <v>2</v>
      </c>
      <c r="Q14" s="822">
        <v>12</v>
      </c>
      <c r="R14" s="822">
        <v>9</v>
      </c>
      <c r="S14" s="822">
        <v>18</v>
      </c>
      <c r="T14" s="822">
        <v>8</v>
      </c>
      <c r="U14" s="822">
        <v>7</v>
      </c>
      <c r="V14" s="822">
        <v>11</v>
      </c>
      <c r="W14" s="822">
        <v>4</v>
      </c>
      <c r="X14" s="822">
        <v>58</v>
      </c>
      <c r="Y14" s="822">
        <v>14</v>
      </c>
      <c r="Z14" s="822">
        <v>20</v>
      </c>
      <c r="AA14" s="822">
        <v>26</v>
      </c>
      <c r="AB14" s="822">
        <v>20</v>
      </c>
      <c r="AC14" s="822">
        <v>25</v>
      </c>
      <c r="AD14" s="822">
        <v>25</v>
      </c>
      <c r="AE14" s="822">
        <v>45</v>
      </c>
      <c r="AF14" s="822">
        <v>42</v>
      </c>
      <c r="AG14" s="822">
        <v>22</v>
      </c>
      <c r="AH14" s="822">
        <v>19</v>
      </c>
      <c r="AI14" s="822">
        <v>30</v>
      </c>
    </row>
    <row r="15" spans="1:35" ht="15" customHeight="1">
      <c r="A15" s="1412"/>
      <c r="B15" s="1329"/>
      <c r="C15" s="1134" t="s">
        <v>32</v>
      </c>
      <c r="D15" s="822">
        <v>7500.06</v>
      </c>
      <c r="E15" s="822">
        <v>5708.6</v>
      </c>
      <c r="F15" s="822">
        <v>11038</v>
      </c>
      <c r="G15" s="822">
        <v>28247</v>
      </c>
      <c r="H15" s="822">
        <v>15419.22</v>
      </c>
      <c r="I15" s="822">
        <v>21455.21</v>
      </c>
      <c r="J15" s="822">
        <v>40510</v>
      </c>
      <c r="K15" s="822">
        <v>63870</v>
      </c>
      <c r="L15" s="822">
        <v>6500</v>
      </c>
      <c r="M15" s="822">
        <v>58733.98</v>
      </c>
      <c r="N15" s="822">
        <v>62944.972999999998</v>
      </c>
      <c r="O15" s="822">
        <v>29953</v>
      </c>
      <c r="P15" s="822">
        <v>14201.51</v>
      </c>
      <c r="Q15" s="822">
        <v>95959.62</v>
      </c>
      <c r="R15" s="822">
        <v>47317.3</v>
      </c>
      <c r="S15" s="822">
        <v>143357</v>
      </c>
      <c r="T15" s="822">
        <v>61255.946000000004</v>
      </c>
      <c r="U15" s="822">
        <v>38055.43</v>
      </c>
      <c r="V15" s="822">
        <v>109852.764</v>
      </c>
      <c r="W15" s="822">
        <v>20020.5</v>
      </c>
      <c r="X15" s="822">
        <v>8959385.6030000001</v>
      </c>
      <c r="Y15" s="822">
        <v>230162.29300000001</v>
      </c>
      <c r="Z15" s="822">
        <v>174712.15100000001</v>
      </c>
      <c r="AA15" s="822">
        <v>271025.8</v>
      </c>
      <c r="AB15" s="822">
        <v>359811.97100000002</v>
      </c>
      <c r="AC15" s="822">
        <v>414141.94799999997</v>
      </c>
      <c r="AD15" s="822">
        <v>353163.989</v>
      </c>
      <c r="AE15" s="822">
        <v>753738.59699999995</v>
      </c>
      <c r="AF15" s="822">
        <v>932616.06099999999</v>
      </c>
      <c r="AG15" s="822">
        <v>536786.049</v>
      </c>
      <c r="AH15" s="822">
        <v>470823.34</v>
      </c>
      <c r="AI15" s="822">
        <v>771548.14300000004</v>
      </c>
    </row>
    <row r="16" spans="1:35" ht="15" customHeight="1" thickBot="1">
      <c r="A16" s="1413"/>
      <c r="B16" s="1415"/>
      <c r="C16" s="1133" t="s">
        <v>31</v>
      </c>
      <c r="D16" s="823">
        <v>146.4659676</v>
      </c>
      <c r="E16" s="823">
        <v>74.378156399999995</v>
      </c>
      <c r="F16" s="823">
        <v>218.257384</v>
      </c>
      <c r="G16" s="823">
        <v>563.922011</v>
      </c>
      <c r="H16" s="823">
        <v>336.92577999999997</v>
      </c>
      <c r="I16" s="823">
        <v>446.67893140000001</v>
      </c>
      <c r="J16" s="823">
        <v>881.77435000000003</v>
      </c>
      <c r="K16" s="823">
        <v>1394.7605599999999</v>
      </c>
      <c r="L16" s="823">
        <v>147.095</v>
      </c>
      <c r="M16" s="823">
        <v>1116.4755801599999</v>
      </c>
      <c r="N16" s="823">
        <v>1139.943761882</v>
      </c>
      <c r="O16" s="823">
        <v>710.08195000000001</v>
      </c>
      <c r="P16" s="823">
        <v>340.27072456000002</v>
      </c>
      <c r="Q16" s="823">
        <v>2184.1950164199998</v>
      </c>
      <c r="R16" s="823">
        <v>1066.3886419</v>
      </c>
      <c r="S16" s="823">
        <v>2729.3541180000002</v>
      </c>
      <c r="T16" s="823">
        <v>865.49075660000005</v>
      </c>
      <c r="U16" s="823">
        <v>1026.04991191</v>
      </c>
      <c r="V16" s="823">
        <v>2253.3666171479999</v>
      </c>
      <c r="W16" s="823">
        <v>265.6704105</v>
      </c>
      <c r="X16" s="823">
        <v>9792.0688704000004</v>
      </c>
      <c r="Y16" s="823">
        <v>2821.8813002779998</v>
      </c>
      <c r="Z16" s="823">
        <v>3174.8895463280001</v>
      </c>
      <c r="AA16" s="823">
        <v>5780.4044176509997</v>
      </c>
      <c r="AB16" s="823">
        <v>5146.4224890949999</v>
      </c>
      <c r="AC16" s="823">
        <v>9398.0551602600008</v>
      </c>
      <c r="AD16" s="823">
        <v>5640.9275129520001</v>
      </c>
      <c r="AE16" s="823">
        <v>18039.936314865001</v>
      </c>
      <c r="AF16" s="823">
        <v>20601.918977754998</v>
      </c>
      <c r="AG16" s="823">
        <v>9444.5971171299989</v>
      </c>
      <c r="AH16" s="823">
        <v>10823.109194500001</v>
      </c>
      <c r="AI16" s="823">
        <v>12612.91453507</v>
      </c>
    </row>
    <row r="17" spans="1:35" ht="15" customHeight="1">
      <c r="A17" s="1412" t="s">
        <v>173</v>
      </c>
      <c r="B17" s="1338" t="s">
        <v>17</v>
      </c>
      <c r="C17" s="725" t="s">
        <v>33</v>
      </c>
      <c r="D17" s="726">
        <v>173</v>
      </c>
      <c r="E17" s="726">
        <v>385</v>
      </c>
      <c r="F17" s="726">
        <v>209</v>
      </c>
      <c r="G17" s="726">
        <v>112</v>
      </c>
      <c r="H17" s="726">
        <v>247</v>
      </c>
      <c r="I17" s="726">
        <v>253</v>
      </c>
      <c r="J17" s="726">
        <v>1591</v>
      </c>
      <c r="K17" s="726">
        <v>352</v>
      </c>
      <c r="L17" s="726">
        <v>324</v>
      </c>
      <c r="M17" s="726">
        <v>2565</v>
      </c>
      <c r="N17" s="726">
        <v>736</v>
      </c>
      <c r="O17" s="726">
        <v>1432</v>
      </c>
      <c r="P17" s="726">
        <v>1041</v>
      </c>
      <c r="Q17" s="726">
        <v>1040</v>
      </c>
      <c r="R17" s="726">
        <v>1234</v>
      </c>
      <c r="S17" s="726">
        <v>5609</v>
      </c>
      <c r="T17" s="726">
        <v>1554</v>
      </c>
      <c r="U17" s="726">
        <v>7269</v>
      </c>
      <c r="V17" s="726">
        <v>9306</v>
      </c>
      <c r="W17" s="726">
        <v>6992</v>
      </c>
      <c r="X17" s="726">
        <v>12185</v>
      </c>
      <c r="Y17" s="726">
        <v>2406</v>
      </c>
      <c r="Z17" s="726">
        <v>1751</v>
      </c>
      <c r="AA17" s="726">
        <v>14016</v>
      </c>
      <c r="AB17" s="726">
        <v>659</v>
      </c>
      <c r="AC17" s="726">
        <v>9795</v>
      </c>
      <c r="AD17" s="726">
        <v>6622</v>
      </c>
      <c r="AE17" s="726">
        <v>4324</v>
      </c>
      <c r="AF17" s="726">
        <v>8424</v>
      </c>
      <c r="AG17" s="726">
        <v>8413</v>
      </c>
      <c r="AH17" s="726">
        <v>7266</v>
      </c>
      <c r="AI17" s="726">
        <v>16285</v>
      </c>
    </row>
    <row r="18" spans="1:35" ht="15" customHeight="1">
      <c r="A18" s="1412"/>
      <c r="B18" s="1327"/>
      <c r="C18" s="724" t="s">
        <v>32</v>
      </c>
      <c r="D18" s="31">
        <v>17150.001</v>
      </c>
      <c r="E18" s="31">
        <v>37615.063999999998</v>
      </c>
      <c r="F18" s="31">
        <v>20660</v>
      </c>
      <c r="G18" s="31">
        <v>10870</v>
      </c>
      <c r="H18" s="31">
        <v>24515</v>
      </c>
      <c r="I18" s="31">
        <v>25190</v>
      </c>
      <c r="J18" s="31">
        <v>183560</v>
      </c>
      <c r="K18" s="31">
        <v>90650</v>
      </c>
      <c r="L18" s="31">
        <v>130600</v>
      </c>
      <c r="M18" s="31">
        <v>256430</v>
      </c>
      <c r="N18" s="31">
        <v>83390</v>
      </c>
      <c r="O18" s="31">
        <v>325315</v>
      </c>
      <c r="P18" s="31">
        <v>195200</v>
      </c>
      <c r="Q18" s="31">
        <v>279660</v>
      </c>
      <c r="R18" s="31">
        <v>184335</v>
      </c>
      <c r="S18" s="31">
        <v>805300</v>
      </c>
      <c r="T18" s="31">
        <v>155400</v>
      </c>
      <c r="U18" s="31">
        <v>1025873.353</v>
      </c>
      <c r="V18" s="31">
        <v>1403912.5190000001</v>
      </c>
      <c r="W18" s="31">
        <v>1000998.902</v>
      </c>
      <c r="X18" s="31">
        <v>1745677.0689999999</v>
      </c>
      <c r="Y18" s="31">
        <v>512457.52100000001</v>
      </c>
      <c r="Z18" s="31">
        <v>298949.84499999997</v>
      </c>
      <c r="AA18" s="31">
        <v>1388324.5090000001</v>
      </c>
      <c r="AB18" s="31">
        <v>59037.805</v>
      </c>
      <c r="AC18" s="31">
        <v>1227183.8430000001</v>
      </c>
      <c r="AD18" s="31">
        <v>1544904.257</v>
      </c>
      <c r="AE18" s="31">
        <v>1751743.63</v>
      </c>
      <c r="AF18" s="31">
        <v>3252790.591</v>
      </c>
      <c r="AG18" s="31">
        <v>3887535</v>
      </c>
      <c r="AH18" s="31">
        <v>1857688.6669999999</v>
      </c>
      <c r="AI18" s="31">
        <v>2237140.4109999998</v>
      </c>
    </row>
    <row r="19" spans="1:35" ht="15" customHeight="1">
      <c r="A19" s="1412"/>
      <c r="B19" s="1327"/>
      <c r="C19" s="724" t="s">
        <v>31</v>
      </c>
      <c r="D19" s="65">
        <v>1.7150001000000002E-2</v>
      </c>
      <c r="E19" s="65">
        <v>3.7615063999999997E-2</v>
      </c>
      <c r="F19" s="65">
        <v>2.0660000000000001E-2</v>
      </c>
      <c r="G19" s="65">
        <v>1.0869999999999999E-2</v>
      </c>
      <c r="H19" s="65">
        <v>2.4514999999999999E-2</v>
      </c>
      <c r="I19" s="65">
        <v>2.5190000000000001E-2</v>
      </c>
      <c r="J19" s="65">
        <v>0.18356</v>
      </c>
      <c r="K19" s="65">
        <v>9.0649999999999994E-2</v>
      </c>
      <c r="L19" s="65">
        <v>0.13059999999999999</v>
      </c>
      <c r="M19" s="65">
        <v>0.25642999999999999</v>
      </c>
      <c r="N19" s="65">
        <v>8.3390000000000006E-2</v>
      </c>
      <c r="O19" s="65">
        <v>0.32531500000000002</v>
      </c>
      <c r="P19" s="65">
        <v>0.19520000000000001</v>
      </c>
      <c r="Q19" s="65">
        <v>0.27966000000000002</v>
      </c>
      <c r="R19" s="65">
        <v>0.184335</v>
      </c>
      <c r="S19" s="65">
        <v>0.80530000000000002</v>
      </c>
      <c r="T19" s="65">
        <v>0.15540000000000001</v>
      </c>
      <c r="U19" s="65">
        <v>1.0258733529999999</v>
      </c>
      <c r="V19" s="65">
        <v>1.4039125189999999</v>
      </c>
      <c r="W19" s="65">
        <v>1.0009989020000001</v>
      </c>
      <c r="X19" s="65">
        <v>1.7456770690000001</v>
      </c>
      <c r="Y19" s="65">
        <v>0.51245752099999997</v>
      </c>
      <c r="Z19" s="65">
        <v>0.29894984499999999</v>
      </c>
      <c r="AA19" s="65">
        <v>1.388324509</v>
      </c>
      <c r="AB19" s="65">
        <v>5.9037804999999999E-2</v>
      </c>
      <c r="AC19" s="65">
        <v>1.2271838429999999</v>
      </c>
      <c r="AD19" s="65">
        <v>1.544904257</v>
      </c>
      <c r="AE19" s="65">
        <v>1.75174363</v>
      </c>
      <c r="AF19" s="65">
        <v>3.2527905910000001</v>
      </c>
      <c r="AG19" s="65">
        <v>3.8875350000000002</v>
      </c>
      <c r="AH19" s="65">
        <v>1.8576886669999999</v>
      </c>
      <c r="AI19" s="65">
        <v>2.2371404109999999</v>
      </c>
    </row>
    <row r="20" spans="1:35" ht="15" customHeight="1">
      <c r="A20" s="1412"/>
      <c r="B20" s="1327" t="s">
        <v>18</v>
      </c>
      <c r="C20" s="724" t="s">
        <v>33</v>
      </c>
      <c r="D20" s="466">
        <v>74</v>
      </c>
      <c r="E20" s="466">
        <v>220</v>
      </c>
      <c r="F20" s="466">
        <v>321</v>
      </c>
      <c r="G20" s="466">
        <v>413</v>
      </c>
      <c r="H20" s="466">
        <v>755</v>
      </c>
      <c r="I20" s="466">
        <v>937</v>
      </c>
      <c r="J20" s="466">
        <v>1537</v>
      </c>
      <c r="K20" s="466">
        <v>356</v>
      </c>
      <c r="L20" s="466">
        <v>422</v>
      </c>
      <c r="M20" s="466">
        <v>767</v>
      </c>
      <c r="N20" s="466">
        <v>474</v>
      </c>
      <c r="O20" s="466">
        <v>8661</v>
      </c>
      <c r="P20" s="466">
        <v>359</v>
      </c>
      <c r="Q20" s="31">
        <v>870</v>
      </c>
      <c r="R20" s="31">
        <v>4525</v>
      </c>
      <c r="S20" s="31">
        <v>4029</v>
      </c>
      <c r="T20" s="31">
        <v>3988</v>
      </c>
      <c r="U20" s="31">
        <v>3728</v>
      </c>
      <c r="V20" s="31">
        <v>8961</v>
      </c>
      <c r="W20" s="31">
        <v>4162</v>
      </c>
      <c r="X20" s="31">
        <v>2350</v>
      </c>
      <c r="Y20" s="31">
        <v>5395</v>
      </c>
      <c r="Z20" s="31">
        <v>4846</v>
      </c>
      <c r="AA20" s="31">
        <v>8598</v>
      </c>
      <c r="AB20" s="31">
        <v>8348</v>
      </c>
      <c r="AC20" s="31">
        <v>31498</v>
      </c>
      <c r="AD20" s="31">
        <v>4717</v>
      </c>
      <c r="AE20" s="31">
        <v>4657</v>
      </c>
      <c r="AF20" s="31">
        <v>5318</v>
      </c>
      <c r="AG20" s="31">
        <v>4882</v>
      </c>
      <c r="AH20" s="31">
        <v>4631</v>
      </c>
      <c r="AI20" s="31">
        <v>8162</v>
      </c>
    </row>
    <row r="21" spans="1:35" ht="15" customHeight="1">
      <c r="A21" s="1412"/>
      <c r="B21" s="1327"/>
      <c r="C21" s="724" t="s">
        <v>32</v>
      </c>
      <c r="D21" s="466">
        <v>10350</v>
      </c>
      <c r="E21" s="466">
        <v>23600</v>
      </c>
      <c r="F21" s="466">
        <v>41700</v>
      </c>
      <c r="G21" s="466">
        <v>41300</v>
      </c>
      <c r="H21" s="466">
        <v>49200</v>
      </c>
      <c r="I21" s="466">
        <v>54720</v>
      </c>
      <c r="J21" s="466">
        <v>240855</v>
      </c>
      <c r="K21" s="466">
        <v>42550</v>
      </c>
      <c r="L21" s="466">
        <v>38220</v>
      </c>
      <c r="M21" s="466">
        <v>109790</v>
      </c>
      <c r="N21" s="466">
        <v>54490</v>
      </c>
      <c r="O21" s="466">
        <v>173745</v>
      </c>
      <c r="P21" s="466">
        <v>55060</v>
      </c>
      <c r="Q21" s="31">
        <v>117350</v>
      </c>
      <c r="R21" s="31">
        <v>88380</v>
      </c>
      <c r="S21" s="31">
        <v>130315.31</v>
      </c>
      <c r="T21" s="31">
        <v>101800</v>
      </c>
      <c r="U21" s="31">
        <v>190195</v>
      </c>
      <c r="V21" s="31">
        <v>334820</v>
      </c>
      <c r="W21" s="31">
        <v>186250</v>
      </c>
      <c r="X21" s="31">
        <v>230600</v>
      </c>
      <c r="Y21" s="31">
        <v>171680</v>
      </c>
      <c r="Z21" s="31">
        <v>342917.92300000001</v>
      </c>
      <c r="AA21" s="31">
        <v>446070.11900000001</v>
      </c>
      <c r="AB21" s="31">
        <v>428440</v>
      </c>
      <c r="AC21" s="31">
        <v>1380870.0109999999</v>
      </c>
      <c r="AD21" s="31">
        <v>680340</v>
      </c>
      <c r="AE21" s="31">
        <v>1595610</v>
      </c>
      <c r="AF21" s="31">
        <v>976720</v>
      </c>
      <c r="AG21" s="31">
        <v>1289620</v>
      </c>
      <c r="AH21" s="31">
        <v>702220</v>
      </c>
      <c r="AI21" s="31">
        <v>1109460</v>
      </c>
    </row>
    <row r="22" spans="1:35" ht="15" customHeight="1">
      <c r="A22" s="1412"/>
      <c r="B22" s="1327"/>
      <c r="C22" s="724" t="s">
        <v>31</v>
      </c>
      <c r="D22" s="467">
        <v>1.035E-2</v>
      </c>
      <c r="E22" s="467">
        <v>2.3599999999999999E-2</v>
      </c>
      <c r="F22" s="467">
        <v>4.1700000000000001E-2</v>
      </c>
      <c r="G22" s="467">
        <v>4.1300000000000003E-2</v>
      </c>
      <c r="H22" s="467">
        <v>4.9200000000000001E-2</v>
      </c>
      <c r="I22" s="467">
        <v>5.4719999999999998E-2</v>
      </c>
      <c r="J22" s="467">
        <v>0.24085500000000001</v>
      </c>
      <c r="K22" s="467">
        <v>4.2549999999999998E-2</v>
      </c>
      <c r="L22" s="467">
        <v>3.8219999999999997E-2</v>
      </c>
      <c r="M22" s="467">
        <v>0.10979</v>
      </c>
      <c r="N22" s="467">
        <v>5.4489999999999997E-2</v>
      </c>
      <c r="O22" s="467">
        <v>0.17374500000000001</v>
      </c>
      <c r="P22" s="467">
        <v>5.5059999999999998E-2</v>
      </c>
      <c r="Q22" s="65">
        <v>0.11735</v>
      </c>
      <c r="R22" s="65">
        <v>8.838E-2</v>
      </c>
      <c r="S22" s="65">
        <v>0.13031530999999999</v>
      </c>
      <c r="T22" s="65">
        <v>0.1018</v>
      </c>
      <c r="U22" s="65">
        <v>0.190195</v>
      </c>
      <c r="V22" s="65">
        <v>0.33482000000000001</v>
      </c>
      <c r="W22" s="65">
        <v>0.18625</v>
      </c>
      <c r="X22" s="65">
        <v>0.2306</v>
      </c>
      <c r="Y22" s="65">
        <v>0.17168</v>
      </c>
      <c r="Z22" s="65">
        <v>0.34291792300000001</v>
      </c>
      <c r="AA22" s="65">
        <v>0.44607011899999999</v>
      </c>
      <c r="AB22" s="65">
        <v>0.42843999999999999</v>
      </c>
      <c r="AC22" s="65">
        <v>1.3808700110000001</v>
      </c>
      <c r="AD22" s="65">
        <v>0.68033999999999994</v>
      </c>
      <c r="AE22" s="65">
        <v>1.59561</v>
      </c>
      <c r="AF22" s="65">
        <v>0.97672000000000003</v>
      </c>
      <c r="AG22" s="65">
        <v>1.28962</v>
      </c>
      <c r="AH22" s="65">
        <v>0.70221999999999996</v>
      </c>
      <c r="AI22" s="65">
        <v>1.1094599999999999</v>
      </c>
    </row>
    <row r="23" spans="1:35" ht="15" customHeight="1">
      <c r="A23" s="1412"/>
      <c r="B23" s="1327" t="s">
        <v>169</v>
      </c>
      <c r="C23" s="724" t="s">
        <v>33</v>
      </c>
      <c r="D23" s="466">
        <v>164</v>
      </c>
      <c r="E23" s="466">
        <v>508</v>
      </c>
      <c r="F23" s="466">
        <v>255</v>
      </c>
      <c r="G23" s="466">
        <v>716</v>
      </c>
      <c r="H23" s="466">
        <v>3301</v>
      </c>
      <c r="I23" s="466">
        <v>2149</v>
      </c>
      <c r="J23" s="466">
        <v>1792</v>
      </c>
      <c r="K23" s="466">
        <v>750</v>
      </c>
      <c r="L23" s="466">
        <v>1029</v>
      </c>
      <c r="M23" s="466">
        <v>2715</v>
      </c>
      <c r="N23" s="466">
        <v>3239</v>
      </c>
      <c r="O23" s="466">
        <v>1077</v>
      </c>
      <c r="P23" s="466">
        <v>1059</v>
      </c>
      <c r="Q23" s="31">
        <v>1661</v>
      </c>
      <c r="R23" s="31">
        <v>2927</v>
      </c>
      <c r="S23" s="31">
        <v>3337</v>
      </c>
      <c r="T23" s="31">
        <v>1913</v>
      </c>
      <c r="U23" s="31">
        <v>817</v>
      </c>
      <c r="V23" s="31">
        <v>474</v>
      </c>
      <c r="W23" s="31">
        <v>838</v>
      </c>
      <c r="X23" s="31">
        <v>586</v>
      </c>
      <c r="Y23" s="31">
        <v>1088</v>
      </c>
      <c r="Z23" s="31">
        <v>287</v>
      </c>
      <c r="AA23" s="31">
        <v>493</v>
      </c>
      <c r="AB23" s="31">
        <v>244</v>
      </c>
      <c r="AC23" s="31">
        <v>501</v>
      </c>
      <c r="AD23" s="31">
        <v>224</v>
      </c>
      <c r="AE23" s="31">
        <v>96</v>
      </c>
      <c r="AF23" s="31"/>
      <c r="AG23" s="31"/>
      <c r="AH23" s="31">
        <v>645</v>
      </c>
      <c r="AI23" s="31">
        <v>1152</v>
      </c>
    </row>
    <row r="24" spans="1:35" ht="15" customHeight="1">
      <c r="A24" s="1412"/>
      <c r="B24" s="1327"/>
      <c r="C24" s="724" t="s">
        <v>32</v>
      </c>
      <c r="D24" s="466">
        <v>7940</v>
      </c>
      <c r="E24" s="466">
        <v>7420</v>
      </c>
      <c r="F24" s="466">
        <v>10290</v>
      </c>
      <c r="G24" s="466">
        <v>7970</v>
      </c>
      <c r="H24" s="466">
        <v>71230</v>
      </c>
      <c r="I24" s="466">
        <v>48800</v>
      </c>
      <c r="J24" s="466">
        <v>52510</v>
      </c>
      <c r="K24" s="466">
        <v>22570</v>
      </c>
      <c r="L24" s="466">
        <v>26200</v>
      </c>
      <c r="M24" s="466">
        <v>45970</v>
      </c>
      <c r="N24" s="466">
        <v>51670</v>
      </c>
      <c r="O24" s="466">
        <v>30230</v>
      </c>
      <c r="P24" s="466">
        <v>11770</v>
      </c>
      <c r="Q24" s="31">
        <v>17220</v>
      </c>
      <c r="R24" s="31">
        <v>34630</v>
      </c>
      <c r="S24" s="31">
        <v>36190</v>
      </c>
      <c r="T24" s="31">
        <v>23170</v>
      </c>
      <c r="U24" s="31">
        <v>8770</v>
      </c>
      <c r="V24" s="31">
        <v>11130</v>
      </c>
      <c r="W24" s="31">
        <v>14050</v>
      </c>
      <c r="X24" s="31">
        <v>5860</v>
      </c>
      <c r="Y24" s="31">
        <v>12680</v>
      </c>
      <c r="Z24" s="31">
        <v>7730</v>
      </c>
      <c r="AA24" s="31">
        <v>7090</v>
      </c>
      <c r="AB24" s="31">
        <v>2440</v>
      </c>
      <c r="AC24" s="31">
        <v>44250</v>
      </c>
      <c r="AD24" s="31">
        <v>22400</v>
      </c>
      <c r="AE24" s="31">
        <v>7350</v>
      </c>
      <c r="AF24" s="31"/>
      <c r="AG24" s="31"/>
      <c r="AH24" s="31">
        <v>13380</v>
      </c>
      <c r="AI24" s="31">
        <v>24210</v>
      </c>
    </row>
    <row r="25" spans="1:35" ht="15" customHeight="1">
      <c r="A25" s="1412"/>
      <c r="B25" s="1327"/>
      <c r="C25" s="724" t="s">
        <v>31</v>
      </c>
      <c r="D25" s="468">
        <v>7.9399999999999991E-3</v>
      </c>
      <c r="E25" s="468">
        <v>7.4200000000000004E-3</v>
      </c>
      <c r="F25" s="468">
        <v>1.0290000000000001E-2</v>
      </c>
      <c r="G25" s="468">
        <v>7.9699999999999997E-3</v>
      </c>
      <c r="H25" s="468">
        <v>7.1230000000000002E-2</v>
      </c>
      <c r="I25" s="468">
        <v>4.8800000000000003E-2</v>
      </c>
      <c r="J25" s="468">
        <v>5.2510000000000001E-2</v>
      </c>
      <c r="K25" s="468">
        <v>2.257E-2</v>
      </c>
      <c r="L25" s="468">
        <v>2.6200000000000001E-2</v>
      </c>
      <c r="M25" s="468">
        <v>4.5969999999999997E-2</v>
      </c>
      <c r="N25" s="468">
        <v>5.1670000000000001E-2</v>
      </c>
      <c r="O25" s="468">
        <v>3.023E-2</v>
      </c>
      <c r="P25" s="468">
        <v>1.1769999999999999E-2</v>
      </c>
      <c r="Q25" s="65">
        <v>1.7219999999999999E-2</v>
      </c>
      <c r="R25" s="65">
        <v>0</v>
      </c>
      <c r="S25" s="65">
        <v>3.619E-2</v>
      </c>
      <c r="T25" s="65">
        <v>2.317E-2</v>
      </c>
      <c r="U25" s="65">
        <v>8.77E-3</v>
      </c>
      <c r="V25" s="65">
        <v>1.1129999999999999E-2</v>
      </c>
      <c r="W25" s="65">
        <v>1.405E-2</v>
      </c>
      <c r="X25" s="65">
        <v>5.8599999999999998E-3</v>
      </c>
      <c r="Y25" s="65">
        <v>1.268E-2</v>
      </c>
      <c r="Z25" s="65">
        <v>7.7299999999999999E-3</v>
      </c>
      <c r="AA25" s="65">
        <v>7.0899999999999999E-3</v>
      </c>
      <c r="AB25" s="65">
        <v>2.4399999999999999E-3</v>
      </c>
      <c r="AC25" s="65">
        <v>4.4249999999999998E-2</v>
      </c>
      <c r="AD25" s="65">
        <v>2.24E-2</v>
      </c>
      <c r="AE25" s="65">
        <v>7.3499999999999998E-3</v>
      </c>
      <c r="AF25" s="65"/>
      <c r="AG25" s="65"/>
      <c r="AH25" s="65">
        <v>1.338E-2</v>
      </c>
      <c r="AI25" s="65">
        <v>2.4209999999999999E-2</v>
      </c>
    </row>
    <row r="26" spans="1:35" ht="15" customHeight="1">
      <c r="A26" s="1412"/>
      <c r="B26" s="1327" t="s">
        <v>170</v>
      </c>
      <c r="C26" s="724" t="s">
        <v>33</v>
      </c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7">
        <v>0</v>
      </c>
      <c r="Y26" s="467">
        <v>0</v>
      </c>
      <c r="Z26" s="467">
        <v>0</v>
      </c>
      <c r="AA26" s="467">
        <v>0</v>
      </c>
      <c r="AB26" s="467">
        <v>0</v>
      </c>
      <c r="AC26" s="467">
        <v>0</v>
      </c>
      <c r="AD26" s="467">
        <v>0</v>
      </c>
      <c r="AE26" s="467">
        <v>0</v>
      </c>
      <c r="AF26" s="467">
        <v>0</v>
      </c>
      <c r="AG26" s="467">
        <v>0</v>
      </c>
      <c r="AH26" s="467">
        <v>0</v>
      </c>
      <c r="AI26" s="467">
        <v>0</v>
      </c>
    </row>
    <row r="27" spans="1:35" ht="15" customHeight="1">
      <c r="A27" s="1412"/>
      <c r="B27" s="1327"/>
      <c r="C27" s="724" t="s">
        <v>32</v>
      </c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467">
        <v>0</v>
      </c>
      <c r="Y27" s="467">
        <v>0</v>
      </c>
      <c r="Z27" s="467">
        <v>0</v>
      </c>
      <c r="AA27" s="467">
        <v>0</v>
      </c>
      <c r="AB27" s="467">
        <v>0</v>
      </c>
      <c r="AC27" s="467">
        <v>0</v>
      </c>
      <c r="AD27" s="467">
        <v>0</v>
      </c>
      <c r="AE27" s="467">
        <v>0</v>
      </c>
      <c r="AF27" s="467">
        <v>0</v>
      </c>
      <c r="AG27" s="467">
        <v>0</v>
      </c>
      <c r="AH27" s="467">
        <v>0</v>
      </c>
      <c r="AI27" s="467">
        <v>0</v>
      </c>
    </row>
    <row r="28" spans="1:35" ht="15" customHeight="1">
      <c r="A28" s="1412"/>
      <c r="B28" s="1327"/>
      <c r="C28" s="724" t="s">
        <v>31</v>
      </c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7"/>
      <c r="T28" s="467"/>
      <c r="U28" s="467"/>
      <c r="V28" s="467"/>
      <c r="W28" s="467"/>
      <c r="X28" s="467">
        <v>0</v>
      </c>
      <c r="Y28" s="467">
        <v>0</v>
      </c>
      <c r="Z28" s="467">
        <v>0</v>
      </c>
      <c r="AA28" s="467">
        <v>0</v>
      </c>
      <c r="AB28" s="467">
        <v>0</v>
      </c>
      <c r="AC28" s="467">
        <v>0</v>
      </c>
      <c r="AD28" s="467">
        <v>0</v>
      </c>
      <c r="AE28" s="467">
        <v>0</v>
      </c>
      <c r="AF28" s="467">
        <v>0</v>
      </c>
      <c r="AG28" s="467">
        <v>0</v>
      </c>
      <c r="AH28" s="467">
        <v>0</v>
      </c>
      <c r="AI28" s="467">
        <v>0</v>
      </c>
    </row>
    <row r="29" spans="1:35" ht="15" customHeight="1">
      <c r="A29" s="1412"/>
      <c r="B29" s="1416" t="s">
        <v>48</v>
      </c>
      <c r="C29" s="1134" t="s">
        <v>33</v>
      </c>
      <c r="D29" s="822">
        <v>411</v>
      </c>
      <c r="E29" s="822">
        <v>1113</v>
      </c>
      <c r="F29" s="822">
        <v>785</v>
      </c>
      <c r="G29" s="822">
        <v>1241</v>
      </c>
      <c r="H29" s="822">
        <v>4303</v>
      </c>
      <c r="I29" s="822">
        <v>3339</v>
      </c>
      <c r="J29" s="822">
        <v>4920</v>
      </c>
      <c r="K29" s="822">
        <v>1458</v>
      </c>
      <c r="L29" s="822">
        <v>1775</v>
      </c>
      <c r="M29" s="822">
        <v>6047</v>
      </c>
      <c r="N29" s="822">
        <v>4449</v>
      </c>
      <c r="O29" s="822">
        <v>11170</v>
      </c>
      <c r="P29" s="822">
        <v>2459</v>
      </c>
      <c r="Q29" s="822">
        <v>3571</v>
      </c>
      <c r="R29" s="822">
        <v>8686</v>
      </c>
      <c r="S29" s="822">
        <v>12975</v>
      </c>
      <c r="T29" s="822">
        <v>7455</v>
      </c>
      <c r="U29" s="822">
        <v>11814</v>
      </c>
      <c r="V29" s="822">
        <v>18741</v>
      </c>
      <c r="W29" s="822">
        <v>11992</v>
      </c>
      <c r="X29" s="822">
        <v>15121</v>
      </c>
      <c r="Y29" s="822">
        <v>8889</v>
      </c>
      <c r="Z29" s="822">
        <v>6884</v>
      </c>
      <c r="AA29" s="822">
        <v>23107</v>
      </c>
      <c r="AB29" s="822">
        <v>9251</v>
      </c>
      <c r="AC29" s="822">
        <v>41794</v>
      </c>
      <c r="AD29" s="822">
        <v>11563</v>
      </c>
      <c r="AE29" s="822">
        <v>9077</v>
      </c>
      <c r="AF29" s="822">
        <v>13742</v>
      </c>
      <c r="AG29" s="822">
        <v>13295</v>
      </c>
      <c r="AH29" s="822">
        <v>12542</v>
      </c>
      <c r="AI29" s="822">
        <v>25599</v>
      </c>
    </row>
    <row r="30" spans="1:35" ht="15" customHeight="1">
      <c r="A30" s="1412"/>
      <c r="B30" s="1416"/>
      <c r="C30" s="1134" t="s">
        <v>32</v>
      </c>
      <c r="D30" s="822">
        <v>35440.001000000004</v>
      </c>
      <c r="E30" s="822">
        <v>68635.063999999998</v>
      </c>
      <c r="F30" s="822">
        <v>72650</v>
      </c>
      <c r="G30" s="822">
        <v>60140</v>
      </c>
      <c r="H30" s="822">
        <v>144945</v>
      </c>
      <c r="I30" s="822">
        <v>128710</v>
      </c>
      <c r="J30" s="822">
        <v>476925</v>
      </c>
      <c r="K30" s="822">
        <v>155770</v>
      </c>
      <c r="L30" s="822">
        <v>195020</v>
      </c>
      <c r="M30" s="822">
        <v>412190</v>
      </c>
      <c r="N30" s="822">
        <v>189550</v>
      </c>
      <c r="O30" s="822">
        <v>529290</v>
      </c>
      <c r="P30" s="822">
        <v>262030</v>
      </c>
      <c r="Q30" s="822">
        <v>414230</v>
      </c>
      <c r="R30" s="822">
        <v>307345</v>
      </c>
      <c r="S30" s="822">
        <v>971805.31</v>
      </c>
      <c r="T30" s="822">
        <v>280370</v>
      </c>
      <c r="U30" s="822">
        <v>1224838.3530000001</v>
      </c>
      <c r="V30" s="822">
        <v>1749862.5190000001</v>
      </c>
      <c r="W30" s="822">
        <v>1201298.902</v>
      </c>
      <c r="X30" s="822">
        <v>1982137.0689999999</v>
      </c>
      <c r="Y30" s="822">
        <v>696817.52099999995</v>
      </c>
      <c r="Z30" s="822">
        <v>649597.76799999992</v>
      </c>
      <c r="AA30" s="822">
        <v>1841484.628</v>
      </c>
      <c r="AB30" s="822">
        <v>489917.80499999999</v>
      </c>
      <c r="AC30" s="822">
        <v>2652303.8540000003</v>
      </c>
      <c r="AD30" s="822">
        <v>2247644.2570000002</v>
      </c>
      <c r="AE30" s="822">
        <v>3354703.63</v>
      </c>
      <c r="AF30" s="822">
        <v>4229510.591</v>
      </c>
      <c r="AG30" s="822">
        <v>5177155</v>
      </c>
      <c r="AH30" s="822">
        <v>2573288.6669999999</v>
      </c>
      <c r="AI30" s="822">
        <v>3370810.4109999998</v>
      </c>
    </row>
    <row r="31" spans="1:35" ht="15" customHeight="1" thickBot="1">
      <c r="A31" s="1413"/>
      <c r="B31" s="1417"/>
      <c r="C31" s="824" t="s">
        <v>31</v>
      </c>
      <c r="D31" s="825">
        <v>3.5440000999999999E-2</v>
      </c>
      <c r="E31" s="825">
        <v>6.8635063999999996E-2</v>
      </c>
      <c r="F31" s="825">
        <v>7.2649999999999992E-2</v>
      </c>
      <c r="G31" s="825">
        <v>6.0139999999999999E-2</v>
      </c>
      <c r="H31" s="825">
        <v>0.14494499999999999</v>
      </c>
      <c r="I31" s="825">
        <v>0.12870999999999999</v>
      </c>
      <c r="J31" s="825">
        <v>0.47692499999999999</v>
      </c>
      <c r="K31" s="825">
        <v>0.15576999999999999</v>
      </c>
      <c r="L31" s="825">
        <v>0.19502</v>
      </c>
      <c r="M31" s="825">
        <v>0.41219</v>
      </c>
      <c r="N31" s="825">
        <v>0.18955</v>
      </c>
      <c r="O31" s="825">
        <v>0.52929000000000004</v>
      </c>
      <c r="P31" s="825">
        <v>0.26203000000000004</v>
      </c>
      <c r="Q31" s="826">
        <v>0.41423000000000004</v>
      </c>
      <c r="R31" s="826">
        <v>0.27271499999999999</v>
      </c>
      <c r="S31" s="826">
        <v>0.97180530999999992</v>
      </c>
      <c r="T31" s="826">
        <v>0.28037000000000001</v>
      </c>
      <c r="U31" s="826">
        <v>1.2248383529999998</v>
      </c>
      <c r="V31" s="826">
        <v>1.7498625190000001</v>
      </c>
      <c r="W31" s="826">
        <v>1.201298902</v>
      </c>
      <c r="X31" s="826">
        <v>1.982137069</v>
      </c>
      <c r="Y31" s="826">
        <v>0.69681752100000005</v>
      </c>
      <c r="Z31" s="826">
        <v>0.64959776800000002</v>
      </c>
      <c r="AA31" s="826">
        <v>1.8414846280000001</v>
      </c>
      <c r="AB31" s="826">
        <v>0.48991780499999998</v>
      </c>
      <c r="AC31" s="826">
        <v>2.6523038539999999</v>
      </c>
      <c r="AD31" s="826">
        <v>2.2476442570000001</v>
      </c>
      <c r="AE31" s="826">
        <v>3.3547036299999999</v>
      </c>
      <c r="AF31" s="826">
        <v>4.2295105910000004</v>
      </c>
      <c r="AG31" s="826">
        <v>5.177155</v>
      </c>
      <c r="AH31" s="826">
        <v>2.5732886669999999</v>
      </c>
      <c r="AI31" s="826">
        <v>3.3708104109999999</v>
      </c>
    </row>
    <row r="32" spans="1:35" ht="15" customHeight="1">
      <c r="A32" s="1412" t="s">
        <v>1350</v>
      </c>
      <c r="B32" s="1338" t="s">
        <v>17</v>
      </c>
      <c r="C32" s="725" t="s">
        <v>33</v>
      </c>
      <c r="D32" s="726">
        <v>8282</v>
      </c>
      <c r="E32" s="726">
        <v>18393</v>
      </c>
      <c r="F32" s="726">
        <v>18364</v>
      </c>
      <c r="G32" s="726">
        <v>16677</v>
      </c>
      <c r="H32" s="726">
        <v>20986</v>
      </c>
      <c r="I32" s="726">
        <v>21132</v>
      </c>
      <c r="J32" s="726">
        <v>36710</v>
      </c>
      <c r="K32" s="726">
        <v>21789</v>
      </c>
      <c r="L32" s="726">
        <v>22465</v>
      </c>
      <c r="M32" s="726">
        <v>28027</v>
      </c>
      <c r="N32" s="726">
        <v>22455</v>
      </c>
      <c r="O32" s="726">
        <v>40486</v>
      </c>
      <c r="P32" s="726">
        <v>30123</v>
      </c>
      <c r="Q32" s="726">
        <v>48463</v>
      </c>
      <c r="R32" s="726">
        <v>45203</v>
      </c>
      <c r="S32" s="726">
        <v>57687</v>
      </c>
      <c r="T32" s="726">
        <v>33752</v>
      </c>
      <c r="U32" s="726">
        <v>66977</v>
      </c>
      <c r="V32" s="726">
        <v>94826</v>
      </c>
      <c r="W32" s="726">
        <v>73344</v>
      </c>
      <c r="X32" s="726">
        <v>106298</v>
      </c>
      <c r="Y32" s="726">
        <v>152743</v>
      </c>
      <c r="Z32" s="726">
        <v>150552</v>
      </c>
      <c r="AA32" s="726">
        <v>166345</v>
      </c>
      <c r="AB32" s="726">
        <v>127935</v>
      </c>
      <c r="AC32" s="726">
        <v>437071</v>
      </c>
      <c r="AD32" s="726">
        <v>306607</v>
      </c>
      <c r="AE32" s="726">
        <v>1437028</v>
      </c>
      <c r="AF32" s="726">
        <v>1206929</v>
      </c>
      <c r="AG32" s="726">
        <v>1919610</v>
      </c>
      <c r="AH32" s="726">
        <v>1836709</v>
      </c>
      <c r="AI32" s="726">
        <v>1368483</v>
      </c>
    </row>
    <row r="33" spans="1:35" ht="15" customHeight="1">
      <c r="A33" s="1412"/>
      <c r="B33" s="1327"/>
      <c r="C33" s="724" t="s">
        <v>32</v>
      </c>
      <c r="D33" s="31">
        <v>169972.024</v>
      </c>
      <c r="E33" s="31">
        <v>404541.63500000001</v>
      </c>
      <c r="F33" s="31">
        <v>372485.59</v>
      </c>
      <c r="G33" s="31">
        <v>316868.90700000001</v>
      </c>
      <c r="H33" s="31">
        <v>412432.11099999998</v>
      </c>
      <c r="I33" s="31">
        <v>495476.65500000003</v>
      </c>
      <c r="J33" s="31">
        <v>974644.91</v>
      </c>
      <c r="K33" s="31">
        <v>442315.462</v>
      </c>
      <c r="L33" s="31">
        <v>340565.88500000001</v>
      </c>
      <c r="M33" s="31">
        <v>567228.31000000006</v>
      </c>
      <c r="N33" s="31">
        <v>322798.69699999999</v>
      </c>
      <c r="O33" s="31">
        <v>1068233.6040000001</v>
      </c>
      <c r="P33" s="31">
        <v>794103.78599999996</v>
      </c>
      <c r="Q33" s="31">
        <v>1312282.0279999999</v>
      </c>
      <c r="R33" s="31">
        <v>1034910.749</v>
      </c>
      <c r="S33" s="31">
        <v>1632242.7479999999</v>
      </c>
      <c r="T33" s="31">
        <v>691741.723</v>
      </c>
      <c r="U33" s="31">
        <v>2469657.5419999999</v>
      </c>
      <c r="V33" s="31">
        <v>3273727.7820000001</v>
      </c>
      <c r="W33" s="31">
        <v>2241146.0010000002</v>
      </c>
      <c r="X33" s="31">
        <v>3719571.4130000002</v>
      </c>
      <c r="Y33" s="31">
        <v>5090678.3269999996</v>
      </c>
      <c r="Z33" s="31">
        <v>5036740.8470000001</v>
      </c>
      <c r="AA33" s="31">
        <v>5739235.4869999997</v>
      </c>
      <c r="AB33" s="31">
        <v>2743299.4190000002</v>
      </c>
      <c r="AC33" s="31">
        <v>5197307.0970000001</v>
      </c>
      <c r="AD33" s="31">
        <v>4696581.648</v>
      </c>
      <c r="AE33" s="31">
        <v>5570502.8689999999</v>
      </c>
      <c r="AF33" s="31">
        <v>6552101.085</v>
      </c>
      <c r="AG33" s="31">
        <v>10806143.74</v>
      </c>
      <c r="AH33" s="31">
        <v>7925766.8480000002</v>
      </c>
      <c r="AI33" s="31">
        <v>6606117.4910000004</v>
      </c>
    </row>
    <row r="34" spans="1:35" ht="15" customHeight="1">
      <c r="A34" s="1412"/>
      <c r="B34" s="1327"/>
      <c r="C34" s="724" t="s">
        <v>31</v>
      </c>
      <c r="D34" s="31">
        <v>1734.0437024309999</v>
      </c>
      <c r="E34" s="31">
        <v>4129.0157394130001</v>
      </c>
      <c r="F34" s="31">
        <v>3803.780041001</v>
      </c>
      <c r="G34" s="31">
        <v>3253.7794588199999</v>
      </c>
      <c r="H34" s="31">
        <v>4237.7163882479999</v>
      </c>
      <c r="I34" s="31">
        <v>5088.5676391180004</v>
      </c>
      <c r="J34" s="31">
        <v>10009.733612675</v>
      </c>
      <c r="K34" s="31">
        <v>4596.291526211</v>
      </c>
      <c r="L34" s="31">
        <v>3644.5924071489999</v>
      </c>
      <c r="M34" s="31">
        <v>6080.899592363</v>
      </c>
      <c r="N34" s="31">
        <v>3674.5056764989999</v>
      </c>
      <c r="O34" s="31">
        <v>12028.86608582</v>
      </c>
      <c r="P34" s="31">
        <v>8841.9879382399995</v>
      </c>
      <c r="Q34" s="31">
        <v>14318.865499371999</v>
      </c>
      <c r="R34" s="31">
        <v>11431.733566421</v>
      </c>
      <c r="S34" s="31">
        <v>17088.819746421999</v>
      </c>
      <c r="T34" s="31">
        <v>7336.040316648</v>
      </c>
      <c r="U34" s="31">
        <v>26060.538317637001</v>
      </c>
      <c r="V34" s="31">
        <v>33899.463886042002</v>
      </c>
      <c r="W34" s="31">
        <v>22886.121666671999</v>
      </c>
      <c r="X34" s="31">
        <v>38405.716050037001</v>
      </c>
      <c r="Y34" s="31">
        <v>52604.132816407</v>
      </c>
      <c r="Z34" s="31">
        <v>51677.244408256003</v>
      </c>
      <c r="AA34" s="31">
        <v>60125.426782456998</v>
      </c>
      <c r="AB34" s="31">
        <v>29268.716753176999</v>
      </c>
      <c r="AC34" s="31">
        <v>73412.151978100999</v>
      </c>
      <c r="AD34" s="31">
        <v>60915.051543385998</v>
      </c>
      <c r="AE34" s="31">
        <v>114029.25441143999</v>
      </c>
      <c r="AF34" s="31">
        <v>103301.64012981</v>
      </c>
      <c r="AG34" s="31">
        <v>230594.78508907999</v>
      </c>
      <c r="AH34" s="31">
        <v>229070.84849788999</v>
      </c>
      <c r="AI34" s="31">
        <v>182435.26083367199</v>
      </c>
    </row>
    <row r="35" spans="1:35" ht="15" customHeight="1">
      <c r="A35" s="1412"/>
      <c r="B35" s="1328" t="s">
        <v>18</v>
      </c>
      <c r="C35" s="724" t="s">
        <v>33</v>
      </c>
      <c r="D35" s="466">
        <v>6134</v>
      </c>
      <c r="E35" s="466">
        <v>9369</v>
      </c>
      <c r="F35" s="466">
        <v>12335</v>
      </c>
      <c r="G35" s="466">
        <v>13595</v>
      </c>
      <c r="H35" s="466">
        <v>14241</v>
      </c>
      <c r="I35" s="466">
        <v>12055</v>
      </c>
      <c r="J35" s="466">
        <v>22586</v>
      </c>
      <c r="K35" s="466">
        <v>20472</v>
      </c>
      <c r="L35" s="466">
        <v>22027</v>
      </c>
      <c r="M35" s="466">
        <v>19064</v>
      </c>
      <c r="N35" s="466">
        <v>20433</v>
      </c>
      <c r="O35" s="466">
        <v>25837</v>
      </c>
      <c r="P35" s="466">
        <v>18580</v>
      </c>
      <c r="Q35" s="466">
        <v>30424</v>
      </c>
      <c r="R35" s="31">
        <v>24144</v>
      </c>
      <c r="S35" s="31">
        <v>30804</v>
      </c>
      <c r="T35" s="31">
        <v>26033</v>
      </c>
      <c r="U35" s="31">
        <v>37003</v>
      </c>
      <c r="V35" s="31">
        <v>41107</v>
      </c>
      <c r="W35" s="31">
        <v>28909</v>
      </c>
      <c r="X35" s="31">
        <v>37266</v>
      </c>
      <c r="Y35" s="31">
        <v>43081</v>
      </c>
      <c r="Z35" s="31">
        <v>61346</v>
      </c>
      <c r="AA35" s="31">
        <v>93968</v>
      </c>
      <c r="AB35" s="31">
        <v>96941</v>
      </c>
      <c r="AC35" s="31">
        <v>509332</v>
      </c>
      <c r="AD35" s="31">
        <v>227756</v>
      </c>
      <c r="AE35" s="31">
        <v>421970</v>
      </c>
      <c r="AF35" s="31">
        <v>344006</v>
      </c>
      <c r="AG35" s="31">
        <v>348315</v>
      </c>
      <c r="AH35" s="31">
        <v>380655</v>
      </c>
      <c r="AI35" s="31">
        <v>243777</v>
      </c>
    </row>
    <row r="36" spans="1:35" ht="15" customHeight="1">
      <c r="A36" s="1412"/>
      <c r="B36" s="1328"/>
      <c r="C36" s="724" t="s">
        <v>32</v>
      </c>
      <c r="D36" s="466">
        <v>51580.112999999998</v>
      </c>
      <c r="E36" s="466">
        <v>87712.588000000003</v>
      </c>
      <c r="F36" s="466">
        <v>141199.13099999999</v>
      </c>
      <c r="G36" s="466">
        <v>171930.326</v>
      </c>
      <c r="H36" s="466">
        <v>195704.73</v>
      </c>
      <c r="I36" s="466">
        <v>187547.16899999999</v>
      </c>
      <c r="J36" s="466">
        <v>419705.46299999999</v>
      </c>
      <c r="K36" s="466">
        <v>302341.73499999999</v>
      </c>
      <c r="L36" s="466">
        <v>254876.016</v>
      </c>
      <c r="M36" s="466">
        <v>240296.86300000001</v>
      </c>
      <c r="N36" s="466">
        <v>259599.503</v>
      </c>
      <c r="O36" s="466">
        <v>413433.141</v>
      </c>
      <c r="P36" s="466">
        <v>331092.76199999999</v>
      </c>
      <c r="Q36" s="466">
        <v>524204.647</v>
      </c>
      <c r="R36" s="31">
        <v>472685.25799999997</v>
      </c>
      <c r="S36" s="31">
        <v>479913.74400000001</v>
      </c>
      <c r="T36" s="31">
        <v>398821.59499999997</v>
      </c>
      <c r="U36" s="31">
        <v>667971.429</v>
      </c>
      <c r="V36" s="31">
        <v>762618.89899999998</v>
      </c>
      <c r="W36" s="31">
        <v>407152.27</v>
      </c>
      <c r="X36" s="31">
        <v>663965.55200000003</v>
      </c>
      <c r="Y36" s="31">
        <v>698575.34299999999</v>
      </c>
      <c r="Z36" s="31">
        <v>979794.33</v>
      </c>
      <c r="AA36" s="31">
        <v>1153133.7220000001</v>
      </c>
      <c r="AB36" s="31">
        <v>675029.34600000002</v>
      </c>
      <c r="AC36" s="31">
        <v>1958204.5</v>
      </c>
      <c r="AD36" s="31">
        <v>1256864.7379999999</v>
      </c>
      <c r="AE36" s="31">
        <v>1771176.821</v>
      </c>
      <c r="AF36" s="31">
        <v>1902639.1880000001</v>
      </c>
      <c r="AG36" s="31">
        <v>3193071.852</v>
      </c>
      <c r="AH36" s="31">
        <v>3137120.9410000001</v>
      </c>
      <c r="AI36" s="31">
        <v>2629090.574</v>
      </c>
    </row>
    <row r="37" spans="1:35" ht="15" customHeight="1">
      <c r="A37" s="1412"/>
      <c r="B37" s="1328"/>
      <c r="C37" s="724" t="s">
        <v>31</v>
      </c>
      <c r="D37" s="466">
        <v>932.80923888100006</v>
      </c>
      <c r="E37" s="466">
        <v>1601.708093901</v>
      </c>
      <c r="F37" s="466">
        <v>2644.4326679430001</v>
      </c>
      <c r="G37" s="466">
        <v>3326.6747892859999</v>
      </c>
      <c r="H37" s="466">
        <v>3729.0163602100001</v>
      </c>
      <c r="I37" s="466">
        <v>3847.8851961370001</v>
      </c>
      <c r="J37" s="466">
        <v>8621.2217185150002</v>
      </c>
      <c r="K37" s="466">
        <v>6320.6628878490001</v>
      </c>
      <c r="L37" s="466">
        <v>5143.1620178749999</v>
      </c>
      <c r="M37" s="466">
        <v>4862.656941837</v>
      </c>
      <c r="N37" s="466">
        <v>5145.5826314489996</v>
      </c>
      <c r="O37" s="466">
        <v>8436.1156118679992</v>
      </c>
      <c r="P37" s="466">
        <v>6390.4098812109996</v>
      </c>
      <c r="Q37" s="466">
        <v>10496.737262529001</v>
      </c>
      <c r="R37" s="31">
        <v>9484.8033720879994</v>
      </c>
      <c r="S37" s="31">
        <v>9584.9708223220005</v>
      </c>
      <c r="T37" s="31">
        <v>8107.1350990909996</v>
      </c>
      <c r="U37" s="31">
        <v>13792.871440282001</v>
      </c>
      <c r="V37" s="31">
        <v>14409.294880132</v>
      </c>
      <c r="W37" s="31">
        <v>7559.3310771639999</v>
      </c>
      <c r="X37" s="31">
        <v>12739.05103611</v>
      </c>
      <c r="Y37" s="31">
        <v>15057.590293503001</v>
      </c>
      <c r="Z37" s="31">
        <v>19025.193146836998</v>
      </c>
      <c r="AA37" s="31">
        <v>26011.735799972001</v>
      </c>
      <c r="AB37" s="31">
        <v>19304.723177073</v>
      </c>
      <c r="AC37" s="31">
        <v>72410.762892822997</v>
      </c>
      <c r="AD37" s="31">
        <v>33380.701986171</v>
      </c>
      <c r="AE37" s="31">
        <v>64377.876543019003</v>
      </c>
      <c r="AF37" s="31">
        <v>51082.943568094997</v>
      </c>
      <c r="AG37" s="31">
        <v>98182.382036705996</v>
      </c>
      <c r="AH37" s="31">
        <v>76048.527348821997</v>
      </c>
      <c r="AI37" s="31">
        <v>65062.373740834002</v>
      </c>
    </row>
    <row r="38" spans="1:35" ht="15" customHeight="1">
      <c r="A38" s="1412"/>
      <c r="B38" s="1327" t="s">
        <v>169</v>
      </c>
      <c r="C38" s="724" t="s">
        <v>33</v>
      </c>
      <c r="D38" s="466">
        <v>7519</v>
      </c>
      <c r="E38" s="466">
        <v>18360</v>
      </c>
      <c r="F38" s="466">
        <v>29475</v>
      </c>
      <c r="G38" s="466">
        <v>24557</v>
      </c>
      <c r="H38" s="466">
        <v>67937</v>
      </c>
      <c r="I38" s="466">
        <v>71653</v>
      </c>
      <c r="J38" s="466">
        <v>56824</v>
      </c>
      <c r="K38" s="466">
        <v>34030</v>
      </c>
      <c r="L38" s="466">
        <v>24027</v>
      </c>
      <c r="M38" s="466">
        <v>30844</v>
      </c>
      <c r="N38" s="466">
        <v>32319</v>
      </c>
      <c r="O38" s="466">
        <v>35741</v>
      </c>
      <c r="P38" s="466">
        <v>32837</v>
      </c>
      <c r="Q38" s="466">
        <v>53553</v>
      </c>
      <c r="R38" s="31">
        <v>29932</v>
      </c>
      <c r="S38" s="31">
        <v>29052</v>
      </c>
      <c r="T38" s="31">
        <v>18485</v>
      </c>
      <c r="U38" s="31">
        <v>17813</v>
      </c>
      <c r="V38" s="31">
        <v>12785</v>
      </c>
      <c r="W38" s="31">
        <v>18840</v>
      </c>
      <c r="X38" s="31">
        <v>32723</v>
      </c>
      <c r="Y38" s="31">
        <v>46513</v>
      </c>
      <c r="Z38" s="31">
        <v>35016</v>
      </c>
      <c r="AA38" s="31">
        <v>64680</v>
      </c>
      <c r="AB38" s="31">
        <v>62231</v>
      </c>
      <c r="AC38" s="31">
        <v>114006</v>
      </c>
      <c r="AD38" s="31">
        <v>60309</v>
      </c>
      <c r="AE38" s="31">
        <v>106315</v>
      </c>
      <c r="AF38" s="31">
        <v>54518</v>
      </c>
      <c r="AG38" s="31">
        <v>119373</v>
      </c>
      <c r="AH38" s="31">
        <v>124225</v>
      </c>
      <c r="AI38" s="31">
        <v>76631</v>
      </c>
    </row>
    <row r="39" spans="1:35" ht="15" customHeight="1">
      <c r="A39" s="1412"/>
      <c r="B39" s="1327"/>
      <c r="C39" s="724" t="s">
        <v>32</v>
      </c>
      <c r="D39" s="466">
        <v>63988.5</v>
      </c>
      <c r="E39" s="466">
        <v>158190.576</v>
      </c>
      <c r="F39" s="466">
        <v>282324.09499999997</v>
      </c>
      <c r="G39" s="466">
        <v>170700.57500000001</v>
      </c>
      <c r="H39" s="466">
        <v>284421.701</v>
      </c>
      <c r="I39" s="466">
        <v>158128.56099999999</v>
      </c>
      <c r="J39" s="466">
        <v>145917.057</v>
      </c>
      <c r="K39" s="466">
        <v>77737.11</v>
      </c>
      <c r="L39" s="466">
        <v>55844.555</v>
      </c>
      <c r="M39" s="466">
        <v>91771.391000000003</v>
      </c>
      <c r="N39" s="466">
        <v>101055.853</v>
      </c>
      <c r="O39" s="466">
        <v>84992.846999999994</v>
      </c>
      <c r="P39" s="466">
        <v>65810.214999999997</v>
      </c>
      <c r="Q39" s="466">
        <v>86530.841</v>
      </c>
      <c r="R39" s="31">
        <v>61678.097000000002</v>
      </c>
      <c r="S39" s="31">
        <v>61154.006999999998</v>
      </c>
      <c r="T39" s="31">
        <v>40646.656999999999</v>
      </c>
      <c r="U39" s="31">
        <v>26148.826000000001</v>
      </c>
      <c r="V39" s="31">
        <v>29895.548999999999</v>
      </c>
      <c r="W39" s="31">
        <v>28250.694</v>
      </c>
      <c r="X39" s="31">
        <v>32834.650999999998</v>
      </c>
      <c r="Y39" s="31">
        <v>82311.551999999996</v>
      </c>
      <c r="Z39" s="31">
        <v>51421.955000000002</v>
      </c>
      <c r="AA39" s="31">
        <v>73950.989000000001</v>
      </c>
      <c r="AB39" s="31">
        <v>60648.711000000003</v>
      </c>
      <c r="AC39" s="31">
        <v>173674.44899999999</v>
      </c>
      <c r="AD39" s="31">
        <v>91539.027000000002</v>
      </c>
      <c r="AE39" s="31">
        <v>107950.226</v>
      </c>
      <c r="AF39" s="31">
        <v>44450.843000000001</v>
      </c>
      <c r="AG39" s="31">
        <v>110853.64599999999</v>
      </c>
      <c r="AH39" s="31">
        <v>117011.56600000001</v>
      </c>
      <c r="AI39" s="31">
        <v>95955.953999999998</v>
      </c>
    </row>
    <row r="40" spans="1:35" ht="15" customHeight="1">
      <c r="A40" s="1412"/>
      <c r="B40" s="1327"/>
      <c r="C40" s="724" t="s">
        <v>31</v>
      </c>
      <c r="D40" s="466">
        <v>943.76237464799999</v>
      </c>
      <c r="E40" s="466">
        <v>2542.6957997730001</v>
      </c>
      <c r="F40" s="466">
        <v>4725.0701123839999</v>
      </c>
      <c r="G40" s="466">
        <v>3773.2233713740002</v>
      </c>
      <c r="H40" s="466">
        <v>6910.3021352349997</v>
      </c>
      <c r="I40" s="466">
        <v>4633.8888100659997</v>
      </c>
      <c r="J40" s="466">
        <v>3999.3909796170001</v>
      </c>
      <c r="K40" s="466">
        <v>2271.7264847450001</v>
      </c>
      <c r="L40" s="466">
        <v>1351.2820673839999</v>
      </c>
      <c r="M40" s="466">
        <v>2282.7119513870002</v>
      </c>
      <c r="N40" s="466">
        <v>2684.945542119</v>
      </c>
      <c r="O40" s="466">
        <v>2573.7602297590001</v>
      </c>
      <c r="P40" s="466">
        <v>1817.7398678510001</v>
      </c>
      <c r="Q40" s="466">
        <v>2444.7193324199998</v>
      </c>
      <c r="R40" s="31">
        <v>1470.976678925</v>
      </c>
      <c r="S40" s="31">
        <v>1480.9224290279999</v>
      </c>
      <c r="T40" s="31">
        <v>978.518423869</v>
      </c>
      <c r="U40" s="31">
        <v>601.38659872400001</v>
      </c>
      <c r="V40" s="31">
        <v>729.322397024</v>
      </c>
      <c r="W40" s="31">
        <v>661.079796203</v>
      </c>
      <c r="X40" s="31">
        <v>894.80874142100004</v>
      </c>
      <c r="Y40" s="31">
        <v>2176.2318336919998</v>
      </c>
      <c r="Z40" s="31">
        <v>1431.4938062609999</v>
      </c>
      <c r="AA40" s="31">
        <v>2495.6810818979998</v>
      </c>
      <c r="AB40" s="31">
        <v>2276.8102428809998</v>
      </c>
      <c r="AC40" s="31">
        <v>7094.8884987490001</v>
      </c>
      <c r="AD40" s="31">
        <v>3654.9319655049999</v>
      </c>
      <c r="AE40" s="31">
        <v>5996.8739056750001</v>
      </c>
      <c r="AF40" s="31">
        <v>2650.6072996799999</v>
      </c>
      <c r="AG40" s="31">
        <v>8046.8941055559999</v>
      </c>
      <c r="AH40" s="31">
        <v>8164.1135142339999</v>
      </c>
      <c r="AI40" s="31">
        <v>5847.0956363730002</v>
      </c>
    </row>
    <row r="41" spans="1:35" ht="15" customHeight="1">
      <c r="A41" s="1412"/>
      <c r="B41" s="1327" t="s">
        <v>170</v>
      </c>
      <c r="C41" s="724" t="s">
        <v>33</v>
      </c>
      <c r="D41" s="466">
        <v>2</v>
      </c>
      <c r="E41" s="466">
        <v>12</v>
      </c>
      <c r="F41" s="466">
        <v>11</v>
      </c>
      <c r="G41" s="466">
        <v>30</v>
      </c>
      <c r="H41" s="466">
        <v>8</v>
      </c>
      <c r="I41" s="466">
        <v>12</v>
      </c>
      <c r="J41" s="466">
        <v>14</v>
      </c>
      <c r="K41" s="466">
        <v>6</v>
      </c>
      <c r="L41" s="466"/>
      <c r="M41" s="466">
        <v>2</v>
      </c>
      <c r="N41" s="466">
        <v>1</v>
      </c>
      <c r="O41" s="466">
        <v>2</v>
      </c>
      <c r="P41" s="466"/>
      <c r="Q41" s="466">
        <v>4</v>
      </c>
      <c r="R41" s="31">
        <v>4</v>
      </c>
      <c r="S41" s="31"/>
      <c r="T41" s="31">
        <v>2</v>
      </c>
      <c r="U41" s="31">
        <v>3</v>
      </c>
      <c r="V41" s="31">
        <v>5</v>
      </c>
      <c r="W41" s="31">
        <v>5</v>
      </c>
      <c r="X41" s="31"/>
      <c r="Y41" s="31">
        <v>3</v>
      </c>
      <c r="Z41" s="31"/>
      <c r="AA41" s="31"/>
      <c r="AB41" s="31">
        <v>13</v>
      </c>
      <c r="AC41" s="31">
        <v>7</v>
      </c>
      <c r="AD41" s="31"/>
      <c r="AE41" s="31">
        <v>4</v>
      </c>
      <c r="AF41" s="31">
        <v>6</v>
      </c>
      <c r="AG41" s="31">
        <v>17</v>
      </c>
      <c r="AH41" s="31">
        <v>3</v>
      </c>
      <c r="AI41" s="31">
        <v>1</v>
      </c>
    </row>
    <row r="42" spans="1:35" ht="15" customHeight="1">
      <c r="A42" s="1412"/>
      <c r="B42" s="1327"/>
      <c r="C42" s="724" t="s">
        <v>32</v>
      </c>
      <c r="D42" s="466">
        <v>3453.7510000000002</v>
      </c>
      <c r="E42" s="466">
        <v>26328.131000000001</v>
      </c>
      <c r="F42" s="466">
        <v>10214.791999999999</v>
      </c>
      <c r="G42" s="466">
        <v>54372.769</v>
      </c>
      <c r="H42" s="466">
        <v>43499.063999999998</v>
      </c>
      <c r="I42" s="466">
        <v>22413.221000000001</v>
      </c>
      <c r="J42" s="466">
        <v>215107.73300000001</v>
      </c>
      <c r="K42" s="466">
        <v>29027.09</v>
      </c>
      <c r="L42" s="466"/>
      <c r="M42" s="466">
        <v>2120</v>
      </c>
      <c r="N42" s="466">
        <v>180</v>
      </c>
      <c r="O42" s="466">
        <v>14289.937</v>
      </c>
      <c r="P42" s="466"/>
      <c r="Q42" s="466">
        <v>4099</v>
      </c>
      <c r="R42" s="31">
        <v>3679.2689999999998</v>
      </c>
      <c r="S42" s="31"/>
      <c r="T42" s="31">
        <v>2430</v>
      </c>
      <c r="U42" s="31">
        <v>143.994</v>
      </c>
      <c r="V42" s="31">
        <v>125962.16800000001</v>
      </c>
      <c r="W42" s="31">
        <v>6256.6769999999997</v>
      </c>
      <c r="X42" s="31"/>
      <c r="Y42" s="31">
        <v>3206.835</v>
      </c>
      <c r="Z42" s="31"/>
      <c r="AA42" s="31"/>
      <c r="AB42" s="31">
        <v>56386.106</v>
      </c>
      <c r="AC42" s="31">
        <v>13019.924999999999</v>
      </c>
      <c r="AD42" s="31"/>
      <c r="AE42" s="31">
        <v>2918.33</v>
      </c>
      <c r="AF42" s="31">
        <v>2166.9699999999998</v>
      </c>
      <c r="AG42" s="31">
        <v>1614.377</v>
      </c>
      <c r="AH42" s="31">
        <v>119761.73699999999</v>
      </c>
      <c r="AI42" s="31">
        <v>1</v>
      </c>
    </row>
    <row r="43" spans="1:35" ht="15" customHeight="1">
      <c r="A43" s="1412"/>
      <c r="B43" s="1327"/>
      <c r="C43" s="724" t="s">
        <v>31</v>
      </c>
      <c r="D43" s="466">
        <v>12.087322772</v>
      </c>
      <c r="E43" s="466">
        <v>92.128752972000001</v>
      </c>
      <c r="F43" s="466">
        <v>36.515196840000002</v>
      </c>
      <c r="G43" s="466">
        <v>196.287749085</v>
      </c>
      <c r="H43" s="466">
        <v>160.04743231800001</v>
      </c>
      <c r="I43" s="466">
        <v>84.634628786999997</v>
      </c>
      <c r="J43" s="466">
        <v>825.54954205000001</v>
      </c>
      <c r="K43" s="466">
        <v>113.78635534</v>
      </c>
      <c r="L43" s="466"/>
      <c r="M43" s="466">
        <v>8.5033200000000004</v>
      </c>
      <c r="N43" s="466">
        <v>0.73853999999999997</v>
      </c>
      <c r="O43" s="466">
        <v>59.730316596999998</v>
      </c>
      <c r="P43" s="466"/>
      <c r="Q43" s="466">
        <v>18</v>
      </c>
      <c r="R43" s="31">
        <v>16.096724761000001</v>
      </c>
      <c r="S43" s="31"/>
      <c r="T43" s="31">
        <v>10.96987</v>
      </c>
      <c r="U43" s="31">
        <v>0.65960176800000003</v>
      </c>
      <c r="V43" s="31">
        <v>595.21815404799997</v>
      </c>
      <c r="W43" s="31">
        <v>29.988837237999999</v>
      </c>
      <c r="X43" s="31"/>
      <c r="Y43" s="31">
        <v>16.122682879999999</v>
      </c>
      <c r="Z43" s="31"/>
      <c r="AA43" s="31"/>
      <c r="AB43" s="31">
        <v>292.704647002</v>
      </c>
      <c r="AC43" s="31">
        <v>70.099398350000001</v>
      </c>
      <c r="AD43" s="31"/>
      <c r="AE43" s="31">
        <v>15.750443110000001</v>
      </c>
      <c r="AF43" s="31">
        <v>12.207083949999999</v>
      </c>
      <c r="AG43" s="31">
        <v>9.1892460749999998</v>
      </c>
      <c r="AH43" s="31">
        <v>696.90270340300003</v>
      </c>
      <c r="AI43" s="31">
        <v>5.9699999999999996E-3</v>
      </c>
    </row>
    <row r="44" spans="1:35" ht="15" customHeight="1">
      <c r="A44" s="1412"/>
      <c r="B44" s="1329" t="s">
        <v>48</v>
      </c>
      <c r="C44" s="1134" t="s">
        <v>33</v>
      </c>
      <c r="D44" s="822">
        <v>21937</v>
      </c>
      <c r="E44" s="822">
        <v>46134</v>
      </c>
      <c r="F44" s="822">
        <v>60185</v>
      </c>
      <c r="G44" s="822">
        <v>54859</v>
      </c>
      <c r="H44" s="822">
        <v>103172</v>
      </c>
      <c r="I44" s="822">
        <v>104852</v>
      </c>
      <c r="J44" s="822">
        <v>116134</v>
      </c>
      <c r="K44" s="822">
        <v>76297</v>
      </c>
      <c r="L44" s="822">
        <v>68519</v>
      </c>
      <c r="M44" s="822">
        <v>77937</v>
      </c>
      <c r="N44" s="822">
        <v>75208</v>
      </c>
      <c r="O44" s="822">
        <v>102066</v>
      </c>
      <c r="P44" s="822">
        <v>81540</v>
      </c>
      <c r="Q44" s="822">
        <v>132444</v>
      </c>
      <c r="R44" s="822">
        <v>99283</v>
      </c>
      <c r="S44" s="822">
        <v>117543</v>
      </c>
      <c r="T44" s="822">
        <v>78272</v>
      </c>
      <c r="U44" s="822">
        <v>121796</v>
      </c>
      <c r="V44" s="822">
        <v>148723</v>
      </c>
      <c r="W44" s="822">
        <v>121098</v>
      </c>
      <c r="X44" s="822">
        <v>176287</v>
      </c>
      <c r="Y44" s="822">
        <v>242340</v>
      </c>
      <c r="Z44" s="822">
        <v>246914</v>
      </c>
      <c r="AA44" s="822">
        <v>324993</v>
      </c>
      <c r="AB44" s="822">
        <v>287120</v>
      </c>
      <c r="AC44" s="822">
        <v>1060416</v>
      </c>
      <c r="AD44" s="822">
        <v>594672</v>
      </c>
      <c r="AE44" s="822">
        <v>1965317</v>
      </c>
      <c r="AF44" s="822">
        <v>1605459</v>
      </c>
      <c r="AG44" s="822">
        <v>2387315</v>
      </c>
      <c r="AH44" s="822">
        <v>2341592</v>
      </c>
      <c r="AI44" s="822">
        <v>1688892</v>
      </c>
    </row>
    <row r="45" spans="1:35" ht="15" customHeight="1">
      <c r="A45" s="1412"/>
      <c r="B45" s="1329"/>
      <c r="C45" s="1134" t="s">
        <v>32</v>
      </c>
      <c r="D45" s="822">
        <v>288994.38800000004</v>
      </c>
      <c r="E45" s="822">
        <v>676772.92999999993</v>
      </c>
      <c r="F45" s="822">
        <v>806223.60800000001</v>
      </c>
      <c r="G45" s="822">
        <v>713872.57700000005</v>
      </c>
      <c r="H45" s="822">
        <v>936057.60599999991</v>
      </c>
      <c r="I45" s="822">
        <v>863565.60600000003</v>
      </c>
      <c r="J45" s="822">
        <v>1755375.1630000002</v>
      </c>
      <c r="K45" s="822">
        <v>851421.397</v>
      </c>
      <c r="L45" s="822">
        <v>651286.45600000001</v>
      </c>
      <c r="M45" s="822">
        <v>901416.56400000001</v>
      </c>
      <c r="N45" s="822">
        <v>683634.05300000007</v>
      </c>
      <c r="O45" s="822">
        <v>1580949.5290000001</v>
      </c>
      <c r="P45" s="822">
        <v>1191006.7629999998</v>
      </c>
      <c r="Q45" s="822">
        <v>1927116.5159999998</v>
      </c>
      <c r="R45" s="822">
        <v>1572953.3729999999</v>
      </c>
      <c r="S45" s="822">
        <v>2173310.4990000003</v>
      </c>
      <c r="T45" s="822">
        <v>1133639.9749999999</v>
      </c>
      <c r="U45" s="822">
        <v>3163921.7909999997</v>
      </c>
      <c r="V45" s="822">
        <v>4192204.398</v>
      </c>
      <c r="W45" s="822">
        <v>2682805.6420000005</v>
      </c>
      <c r="X45" s="822">
        <v>4416371.6159999995</v>
      </c>
      <c r="Y45" s="822">
        <v>5874772.057</v>
      </c>
      <c r="Z45" s="822">
        <v>6067957.1320000002</v>
      </c>
      <c r="AA45" s="822">
        <v>6966320.1979999999</v>
      </c>
      <c r="AB45" s="822">
        <v>3535363.5820000004</v>
      </c>
      <c r="AC45" s="822">
        <v>7342205.9709999999</v>
      </c>
      <c r="AD45" s="822">
        <v>6044985.4129999997</v>
      </c>
      <c r="AE45" s="822">
        <v>7452548.2459999993</v>
      </c>
      <c r="AF45" s="822">
        <v>8501358.0860000011</v>
      </c>
      <c r="AG45" s="822">
        <v>14111683.615</v>
      </c>
      <c r="AH45" s="822">
        <v>11299661.092</v>
      </c>
      <c r="AI45" s="822">
        <v>9331165.0190000013</v>
      </c>
    </row>
    <row r="46" spans="1:35" ht="15" customHeight="1" thickBot="1">
      <c r="A46" s="1413"/>
      <c r="B46" s="1415"/>
      <c r="C46" s="824" t="s">
        <v>31</v>
      </c>
      <c r="D46" s="823">
        <v>3622.7026387320002</v>
      </c>
      <c r="E46" s="823">
        <v>8365.5483860589993</v>
      </c>
      <c r="F46" s="823">
        <v>11209.798018168</v>
      </c>
      <c r="G46" s="823">
        <v>10549.965368564999</v>
      </c>
      <c r="H46" s="823">
        <v>15037.082316010999</v>
      </c>
      <c r="I46" s="823">
        <v>13654.976274107999</v>
      </c>
      <c r="J46" s="823">
        <v>23455.895852857</v>
      </c>
      <c r="K46" s="823">
        <v>13302.467254145</v>
      </c>
      <c r="L46" s="823">
        <v>10139.036492407999</v>
      </c>
      <c r="M46" s="823">
        <v>13234.771805586999</v>
      </c>
      <c r="N46" s="823">
        <v>11505.772390066999</v>
      </c>
      <c r="O46" s="823">
        <v>23098.472244044002</v>
      </c>
      <c r="P46" s="823">
        <v>17050.137687301998</v>
      </c>
      <c r="Q46" s="823">
        <v>27278.322094321</v>
      </c>
      <c r="R46" s="823">
        <v>22403.610342194999</v>
      </c>
      <c r="S46" s="823">
        <v>28154.712997772</v>
      </c>
      <c r="T46" s="823">
        <v>16432.663709608001</v>
      </c>
      <c r="U46" s="823">
        <v>40455.455958410996</v>
      </c>
      <c r="V46" s="823">
        <v>49633.299317246005</v>
      </c>
      <c r="W46" s="823">
        <v>31136.521377277</v>
      </c>
      <c r="X46" s="823">
        <v>52039.575827568005</v>
      </c>
      <c r="Y46" s="823">
        <v>69854.077626482002</v>
      </c>
      <c r="Z46" s="823">
        <v>72133.931361354</v>
      </c>
      <c r="AA46" s="823">
        <v>88632.843664326996</v>
      </c>
      <c r="AB46" s="823">
        <v>51142.954820132996</v>
      </c>
      <c r="AC46" s="823">
        <v>152987.90276802299</v>
      </c>
      <c r="AD46" s="823">
        <v>97950.685495062004</v>
      </c>
      <c r="AE46" s="823">
        <v>184419.75530324399</v>
      </c>
      <c r="AF46" s="823">
        <v>157047.39808153501</v>
      </c>
      <c r="AG46" s="823">
        <v>336833.25047741696</v>
      </c>
      <c r="AH46" s="823">
        <v>313980.39206434897</v>
      </c>
      <c r="AI46" s="823">
        <v>253344.736180879</v>
      </c>
    </row>
    <row r="47" spans="1:35" ht="15" customHeight="1">
      <c r="A47" s="1418" t="s">
        <v>176</v>
      </c>
      <c r="B47" s="1421" t="s">
        <v>48</v>
      </c>
      <c r="C47" s="827" t="s">
        <v>33</v>
      </c>
      <c r="D47" s="828">
        <v>22350</v>
      </c>
      <c r="E47" s="828">
        <v>47250</v>
      </c>
      <c r="F47" s="828">
        <v>60972</v>
      </c>
      <c r="G47" s="828">
        <v>56103</v>
      </c>
      <c r="H47" s="828">
        <v>107485</v>
      </c>
      <c r="I47" s="828">
        <v>108195</v>
      </c>
      <c r="J47" s="828">
        <v>121058</v>
      </c>
      <c r="K47" s="828">
        <v>77765</v>
      </c>
      <c r="L47" s="828">
        <v>70295</v>
      </c>
      <c r="M47" s="828">
        <v>83992</v>
      </c>
      <c r="N47" s="828">
        <v>79665</v>
      </c>
      <c r="O47" s="828">
        <v>113242</v>
      </c>
      <c r="P47" s="828">
        <v>84001</v>
      </c>
      <c r="Q47" s="828">
        <v>136027</v>
      </c>
      <c r="R47" s="829">
        <v>107978</v>
      </c>
      <c r="S47" s="829">
        <v>130536</v>
      </c>
      <c r="T47" s="829">
        <v>85735</v>
      </c>
      <c r="U47" s="829">
        <v>133617</v>
      </c>
      <c r="V47" s="829">
        <v>167475</v>
      </c>
      <c r="W47" s="829">
        <v>133094</v>
      </c>
      <c r="X47" s="829">
        <v>191466</v>
      </c>
      <c r="Y47" s="829">
        <v>251243</v>
      </c>
      <c r="Z47" s="829">
        <v>253818</v>
      </c>
      <c r="AA47" s="829">
        <v>348126</v>
      </c>
      <c r="AB47" s="829">
        <v>296391</v>
      </c>
      <c r="AC47" s="829">
        <v>1102235</v>
      </c>
      <c r="AD47" s="829">
        <v>606260</v>
      </c>
      <c r="AE47" s="829">
        <v>1974439</v>
      </c>
      <c r="AF47" s="829">
        <v>1619243</v>
      </c>
      <c r="AG47" s="829">
        <v>2400632</v>
      </c>
      <c r="AH47" s="829">
        <v>2354153</v>
      </c>
      <c r="AI47" s="829">
        <v>1714521</v>
      </c>
    </row>
    <row r="48" spans="1:35" ht="15" customHeight="1">
      <c r="A48" s="1419"/>
      <c r="B48" s="1422"/>
      <c r="C48" s="827" t="s">
        <v>32</v>
      </c>
      <c r="D48" s="828">
        <v>331934.44900000002</v>
      </c>
      <c r="E48" s="828">
        <v>751116.59399999992</v>
      </c>
      <c r="F48" s="828">
        <v>889911.60800000001</v>
      </c>
      <c r="G48" s="828">
        <v>802259.57700000005</v>
      </c>
      <c r="H48" s="828">
        <v>1096421.8259999999</v>
      </c>
      <c r="I48" s="828">
        <v>1013730.816</v>
      </c>
      <c r="J48" s="828">
        <v>2272810.1630000002</v>
      </c>
      <c r="K48" s="828">
        <v>1071061.3969999999</v>
      </c>
      <c r="L48" s="828">
        <v>852806.45600000001</v>
      </c>
      <c r="M48" s="828">
        <v>1372340.544</v>
      </c>
      <c r="N48" s="828">
        <v>936129.02600000007</v>
      </c>
      <c r="O48" s="828">
        <v>2140192.5290000001</v>
      </c>
      <c r="P48" s="828">
        <v>1467238.2729999998</v>
      </c>
      <c r="Q48" s="828">
        <v>2437306.1359999999</v>
      </c>
      <c r="R48" s="829">
        <v>1927615.673</v>
      </c>
      <c r="S48" s="829">
        <v>3288472.8090000004</v>
      </c>
      <c r="T48" s="829">
        <v>1475265.9209999999</v>
      </c>
      <c r="U48" s="829">
        <v>4426815.574</v>
      </c>
      <c r="V48" s="829">
        <v>6051919.6809999999</v>
      </c>
      <c r="W48" s="829">
        <v>3904125.0440000007</v>
      </c>
      <c r="X48" s="829">
        <v>15357894.287999999</v>
      </c>
      <c r="Y48" s="829">
        <v>6801751.8710000003</v>
      </c>
      <c r="Z48" s="829">
        <v>6892267.051</v>
      </c>
      <c r="AA48" s="829">
        <v>9078830.6260000002</v>
      </c>
      <c r="AB48" s="829">
        <v>4385093.3580000009</v>
      </c>
      <c r="AC48" s="829">
        <v>10408651.773</v>
      </c>
      <c r="AD48" s="829">
        <v>8645793.659</v>
      </c>
      <c r="AE48" s="829">
        <v>11560990.472999999</v>
      </c>
      <c r="AF48" s="829">
        <v>13663484.738000002</v>
      </c>
      <c r="AG48" s="829">
        <v>19825624.664000001</v>
      </c>
      <c r="AH48" s="829">
        <v>14343773.098999999</v>
      </c>
      <c r="AI48" s="829">
        <v>13473523.573000001</v>
      </c>
    </row>
    <row r="49" spans="1:35" ht="15" customHeight="1">
      <c r="A49" s="1419"/>
      <c r="B49" s="1422"/>
      <c r="C49" s="827" t="s">
        <v>31</v>
      </c>
      <c r="D49" s="828">
        <v>3769.2040463330004</v>
      </c>
      <c r="E49" s="828">
        <v>8439.9951775230002</v>
      </c>
      <c r="F49" s="828">
        <v>11428.128052168</v>
      </c>
      <c r="G49" s="828">
        <v>11113.947519564999</v>
      </c>
      <c r="H49" s="828">
        <v>15374.153041010999</v>
      </c>
      <c r="I49" s="828">
        <v>14101.783915508</v>
      </c>
      <c r="J49" s="828">
        <v>24338.147127856999</v>
      </c>
      <c r="K49" s="828">
        <v>14697.383584145</v>
      </c>
      <c r="L49" s="828">
        <v>10286.326512407999</v>
      </c>
      <c r="M49" s="828">
        <v>14351.659575746999</v>
      </c>
      <c r="N49" s="828">
        <v>12645.905701948999</v>
      </c>
      <c r="O49" s="828">
        <v>23809.083484044</v>
      </c>
      <c r="P49" s="828">
        <v>17390.670441861999</v>
      </c>
      <c r="Q49" s="828">
        <v>29462.931340741001</v>
      </c>
      <c r="R49" s="829">
        <v>23470.271699094999</v>
      </c>
      <c r="S49" s="829">
        <v>30885.038921081999</v>
      </c>
      <c r="T49" s="829">
        <v>17298.434836208002</v>
      </c>
      <c r="U49" s="829">
        <v>41482.730708673997</v>
      </c>
      <c r="V49" s="829">
        <v>51888.415796913003</v>
      </c>
      <c r="W49" s="829">
        <v>31403.393086679</v>
      </c>
      <c r="X49" s="829">
        <v>61833.626835037008</v>
      </c>
      <c r="Y49" s="829">
        <v>72676.655744281001</v>
      </c>
      <c r="Z49" s="829">
        <v>75309.470505449994</v>
      </c>
      <c r="AA49" s="829">
        <v>94415.089566605995</v>
      </c>
      <c r="AB49" s="829">
        <v>56289.867227032999</v>
      </c>
      <c r="AC49" s="829">
        <v>162388.610232137</v>
      </c>
      <c r="AD49" s="829">
        <v>103593.860652271</v>
      </c>
      <c r="AE49" s="829">
        <v>202463.04632173898</v>
      </c>
      <c r="AF49" s="829">
        <v>177653.546569881</v>
      </c>
      <c r="AG49" s="829">
        <v>346283.02474954695</v>
      </c>
      <c r="AH49" s="829">
        <v>324806.07454751595</v>
      </c>
      <c r="AI49" s="829">
        <v>265961.02152636001</v>
      </c>
    </row>
    <row r="50" spans="1:35" ht="15" customHeight="1">
      <c r="A50" s="1419"/>
      <c r="B50" s="1423" t="s">
        <v>171</v>
      </c>
      <c r="C50" s="830" t="s">
        <v>33</v>
      </c>
      <c r="D50" s="831">
        <v>1490</v>
      </c>
      <c r="E50" s="831">
        <v>2147.7272727272725</v>
      </c>
      <c r="F50" s="831">
        <v>3387.3333333333335</v>
      </c>
      <c r="G50" s="831">
        <v>2671.5714285714284</v>
      </c>
      <c r="H50" s="831">
        <v>4885.681818181818</v>
      </c>
      <c r="I50" s="831">
        <v>5409.75</v>
      </c>
      <c r="J50" s="831">
        <v>5502.636363636364</v>
      </c>
      <c r="K50" s="831">
        <v>3888.25</v>
      </c>
      <c r="L50" s="831">
        <v>3699.7368421052633</v>
      </c>
      <c r="M50" s="831">
        <v>3817.818181818182</v>
      </c>
      <c r="N50" s="831">
        <v>3983.25</v>
      </c>
      <c r="O50" s="831">
        <v>5662.1</v>
      </c>
      <c r="P50" s="831">
        <v>5250.0625</v>
      </c>
      <c r="Q50" s="831">
        <v>6183.045454545455</v>
      </c>
      <c r="R50" s="832">
        <v>5998.7777777777774</v>
      </c>
      <c r="S50" s="832">
        <v>5933.454545454545</v>
      </c>
      <c r="T50" s="832">
        <v>4286.75</v>
      </c>
      <c r="U50" s="832">
        <v>6680.85</v>
      </c>
      <c r="V50" s="832">
        <v>7975</v>
      </c>
      <c r="W50" s="832">
        <v>7394.1111111111113</v>
      </c>
      <c r="X50" s="832">
        <v>9117.4285714285706</v>
      </c>
      <c r="Y50" s="832">
        <v>11963.952380952382</v>
      </c>
      <c r="Z50" s="832">
        <v>12690.9</v>
      </c>
      <c r="AA50" s="832">
        <v>18322.42105263158</v>
      </c>
      <c r="AB50" s="832">
        <v>17434.764705882353</v>
      </c>
      <c r="AC50" s="832">
        <v>47923.260869565216</v>
      </c>
      <c r="AD50" s="832">
        <v>35662.352941176468</v>
      </c>
      <c r="AE50" s="832">
        <v>85845.173913043473</v>
      </c>
      <c r="AF50" s="832">
        <v>80962.149999999994</v>
      </c>
      <c r="AG50" s="832">
        <v>114315.80952380953</v>
      </c>
      <c r="AH50" s="832">
        <v>112102.52380952382</v>
      </c>
      <c r="AI50" s="832">
        <v>95251.166666666672</v>
      </c>
    </row>
    <row r="51" spans="1:35" ht="15" customHeight="1">
      <c r="A51" s="1419"/>
      <c r="B51" s="1423"/>
      <c r="C51" s="830" t="s">
        <v>32</v>
      </c>
      <c r="D51" s="831">
        <v>22128.963266666669</v>
      </c>
      <c r="E51" s="831">
        <v>34141.663363636362</v>
      </c>
      <c r="F51" s="831">
        <v>49439.533777777775</v>
      </c>
      <c r="G51" s="831">
        <v>38202.837</v>
      </c>
      <c r="H51" s="831">
        <v>49837.355727272719</v>
      </c>
      <c r="I51" s="831">
        <v>50686.540800000002</v>
      </c>
      <c r="J51" s="831">
        <v>103309.55286363637</v>
      </c>
      <c r="K51" s="831">
        <v>53553.069849999993</v>
      </c>
      <c r="L51" s="831">
        <v>44884.550315789471</v>
      </c>
      <c r="M51" s="831">
        <v>62379.115636363633</v>
      </c>
      <c r="N51" s="831">
        <v>46806.451300000001</v>
      </c>
      <c r="O51" s="831">
        <v>107009.62645000001</v>
      </c>
      <c r="P51" s="831">
        <v>91702.392062499988</v>
      </c>
      <c r="Q51" s="831">
        <v>110786.64254545454</v>
      </c>
      <c r="R51" s="832">
        <v>107089.75961111111</v>
      </c>
      <c r="S51" s="832">
        <v>149476.0367727273</v>
      </c>
      <c r="T51" s="832">
        <v>73763.29604999999</v>
      </c>
      <c r="U51" s="832">
        <v>221340.7787</v>
      </c>
      <c r="V51" s="832">
        <v>288186.65147619048</v>
      </c>
      <c r="W51" s="832">
        <v>216895.83577777783</v>
      </c>
      <c r="X51" s="832">
        <v>731328.29942857136</v>
      </c>
      <c r="Y51" s="832">
        <v>323892.94623809523</v>
      </c>
      <c r="Z51" s="832">
        <v>344613.35255000001</v>
      </c>
      <c r="AA51" s="832">
        <v>477833.19084210525</v>
      </c>
      <c r="AB51" s="832">
        <v>257946.66811764712</v>
      </c>
      <c r="AC51" s="832">
        <v>452550.07708695653</v>
      </c>
      <c r="AD51" s="832">
        <v>508576.09758823528</v>
      </c>
      <c r="AE51" s="832">
        <v>502651.75969565212</v>
      </c>
      <c r="AF51" s="832">
        <v>683174.23690000013</v>
      </c>
      <c r="AG51" s="832">
        <v>944077.364952381</v>
      </c>
      <c r="AH51" s="832">
        <v>683036.81423809519</v>
      </c>
      <c r="AI51" s="832">
        <v>748529.08738888893</v>
      </c>
    </row>
    <row r="52" spans="1:35" ht="15" customHeight="1" thickBot="1">
      <c r="A52" s="1420"/>
      <c r="B52" s="1424"/>
      <c r="C52" s="836" t="s">
        <v>31</v>
      </c>
      <c r="D52" s="837">
        <v>251.28026975553337</v>
      </c>
      <c r="E52" s="837">
        <v>383.63614443286366</v>
      </c>
      <c r="F52" s="837">
        <v>634.89600289822226</v>
      </c>
      <c r="G52" s="837">
        <v>529.23559616976183</v>
      </c>
      <c r="H52" s="837">
        <v>698.82513822777264</v>
      </c>
      <c r="I52" s="837">
        <v>705.08919577539996</v>
      </c>
      <c r="J52" s="837">
        <v>1106.2794149025908</v>
      </c>
      <c r="K52" s="837">
        <v>734.86917920725</v>
      </c>
      <c r="L52" s="837">
        <v>541.38560591621047</v>
      </c>
      <c r="M52" s="837">
        <v>652.34816253395445</v>
      </c>
      <c r="N52" s="837">
        <v>632.29528509745001</v>
      </c>
      <c r="O52" s="837">
        <v>1190.4541742022</v>
      </c>
      <c r="P52" s="837">
        <v>1086.916902616375</v>
      </c>
      <c r="Q52" s="837">
        <v>1339.2241518518638</v>
      </c>
      <c r="R52" s="838">
        <v>1303.9039832830556</v>
      </c>
      <c r="S52" s="838">
        <v>1403.8654055037273</v>
      </c>
      <c r="T52" s="838">
        <v>864.92174181040014</v>
      </c>
      <c r="U52" s="838">
        <v>2074.1365354336999</v>
      </c>
      <c r="V52" s="838">
        <v>2470.8769427101429</v>
      </c>
      <c r="W52" s="838">
        <v>1744.6329492599443</v>
      </c>
      <c r="X52" s="838">
        <v>2944.4584207160478</v>
      </c>
      <c r="Y52" s="838">
        <v>3460.7931306800479</v>
      </c>
      <c r="Z52" s="838">
        <v>3765.4735252724995</v>
      </c>
      <c r="AA52" s="838">
        <v>4969.2152403476839</v>
      </c>
      <c r="AB52" s="838">
        <v>3311.1686604137058</v>
      </c>
      <c r="AC52" s="838">
        <v>7060.3743579189995</v>
      </c>
      <c r="AD52" s="838">
        <v>6093.7565089571181</v>
      </c>
      <c r="AE52" s="838">
        <v>8802.7411444234331</v>
      </c>
      <c r="AF52" s="838">
        <v>8882.67732849405</v>
      </c>
      <c r="AG52" s="838">
        <v>16489.667845216522</v>
      </c>
      <c r="AH52" s="838">
        <v>15466.955930834092</v>
      </c>
      <c r="AI52" s="838">
        <v>14775.612307020001</v>
      </c>
    </row>
    <row r="53" spans="1:35" ht="15" customHeight="1">
      <c r="A53" s="2"/>
      <c r="C53" s="833" t="s">
        <v>335</v>
      </c>
      <c r="D53" s="834">
        <v>15</v>
      </c>
      <c r="E53" s="834">
        <v>22</v>
      </c>
      <c r="F53" s="834">
        <v>18</v>
      </c>
      <c r="G53" s="834">
        <v>21</v>
      </c>
      <c r="H53" s="834">
        <v>22</v>
      </c>
      <c r="I53" s="834">
        <v>20</v>
      </c>
      <c r="J53" s="834">
        <v>22</v>
      </c>
      <c r="K53" s="834">
        <v>20</v>
      </c>
      <c r="L53" s="834">
        <v>19</v>
      </c>
      <c r="M53" s="834">
        <v>22</v>
      </c>
      <c r="N53" s="834">
        <v>20</v>
      </c>
      <c r="O53" s="834">
        <v>20</v>
      </c>
      <c r="P53" s="834">
        <v>16</v>
      </c>
      <c r="Q53" s="834">
        <v>22</v>
      </c>
      <c r="R53" s="835">
        <v>18</v>
      </c>
      <c r="S53" s="835">
        <v>22</v>
      </c>
      <c r="T53" s="835">
        <v>20</v>
      </c>
      <c r="U53" s="835">
        <v>20</v>
      </c>
      <c r="V53" s="835">
        <v>21</v>
      </c>
      <c r="W53" s="835">
        <v>18</v>
      </c>
      <c r="X53" s="835">
        <v>21</v>
      </c>
      <c r="Y53" s="835">
        <v>21</v>
      </c>
      <c r="Z53" s="835">
        <v>20</v>
      </c>
      <c r="AA53" s="835">
        <v>19</v>
      </c>
      <c r="AB53" s="835">
        <v>17</v>
      </c>
      <c r="AC53" s="835">
        <v>23</v>
      </c>
      <c r="AD53" s="835">
        <v>17</v>
      </c>
      <c r="AE53" s="835">
        <v>23</v>
      </c>
      <c r="AF53" s="835">
        <v>20</v>
      </c>
      <c r="AG53" s="835">
        <v>21</v>
      </c>
      <c r="AH53" s="835">
        <v>21</v>
      </c>
      <c r="AI53" s="835">
        <v>18</v>
      </c>
    </row>
    <row r="54" spans="1:35">
      <c r="Q54" s="2"/>
      <c r="R54" s="2"/>
    </row>
    <row r="55" spans="1:35">
      <c r="Q55" s="2"/>
      <c r="R55" s="2"/>
    </row>
    <row r="56" spans="1:35">
      <c r="D56" s="728" t="s">
        <v>1603</v>
      </c>
      <c r="E56" s="728" t="s">
        <v>1723</v>
      </c>
      <c r="F56" s="728" t="s">
        <v>1777</v>
      </c>
      <c r="G56" s="728" t="s">
        <v>1817</v>
      </c>
      <c r="H56" s="728" t="s">
        <v>1841</v>
      </c>
      <c r="I56" s="728" t="s">
        <v>1935</v>
      </c>
      <c r="J56" s="728" t="s">
        <v>2050</v>
      </c>
      <c r="K56" s="728" t="s">
        <v>2108</v>
      </c>
      <c r="L56" s="728" t="s">
        <v>2150</v>
      </c>
      <c r="M56" s="728" t="s">
        <v>2231</v>
      </c>
      <c r="N56" s="728" t="s">
        <v>2282</v>
      </c>
      <c r="O56" s="728" t="s">
        <v>2358</v>
      </c>
      <c r="P56" s="728" t="s">
        <v>2472</v>
      </c>
      <c r="Q56" s="2"/>
      <c r="R56" s="2"/>
    </row>
    <row r="57" spans="1:35" ht="15" customHeight="1">
      <c r="A57" s="840" t="s">
        <v>174</v>
      </c>
      <c r="B57" s="1375" t="s">
        <v>177</v>
      </c>
      <c r="C57" s="1375"/>
      <c r="D57" s="841">
        <v>20020.5</v>
      </c>
      <c r="E57" s="841">
        <v>8959385.6030000001</v>
      </c>
      <c r="F57" s="841">
        <v>230162.29300000001</v>
      </c>
      <c r="G57" s="841">
        <v>174712.15100000001</v>
      </c>
      <c r="H57" s="841">
        <v>271025.8</v>
      </c>
      <c r="I57" s="841">
        <v>359811.97100000002</v>
      </c>
      <c r="J57" s="841">
        <v>414141.94799999997</v>
      </c>
      <c r="K57" s="841">
        <v>353163.989</v>
      </c>
      <c r="L57" s="841">
        <v>753738.59699999995</v>
      </c>
      <c r="M57" s="841">
        <v>932616.06099999999</v>
      </c>
      <c r="N57" s="841">
        <v>536786.049</v>
      </c>
      <c r="O57" s="841">
        <v>470823.34</v>
      </c>
      <c r="P57" s="841">
        <v>771548.14300000004</v>
      </c>
      <c r="Q57" s="26"/>
      <c r="R57" s="26"/>
    </row>
    <row r="58" spans="1:35" ht="14.25" customHeight="1">
      <c r="A58" s="840" t="s">
        <v>173</v>
      </c>
      <c r="B58" s="1375" t="s">
        <v>177</v>
      </c>
      <c r="C58" s="1375"/>
      <c r="D58" s="466">
        <v>1201298.902</v>
      </c>
      <c r="E58" s="466">
        <v>1982137.0689999999</v>
      </c>
      <c r="F58" s="466">
        <v>696817.52099999995</v>
      </c>
      <c r="G58" s="466">
        <v>649597.76799999992</v>
      </c>
      <c r="H58" s="466">
        <v>1841484.628</v>
      </c>
      <c r="I58" s="466">
        <v>489917.80499999999</v>
      </c>
      <c r="J58" s="466">
        <v>2652303.8540000003</v>
      </c>
      <c r="K58" s="466">
        <v>2247644.2570000002</v>
      </c>
      <c r="L58" s="466">
        <v>3354703.63</v>
      </c>
      <c r="M58" s="466">
        <v>4229510.591</v>
      </c>
      <c r="N58" s="466">
        <v>5177155</v>
      </c>
      <c r="O58" s="466">
        <v>2573288.6669999999</v>
      </c>
      <c r="P58" s="466">
        <v>3370810.4109999998</v>
      </c>
      <c r="Q58" s="26"/>
      <c r="R58" s="26"/>
    </row>
    <row r="59" spans="1:35" ht="14.25" customHeight="1">
      <c r="A59" s="840" t="s">
        <v>1350</v>
      </c>
      <c r="B59" s="1375" t="s">
        <v>177</v>
      </c>
      <c r="C59" s="1375"/>
      <c r="D59" s="466">
        <v>2682805.6420000005</v>
      </c>
      <c r="E59" s="466">
        <v>4416371.6159999995</v>
      </c>
      <c r="F59" s="466">
        <v>5874772.057</v>
      </c>
      <c r="G59" s="466">
        <v>6067957.1320000002</v>
      </c>
      <c r="H59" s="466">
        <v>6966320.1979999999</v>
      </c>
      <c r="I59" s="466">
        <v>3535363.5820000004</v>
      </c>
      <c r="J59" s="466">
        <v>7342205.9709999999</v>
      </c>
      <c r="K59" s="466">
        <v>6044985.4129999997</v>
      </c>
      <c r="L59" s="466">
        <v>7452548.2459999993</v>
      </c>
      <c r="M59" s="466">
        <v>8501358.0860000011</v>
      </c>
      <c r="N59" s="466">
        <v>14111683.615</v>
      </c>
      <c r="O59" s="466">
        <v>11299661.092</v>
      </c>
      <c r="P59" s="466">
        <v>9331165.0190000013</v>
      </c>
      <c r="Q59" s="2"/>
      <c r="R59" s="2"/>
    </row>
    <row r="60" spans="1:35" ht="15" customHeight="1">
      <c r="A60" s="1132" t="s">
        <v>176</v>
      </c>
      <c r="B60" s="1402" t="s">
        <v>177</v>
      </c>
      <c r="C60" s="1402"/>
      <c r="D60" s="822">
        <v>3904125.0440000007</v>
      </c>
      <c r="E60" s="822">
        <v>15357894.287999999</v>
      </c>
      <c r="F60" s="822">
        <v>6801751.8710000003</v>
      </c>
      <c r="G60" s="822">
        <v>6892267.051</v>
      </c>
      <c r="H60" s="822">
        <v>9078830.6260000002</v>
      </c>
      <c r="I60" s="822">
        <v>4385093.3580000009</v>
      </c>
      <c r="J60" s="822">
        <v>10408651.773</v>
      </c>
      <c r="K60" s="822">
        <v>8645793.659</v>
      </c>
      <c r="L60" s="822">
        <v>11560990.472999999</v>
      </c>
      <c r="M60" s="822">
        <v>13663484.738000002</v>
      </c>
      <c r="N60" s="822">
        <v>19825624.664000001</v>
      </c>
      <c r="O60" s="822">
        <v>14343773.098999999</v>
      </c>
      <c r="P60" s="822">
        <v>13473523.573000001</v>
      </c>
      <c r="Q60" s="2"/>
      <c r="R60" s="2"/>
    </row>
    <row r="61" spans="1:35">
      <c r="Q61" s="2"/>
      <c r="R61" s="2"/>
    </row>
    <row r="62" spans="1:35" ht="15.75" thickBot="1">
      <c r="Q62" s="2"/>
      <c r="R62" s="2"/>
    </row>
    <row r="63" spans="1:35" ht="38.25" thickBot="1">
      <c r="A63" s="1227" t="s">
        <v>1597</v>
      </c>
      <c r="B63" s="1227" t="s">
        <v>19</v>
      </c>
      <c r="C63" s="1260"/>
      <c r="D63" s="1214" t="s">
        <v>229</v>
      </c>
      <c r="E63" s="1214"/>
      <c r="F63" s="1214"/>
      <c r="G63" s="1130" t="s">
        <v>2035</v>
      </c>
      <c r="H63" s="1214" t="s">
        <v>230</v>
      </c>
      <c r="I63" s="1214"/>
      <c r="Q63" s="2"/>
      <c r="R63" s="2"/>
    </row>
    <row r="64" spans="1:35" ht="35.25" thickBot="1">
      <c r="A64" s="1405"/>
      <c r="B64" s="1405"/>
      <c r="C64" s="1342"/>
      <c r="D64" s="337" t="s">
        <v>2476</v>
      </c>
      <c r="E64" s="337" t="s">
        <v>2361</v>
      </c>
      <c r="F64" s="735" t="s">
        <v>2479</v>
      </c>
      <c r="G64" s="418" t="s">
        <v>2480</v>
      </c>
      <c r="H64" s="736" t="s">
        <v>2031</v>
      </c>
      <c r="I64" s="337" t="s">
        <v>332</v>
      </c>
      <c r="Q64" s="2"/>
      <c r="R64" s="2"/>
    </row>
    <row r="65" spans="1:18" ht="17.25" customHeight="1">
      <c r="A65" s="1246" t="s">
        <v>174</v>
      </c>
      <c r="B65" s="1257" t="s">
        <v>18</v>
      </c>
      <c r="C65" s="156" t="s">
        <v>179</v>
      </c>
      <c r="D65" s="157">
        <v>30</v>
      </c>
      <c r="E65" s="157">
        <v>19</v>
      </c>
      <c r="F65" s="157">
        <v>4</v>
      </c>
      <c r="G65" s="158">
        <v>226</v>
      </c>
      <c r="H65" s="397">
        <v>0.57894736842105265</v>
      </c>
      <c r="I65" s="396">
        <v>6.5</v>
      </c>
      <c r="Q65" s="2"/>
      <c r="R65" s="2"/>
    </row>
    <row r="66" spans="1:18" ht="17.25" customHeight="1">
      <c r="A66" s="1247"/>
      <c r="B66" s="1257"/>
      <c r="C66" s="156" t="s">
        <v>2699</v>
      </c>
      <c r="D66" s="161">
        <v>771548.14300000004</v>
      </c>
      <c r="E66" s="161">
        <v>470823.34</v>
      </c>
      <c r="F66" s="161">
        <v>20020.5</v>
      </c>
      <c r="G66" s="162">
        <v>4592130.0979999993</v>
      </c>
      <c r="H66" s="397">
        <v>0.63872110290878958</v>
      </c>
      <c r="I66" s="396">
        <v>37.537905796558526</v>
      </c>
      <c r="Q66" s="2"/>
      <c r="R66" s="2"/>
    </row>
    <row r="67" spans="1:18" ht="18" customHeight="1" thickBot="1">
      <c r="A67" s="1248"/>
      <c r="B67" s="1259"/>
      <c r="C67" s="352" t="s">
        <v>1970</v>
      </c>
      <c r="D67" s="193">
        <v>12612.91453507</v>
      </c>
      <c r="E67" s="193">
        <v>10823.109194500001</v>
      </c>
      <c r="F67" s="193">
        <v>265.6704105</v>
      </c>
      <c r="G67" s="433">
        <v>91607.599801627002</v>
      </c>
      <c r="H67" s="461">
        <v>0.16536887029464031</v>
      </c>
      <c r="I67" s="460">
        <v>46.47579721555028</v>
      </c>
      <c r="Q67" s="2"/>
      <c r="R67" s="2"/>
    </row>
    <row r="68" spans="1:18" ht="17.25" customHeight="1">
      <c r="A68" s="1246" t="s">
        <v>173</v>
      </c>
      <c r="B68" s="1344" t="s">
        <v>17</v>
      </c>
      <c r="C68" s="156" t="s">
        <v>179</v>
      </c>
      <c r="D68" s="161">
        <v>16285</v>
      </c>
      <c r="E68" s="161">
        <v>7266</v>
      </c>
      <c r="F68" s="161">
        <v>6992</v>
      </c>
      <c r="G68" s="440">
        <v>61788</v>
      </c>
      <c r="H68" s="397">
        <v>1.2412606661161574</v>
      </c>
      <c r="I68" s="396">
        <v>1.3290903890160184</v>
      </c>
      <c r="Q68" s="2"/>
      <c r="R68" s="2"/>
    </row>
    <row r="69" spans="1:18" ht="17.25" customHeight="1">
      <c r="A69" s="1247"/>
      <c r="B69" s="1257"/>
      <c r="C69" s="156" t="s">
        <v>2699</v>
      </c>
      <c r="D69" s="161">
        <v>2237140.4109999998</v>
      </c>
      <c r="E69" s="161">
        <v>1857688.6669999999</v>
      </c>
      <c r="F69" s="161">
        <v>1000998.902</v>
      </c>
      <c r="G69" s="162">
        <v>15818024.204</v>
      </c>
      <c r="H69" s="397">
        <v>0.20426013827859557</v>
      </c>
      <c r="I69" s="396">
        <v>1.2349079569719645</v>
      </c>
      <c r="Q69" s="2"/>
      <c r="R69" s="2"/>
    </row>
    <row r="70" spans="1:18" ht="17.25" customHeight="1">
      <c r="A70" s="1247"/>
      <c r="B70" s="1257"/>
      <c r="C70" s="805" t="s">
        <v>1970</v>
      </c>
      <c r="D70" s="842">
        <v>2.2371404109999999</v>
      </c>
      <c r="E70" s="842">
        <v>1.8576886669999999</v>
      </c>
      <c r="F70" s="842">
        <v>1.0009989020000001</v>
      </c>
      <c r="G70" s="843">
        <v>15.818024204</v>
      </c>
      <c r="H70" s="807">
        <v>0.20426013827859557</v>
      </c>
      <c r="I70" s="808">
        <v>1.2349079569719645</v>
      </c>
      <c r="Q70" s="2"/>
      <c r="R70" s="2"/>
    </row>
    <row r="71" spans="1:18" ht="17.25" customHeight="1">
      <c r="A71" s="1247"/>
      <c r="B71" s="1403" t="s">
        <v>18</v>
      </c>
      <c r="C71" s="156" t="s">
        <v>179</v>
      </c>
      <c r="D71" s="161">
        <v>8162</v>
      </c>
      <c r="E71" s="161">
        <v>4631</v>
      </c>
      <c r="F71" s="161">
        <v>4162</v>
      </c>
      <c r="G71" s="162">
        <v>72213</v>
      </c>
      <c r="H71" s="397">
        <v>0.76247030878859867</v>
      </c>
      <c r="I71" s="396">
        <v>0.96107640557424312</v>
      </c>
      <c r="Q71" s="2"/>
      <c r="R71" s="2"/>
    </row>
    <row r="72" spans="1:18" ht="17.25" customHeight="1">
      <c r="A72" s="1247"/>
      <c r="B72" s="1257"/>
      <c r="C72" s="156" t="s">
        <v>2699</v>
      </c>
      <c r="D72" s="161">
        <v>1109460</v>
      </c>
      <c r="E72" s="161">
        <v>702220</v>
      </c>
      <c r="F72" s="161">
        <v>186250</v>
      </c>
      <c r="G72" s="162">
        <v>8163280.0109999999</v>
      </c>
      <c r="H72" s="397">
        <v>0.57993221497536385</v>
      </c>
      <c r="I72" s="396">
        <v>4.9568322147651003</v>
      </c>
      <c r="Q72" s="2"/>
      <c r="R72" s="2"/>
    </row>
    <row r="73" spans="1:18" ht="17.25" customHeight="1">
      <c r="A73" s="1247"/>
      <c r="B73" s="1404"/>
      <c r="C73" s="805" t="s">
        <v>1970</v>
      </c>
      <c r="D73" s="842">
        <v>1.1094599999999999</v>
      </c>
      <c r="E73" s="842">
        <v>0.70221999999999996</v>
      </c>
      <c r="F73" s="842">
        <v>0.18625</v>
      </c>
      <c r="G73" s="844">
        <v>8.1632800109999994</v>
      </c>
      <c r="H73" s="807">
        <v>0.57993221497536385</v>
      </c>
      <c r="I73" s="808">
        <v>4.9568322147651003</v>
      </c>
      <c r="Q73" s="2"/>
      <c r="R73" s="2"/>
    </row>
    <row r="74" spans="1:18" ht="17.25" customHeight="1">
      <c r="A74" s="1247"/>
      <c r="B74" s="1257" t="s">
        <v>169</v>
      </c>
      <c r="C74" s="156" t="s">
        <v>179</v>
      </c>
      <c r="D74" s="161">
        <v>1152</v>
      </c>
      <c r="E74" s="161">
        <v>645</v>
      </c>
      <c r="F74" s="161">
        <v>838</v>
      </c>
      <c r="G74" s="162">
        <v>2862</v>
      </c>
      <c r="H74" s="397">
        <v>0.78604651162790695</v>
      </c>
      <c r="I74" s="396">
        <v>0.3747016706443913</v>
      </c>
      <c r="Q74" s="2"/>
      <c r="R74" s="2"/>
    </row>
    <row r="75" spans="1:18" ht="17.25" customHeight="1">
      <c r="A75" s="1247"/>
      <c r="B75" s="1257"/>
      <c r="C75" s="156" t="s">
        <v>2699</v>
      </c>
      <c r="D75" s="161">
        <v>24210</v>
      </c>
      <c r="E75" s="161">
        <v>13380</v>
      </c>
      <c r="F75" s="161">
        <v>14050</v>
      </c>
      <c r="G75" s="162">
        <v>114030</v>
      </c>
      <c r="H75" s="397">
        <v>0.8094170403587444</v>
      </c>
      <c r="I75" s="396">
        <v>0.72313167259786471</v>
      </c>
      <c r="Q75" s="2"/>
      <c r="R75" s="2"/>
    </row>
    <row r="76" spans="1:18" ht="18" customHeight="1" thickBot="1">
      <c r="A76" s="1248"/>
      <c r="B76" s="1259"/>
      <c r="C76" s="352" t="s">
        <v>1970</v>
      </c>
      <c r="D76" s="465">
        <v>2.4209999999999999E-2</v>
      </c>
      <c r="E76" s="465">
        <v>1.338E-2</v>
      </c>
      <c r="F76" s="465">
        <v>1.405E-2</v>
      </c>
      <c r="G76" s="441">
        <v>0.11402999999999999</v>
      </c>
      <c r="H76" s="461">
        <v>0.8094170403587444</v>
      </c>
      <c r="I76" s="460">
        <v>0.72313167259786471</v>
      </c>
      <c r="Q76" s="2"/>
      <c r="R76" s="2"/>
    </row>
    <row r="77" spans="1:18" ht="17.25" customHeight="1">
      <c r="A77" s="1247" t="s">
        <v>1350</v>
      </c>
      <c r="B77" s="1344" t="s">
        <v>17</v>
      </c>
      <c r="C77" s="156" t="s">
        <v>179</v>
      </c>
      <c r="D77" s="161">
        <v>1368483</v>
      </c>
      <c r="E77" s="161">
        <v>1836709</v>
      </c>
      <c r="F77" s="190">
        <v>73344</v>
      </c>
      <c r="G77" s="440">
        <v>8640372</v>
      </c>
      <c r="H77" s="397">
        <v>-0.25492661058447474</v>
      </c>
      <c r="I77" s="396">
        <v>17.658417866492147</v>
      </c>
      <c r="Q77" s="2"/>
      <c r="R77" s="2"/>
    </row>
    <row r="78" spans="1:18" ht="17.25" customHeight="1">
      <c r="A78" s="1247"/>
      <c r="B78" s="1257"/>
      <c r="C78" s="156" t="s">
        <v>2699</v>
      </c>
      <c r="D78" s="161">
        <v>6606117.4910000004</v>
      </c>
      <c r="E78" s="161">
        <v>7925766.8480000002</v>
      </c>
      <c r="F78" s="161">
        <v>2241146.0010000002</v>
      </c>
      <c r="G78" s="162">
        <v>50097820.196999997</v>
      </c>
      <c r="H78" s="397">
        <v>-0.16650115784480868</v>
      </c>
      <c r="I78" s="396">
        <v>1.9476515532911951</v>
      </c>
      <c r="Q78" s="2"/>
      <c r="R78" s="2"/>
    </row>
    <row r="79" spans="1:18" ht="17.25" customHeight="1">
      <c r="A79" s="1247"/>
      <c r="B79" s="1404"/>
      <c r="C79" s="805" t="s">
        <v>1970</v>
      </c>
      <c r="D79" s="806">
        <v>182435.26083367199</v>
      </c>
      <c r="E79" s="806">
        <v>229070.84849788999</v>
      </c>
      <c r="F79" s="806">
        <v>22886.121666671999</v>
      </c>
      <c r="G79" s="845">
        <v>1023027.709236556</v>
      </c>
      <c r="H79" s="807">
        <v>-0.20358586860801531</v>
      </c>
      <c r="I79" s="808">
        <v>6.9714362918617194</v>
      </c>
      <c r="Q79" s="2"/>
      <c r="R79" s="2"/>
    </row>
    <row r="80" spans="1:18" ht="17.25" customHeight="1">
      <c r="A80" s="1247"/>
      <c r="B80" s="1403" t="s">
        <v>18</v>
      </c>
      <c r="C80" s="156" t="s">
        <v>179</v>
      </c>
      <c r="D80" s="161">
        <v>243777</v>
      </c>
      <c r="E80" s="161">
        <v>380655</v>
      </c>
      <c r="F80" s="161">
        <v>28909</v>
      </c>
      <c r="G80" s="162">
        <v>2572752</v>
      </c>
      <c r="H80" s="397">
        <v>-0.35958545139299369</v>
      </c>
      <c r="I80" s="396">
        <v>7.4325642533467082</v>
      </c>
      <c r="Q80" s="2"/>
      <c r="R80" s="2"/>
    </row>
    <row r="81" spans="1:18" ht="17.25" customHeight="1">
      <c r="A81" s="1247"/>
      <c r="B81" s="1257"/>
      <c r="C81" s="156" t="s">
        <v>2699</v>
      </c>
      <c r="D81" s="161">
        <v>2629090.574</v>
      </c>
      <c r="E81" s="161">
        <v>3137120.9410000001</v>
      </c>
      <c r="F81" s="161">
        <v>407152.27</v>
      </c>
      <c r="G81" s="162">
        <v>16523197.960000001</v>
      </c>
      <c r="H81" s="397">
        <v>-0.16194159439643996</v>
      </c>
      <c r="I81" s="396">
        <v>5.4572661574501353</v>
      </c>
      <c r="Q81" s="2"/>
      <c r="R81" s="2"/>
    </row>
    <row r="82" spans="1:18" ht="17.25" customHeight="1">
      <c r="A82" s="1247"/>
      <c r="B82" s="1404"/>
      <c r="C82" s="805" t="s">
        <v>1970</v>
      </c>
      <c r="D82" s="806">
        <v>65062.373740834002</v>
      </c>
      <c r="E82" s="806">
        <v>76048.527348821997</v>
      </c>
      <c r="F82" s="806">
        <v>7559.3310771639999</v>
      </c>
      <c r="G82" s="845">
        <v>479850.29129354301</v>
      </c>
      <c r="H82" s="807">
        <v>-0.14446241092344014</v>
      </c>
      <c r="I82" s="808">
        <v>7.6068956468094218</v>
      </c>
      <c r="Q82" s="2"/>
      <c r="R82" s="2"/>
    </row>
    <row r="83" spans="1:18" ht="17.25" customHeight="1">
      <c r="A83" s="1247"/>
      <c r="B83" s="1403" t="s">
        <v>169</v>
      </c>
      <c r="C83" s="156" t="s">
        <v>179</v>
      </c>
      <c r="D83" s="161">
        <v>76631</v>
      </c>
      <c r="E83" s="161">
        <v>124225</v>
      </c>
      <c r="F83" s="161">
        <v>18840</v>
      </c>
      <c r="G83" s="162">
        <v>717608</v>
      </c>
      <c r="H83" s="397">
        <v>-0.38312738981686456</v>
      </c>
      <c r="I83" s="396">
        <v>3.0674628450106161</v>
      </c>
      <c r="Q83" s="2"/>
      <c r="R83" s="2"/>
    </row>
    <row r="84" spans="1:18" ht="17.25" customHeight="1">
      <c r="A84" s="1247"/>
      <c r="B84" s="1257"/>
      <c r="C84" s="156" t="s">
        <v>2699</v>
      </c>
      <c r="D84" s="161">
        <v>95955.953999999998</v>
      </c>
      <c r="E84" s="161">
        <v>117011.56600000001</v>
      </c>
      <c r="F84" s="161">
        <v>28250.694</v>
      </c>
      <c r="G84" s="162">
        <v>802084.42200000002</v>
      </c>
      <c r="H84" s="397">
        <v>-0.17994470734628065</v>
      </c>
      <c r="I84" s="396">
        <v>2.3965874962222169</v>
      </c>
      <c r="Q84" s="2"/>
      <c r="R84" s="2"/>
    </row>
    <row r="85" spans="1:18" ht="17.25" customHeight="1">
      <c r="A85" s="1247"/>
      <c r="B85" s="1404"/>
      <c r="C85" s="805" t="s">
        <v>1970</v>
      </c>
      <c r="D85" s="806">
        <v>5847.0956363730002</v>
      </c>
      <c r="E85" s="806">
        <v>8164.1135142339999</v>
      </c>
      <c r="F85" s="806">
        <v>661.079796203</v>
      </c>
      <c r="G85" s="845">
        <v>43732.215168652998</v>
      </c>
      <c r="H85" s="807">
        <v>-0.28380520111844554</v>
      </c>
      <c r="I85" s="808">
        <v>7.8447652915072794</v>
      </c>
      <c r="Q85" s="2"/>
      <c r="R85" s="2"/>
    </row>
    <row r="86" spans="1:18" ht="17.25" customHeight="1">
      <c r="A86" s="1247"/>
      <c r="B86" s="1257" t="s">
        <v>170</v>
      </c>
      <c r="C86" s="156" t="s">
        <v>179</v>
      </c>
      <c r="D86" s="464">
        <v>1</v>
      </c>
      <c r="E86" s="464">
        <v>3</v>
      </c>
      <c r="F86" s="464">
        <v>5</v>
      </c>
      <c r="G86" s="158">
        <v>51</v>
      </c>
      <c r="H86" s="397">
        <v>-0.66666666666666674</v>
      </c>
      <c r="I86" s="396">
        <v>-0.8</v>
      </c>
      <c r="Q86" s="2"/>
      <c r="R86" s="2"/>
    </row>
    <row r="87" spans="1:18" ht="17.25" customHeight="1">
      <c r="A87" s="1247"/>
      <c r="B87" s="1257"/>
      <c r="C87" s="156" t="s">
        <v>2699</v>
      </c>
      <c r="D87" s="161">
        <v>1</v>
      </c>
      <c r="E87" s="161">
        <v>119761.73699999999</v>
      </c>
      <c r="F87" s="161">
        <v>6256.6769999999997</v>
      </c>
      <c r="G87" s="162">
        <v>195868.44500000001</v>
      </c>
      <c r="H87" s="397">
        <v>-0.99999165008770707</v>
      </c>
      <c r="I87" s="396">
        <v>-0.99984017074878562</v>
      </c>
      <c r="Q87" s="2"/>
      <c r="R87" s="2"/>
    </row>
    <row r="88" spans="1:18" ht="18" customHeight="1" thickBot="1">
      <c r="A88" s="1248"/>
      <c r="B88" s="1257"/>
      <c r="C88" s="352" t="s">
        <v>1970</v>
      </c>
      <c r="D88" s="462">
        <v>5.9699999999999996E-3</v>
      </c>
      <c r="E88" s="462">
        <v>696.90270340300003</v>
      </c>
      <c r="F88" s="462">
        <v>29.988837237999999</v>
      </c>
      <c r="G88" s="162">
        <v>1096.8594918900001</v>
      </c>
      <c r="H88" s="461">
        <v>-0.99999143352440611</v>
      </c>
      <c r="I88" s="460">
        <v>-0.99980092592611647</v>
      </c>
      <c r="Q88" s="2"/>
      <c r="R88" s="2"/>
    </row>
    <row r="89" spans="1:18" ht="16.5" customHeight="1">
      <c r="A89" s="1406" t="s">
        <v>48</v>
      </c>
      <c r="B89" s="1406"/>
      <c r="C89" s="846" t="s">
        <v>179</v>
      </c>
      <c r="D89" s="1023">
        <v>1714521</v>
      </c>
      <c r="E89" s="1023">
        <v>2354153</v>
      </c>
      <c r="F89" s="1024">
        <v>133094</v>
      </c>
      <c r="G89" s="1025">
        <v>12067874</v>
      </c>
      <c r="H89" s="1026">
        <v>-0.27170366581951133</v>
      </c>
      <c r="I89" s="1027">
        <v>11.882030745187611</v>
      </c>
      <c r="Q89" s="2"/>
      <c r="R89" s="2"/>
    </row>
    <row r="90" spans="1:18" ht="16.5" customHeight="1">
      <c r="A90" s="1407"/>
      <c r="B90" s="1407"/>
      <c r="C90" s="847" t="s">
        <v>2699</v>
      </c>
      <c r="D90" s="1023">
        <v>13473523.573000001</v>
      </c>
      <c r="E90" s="1023">
        <v>14343773.098999999</v>
      </c>
      <c r="F90" s="1023">
        <v>3904125.0440000007</v>
      </c>
      <c r="G90" s="1028">
        <v>96306935.336999997</v>
      </c>
      <c r="H90" s="1026">
        <v>-6.067089321572372E-2</v>
      </c>
      <c r="I90" s="1027">
        <v>2.4510993938850896</v>
      </c>
      <c r="Q90" s="2"/>
      <c r="R90" s="2"/>
    </row>
    <row r="91" spans="1:18" ht="17.25" customHeight="1" thickBot="1">
      <c r="A91" s="1408"/>
      <c r="B91" s="1408"/>
      <c r="C91" s="848" t="s">
        <v>1970</v>
      </c>
      <c r="D91" s="1029">
        <v>265961.02152636001</v>
      </c>
      <c r="E91" s="1029">
        <v>324806.07454751595</v>
      </c>
      <c r="F91" s="1029">
        <v>31403.393086679</v>
      </c>
      <c r="G91" s="1030">
        <v>1639439.0518264838</v>
      </c>
      <c r="H91" s="1031">
        <v>-0.18116980448451403</v>
      </c>
      <c r="I91" s="1032">
        <v>7.4691810465276749</v>
      </c>
      <c r="Q91" s="2"/>
      <c r="R91" s="2"/>
    </row>
    <row r="92" spans="1:18" ht="16.5" customHeight="1">
      <c r="A92" s="1409" t="s">
        <v>171</v>
      </c>
      <c r="B92" s="1409"/>
      <c r="C92" s="849" t="s">
        <v>179</v>
      </c>
      <c r="D92" s="1033">
        <v>95251.166666666672</v>
      </c>
      <c r="E92" s="1033">
        <v>112102.52380952382</v>
      </c>
      <c r="F92" s="1034">
        <v>7394.1111111111113</v>
      </c>
      <c r="G92" s="1035">
        <v>589497.20242966746</v>
      </c>
      <c r="H92" s="1036">
        <v>-0.15032094345609648</v>
      </c>
      <c r="I92" s="1037">
        <v>11.882030745187611</v>
      </c>
      <c r="Q92" s="2"/>
      <c r="R92" s="2"/>
    </row>
    <row r="93" spans="1:18" ht="16.5" customHeight="1">
      <c r="A93" s="1409"/>
      <c r="B93" s="1409"/>
      <c r="C93" s="849" t="s">
        <v>2699</v>
      </c>
      <c r="D93" s="1033">
        <v>748529.08738888893</v>
      </c>
      <c r="E93" s="1033">
        <v>683036.81423809519</v>
      </c>
      <c r="F93" s="1033">
        <v>216895.83577777783</v>
      </c>
      <c r="G93" s="1038">
        <v>4780542.1059678569</v>
      </c>
      <c r="H93" s="1036">
        <v>9.5883957914989049E-2</v>
      </c>
      <c r="I93" s="1037">
        <v>2.4510993938850891</v>
      </c>
      <c r="Q93" s="2"/>
      <c r="R93" s="2"/>
    </row>
    <row r="94" spans="1:18" ht="17.25" customHeight="1" thickBot="1">
      <c r="A94" s="1410"/>
      <c r="B94" s="1410"/>
      <c r="C94" s="850" t="s">
        <v>1970</v>
      </c>
      <c r="D94" s="1039">
        <v>14775.612307020001</v>
      </c>
      <c r="E94" s="1039">
        <v>15466.955930834092</v>
      </c>
      <c r="F94" s="1039">
        <v>1744.6329492599443</v>
      </c>
      <c r="G94" s="1040">
        <v>80882.954083277917</v>
      </c>
      <c r="H94" s="1041">
        <v>-4.4698105231932961E-2</v>
      </c>
      <c r="I94" s="1042">
        <v>7.4691810465276767</v>
      </c>
      <c r="Q94" s="2"/>
      <c r="R94" s="2"/>
    </row>
    <row r="95" spans="1:18">
      <c r="Q95" s="2"/>
      <c r="R95" s="2"/>
    </row>
    <row r="96" spans="1:18">
      <c r="Q96" s="2"/>
      <c r="R96" s="2"/>
    </row>
    <row r="97" spans="17:18">
      <c r="Q97" s="2"/>
      <c r="R97" s="2"/>
    </row>
    <row r="98" spans="17:18">
      <c r="Q98" s="2"/>
      <c r="R98" s="2"/>
    </row>
    <row r="99" spans="17:18">
      <c r="Q99" s="2"/>
      <c r="R99" s="2"/>
    </row>
    <row r="100" spans="17:18">
      <c r="Q100" s="2"/>
      <c r="R100" s="2"/>
    </row>
    <row r="101" spans="17:18">
      <c r="Q101" s="2"/>
      <c r="R101" s="2"/>
    </row>
    <row r="102" spans="17:18">
      <c r="Q102" s="2"/>
      <c r="R102" s="2"/>
    </row>
    <row r="103" spans="17:18">
      <c r="Q103" s="2"/>
      <c r="R103" s="2"/>
    </row>
    <row r="104" spans="17:18">
      <c r="Q104" s="2"/>
      <c r="R104" s="2"/>
    </row>
    <row r="105" spans="17:18">
      <c r="Q105" s="2"/>
      <c r="R105" s="2"/>
    </row>
    <row r="106" spans="17:18">
      <c r="Q106" s="2"/>
      <c r="R106" s="2"/>
    </row>
    <row r="107" spans="17:18">
      <c r="Q107" s="2"/>
      <c r="R107" s="2"/>
    </row>
    <row r="108" spans="17:18">
      <c r="Q108" s="2"/>
      <c r="R108" s="2"/>
    </row>
    <row r="109" spans="17:18">
      <c r="Q109" s="2"/>
      <c r="R109" s="2"/>
    </row>
    <row r="110" spans="17:18">
      <c r="Q110" s="2"/>
      <c r="R110" s="2"/>
    </row>
    <row r="111" spans="17:18">
      <c r="Q111" s="2"/>
      <c r="R111" s="2"/>
    </row>
    <row r="112" spans="17:18">
      <c r="Q112" s="2"/>
      <c r="R112" s="2"/>
    </row>
    <row r="113" spans="17:18">
      <c r="Q113" s="2"/>
      <c r="R113" s="2"/>
    </row>
    <row r="114" spans="17:18">
      <c r="Q114" s="2"/>
      <c r="R114" s="2"/>
    </row>
    <row r="115" spans="17:18">
      <c r="Q115" s="2"/>
      <c r="R115" s="2"/>
    </row>
    <row r="116" spans="17:18">
      <c r="Q116" s="2"/>
      <c r="R116" s="2"/>
    </row>
    <row r="117" spans="17:18">
      <c r="Q117" s="2"/>
      <c r="R117" s="2"/>
    </row>
    <row r="118" spans="17:18">
      <c r="Q118" s="2"/>
      <c r="R118" s="2"/>
    </row>
    <row r="119" spans="17:18">
      <c r="Q119" s="2"/>
      <c r="R119" s="2"/>
    </row>
    <row r="120" spans="17:18">
      <c r="Q120" s="2"/>
      <c r="R120" s="2"/>
    </row>
    <row r="121" spans="17:18">
      <c r="Q121" s="2"/>
      <c r="R121" s="2"/>
    </row>
    <row r="122" spans="17:18">
      <c r="Q122" s="2"/>
      <c r="R122" s="2"/>
    </row>
    <row r="123" spans="17:18">
      <c r="Q123" s="2"/>
      <c r="R123" s="2"/>
    </row>
    <row r="124" spans="17:18">
      <c r="Q124" s="2"/>
      <c r="R124" s="2"/>
    </row>
    <row r="125" spans="17:18">
      <c r="Q125" s="2"/>
      <c r="R125" s="2"/>
    </row>
    <row r="126" spans="17:18">
      <c r="Q126" s="2"/>
      <c r="R126" s="2"/>
    </row>
    <row r="127" spans="17:18">
      <c r="Q127" s="2"/>
      <c r="R127" s="2"/>
    </row>
    <row r="128" spans="17:18">
      <c r="Q128" s="2"/>
      <c r="R128" s="2"/>
    </row>
    <row r="129" spans="17:18">
      <c r="Q129" s="2"/>
      <c r="R129" s="2"/>
    </row>
    <row r="130" spans="17:18">
      <c r="Q130" s="2"/>
      <c r="R130" s="2"/>
    </row>
    <row r="131" spans="17:18">
      <c r="Q131" s="2"/>
      <c r="R131" s="2"/>
    </row>
    <row r="132" spans="17:18">
      <c r="Q132" s="2"/>
      <c r="R132" s="2"/>
    </row>
    <row r="133" spans="17:18">
      <c r="Q133" s="2"/>
      <c r="R133" s="2"/>
    </row>
  </sheetData>
  <mergeCells count="43">
    <mergeCell ref="B23:B25"/>
    <mergeCell ref="B26:B28"/>
    <mergeCell ref="B29:B31"/>
    <mergeCell ref="A47:A52"/>
    <mergeCell ref="B47:B49"/>
    <mergeCell ref="B50:B52"/>
    <mergeCell ref="A32:A46"/>
    <mergeCell ref="B32:B34"/>
    <mergeCell ref="B35:B37"/>
    <mergeCell ref="B38:B40"/>
    <mergeCell ref="B41:B43"/>
    <mergeCell ref="B44:B46"/>
    <mergeCell ref="A89:B91"/>
    <mergeCell ref="A92:B94"/>
    <mergeCell ref="A2:A16"/>
    <mergeCell ref="B2:B4"/>
    <mergeCell ref="B5:B7"/>
    <mergeCell ref="B8:B10"/>
    <mergeCell ref="B11:B13"/>
    <mergeCell ref="B14:B16"/>
    <mergeCell ref="A17:A31"/>
    <mergeCell ref="B17:B19"/>
    <mergeCell ref="B65:B67"/>
    <mergeCell ref="B86:B88"/>
    <mergeCell ref="B77:B79"/>
    <mergeCell ref="B80:B82"/>
    <mergeCell ref="B83:B85"/>
    <mergeCell ref="B20:B22"/>
    <mergeCell ref="H63:I63"/>
    <mergeCell ref="A63:A64"/>
    <mergeCell ref="B63:B64"/>
    <mergeCell ref="C63:C64"/>
    <mergeCell ref="D63:F63"/>
    <mergeCell ref="A77:A88"/>
    <mergeCell ref="B57:C57"/>
    <mergeCell ref="B58:C58"/>
    <mergeCell ref="B59:C59"/>
    <mergeCell ref="B60:C60"/>
    <mergeCell ref="A68:A76"/>
    <mergeCell ref="B68:B70"/>
    <mergeCell ref="B71:B73"/>
    <mergeCell ref="B74:B76"/>
    <mergeCell ref="A65:A67"/>
  </mergeCells>
  <pageMargins left="0.7" right="0.7" top="0.75" bottom="0.75" header="0.3" footer="0.3"/>
  <pageSetup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48"/>
  <sheetViews>
    <sheetView rightToLeft="1" topLeftCell="A10" zoomScaleNormal="100" workbookViewId="0">
      <selection activeCell="C43" sqref="C43"/>
    </sheetView>
  </sheetViews>
  <sheetFormatPr defaultColWidth="9.140625" defaultRowHeight="15"/>
  <cols>
    <col min="1" max="1" width="9.140625" style="1"/>
    <col min="2" max="2" width="11.5703125" style="2" customWidth="1"/>
    <col min="3" max="3" width="25.5703125" style="2" bestFit="1" customWidth="1"/>
    <col min="4" max="16" width="8.5703125" style="2" customWidth="1"/>
    <col min="17" max="18" width="8.5703125" style="862" customWidth="1"/>
    <col min="19" max="35" width="8.5703125" style="2" customWidth="1"/>
    <col min="36" max="16384" width="9.140625" style="2"/>
  </cols>
  <sheetData>
    <row r="1" spans="1:35" s="862" customFormat="1" ht="15" customHeight="1" thickBot="1">
      <c r="A1" s="2"/>
      <c r="B1" s="737" t="s">
        <v>19</v>
      </c>
      <c r="C1" s="737" t="s">
        <v>1616</v>
      </c>
      <c r="D1" s="821" t="s">
        <v>34</v>
      </c>
      <c r="E1" s="821" t="s">
        <v>35</v>
      </c>
      <c r="F1" s="821" t="s">
        <v>36</v>
      </c>
      <c r="G1" s="821" t="s">
        <v>37</v>
      </c>
      <c r="H1" s="821" t="s">
        <v>38</v>
      </c>
      <c r="I1" s="821" t="s">
        <v>39</v>
      </c>
      <c r="J1" s="821" t="s">
        <v>40</v>
      </c>
      <c r="K1" s="821" t="s">
        <v>41</v>
      </c>
      <c r="L1" s="821" t="s">
        <v>42</v>
      </c>
      <c r="M1" s="821" t="s">
        <v>43</v>
      </c>
      <c r="N1" s="821" t="s">
        <v>44</v>
      </c>
      <c r="O1" s="821" t="s">
        <v>168</v>
      </c>
      <c r="P1" s="821" t="s">
        <v>175</v>
      </c>
      <c r="Q1" s="821" t="s">
        <v>1359</v>
      </c>
      <c r="R1" s="821" t="s">
        <v>1390</v>
      </c>
      <c r="S1" s="821" t="s">
        <v>1440</v>
      </c>
      <c r="T1" s="821" t="s">
        <v>1496</v>
      </c>
      <c r="U1" s="821" t="s">
        <v>1526</v>
      </c>
      <c r="V1" s="821" t="s">
        <v>1575</v>
      </c>
      <c r="W1" s="821" t="s">
        <v>1603</v>
      </c>
      <c r="X1" s="821" t="s">
        <v>1723</v>
      </c>
      <c r="Y1" s="821" t="s">
        <v>1777</v>
      </c>
      <c r="Z1" s="821" t="s">
        <v>1817</v>
      </c>
      <c r="AA1" s="821" t="s">
        <v>1841</v>
      </c>
      <c r="AB1" s="821" t="s">
        <v>1935</v>
      </c>
      <c r="AC1" s="821" t="s">
        <v>2050</v>
      </c>
      <c r="AD1" s="821" t="s">
        <v>2108</v>
      </c>
      <c r="AE1" s="821" t="s">
        <v>2150</v>
      </c>
      <c r="AF1" s="821" t="s">
        <v>2231</v>
      </c>
      <c r="AG1" s="821" t="s">
        <v>2282</v>
      </c>
      <c r="AH1" s="821" t="s">
        <v>2358</v>
      </c>
      <c r="AI1" s="821" t="s">
        <v>2472</v>
      </c>
    </row>
    <row r="2" spans="1:35" s="862" customFormat="1" ht="24.95" customHeight="1">
      <c r="A2" s="1425" t="s">
        <v>2037</v>
      </c>
      <c r="B2" s="853" t="s">
        <v>17</v>
      </c>
      <c r="C2" s="854" t="s">
        <v>208</v>
      </c>
      <c r="D2" s="31">
        <v>187122.02499999999</v>
      </c>
      <c r="E2" s="31">
        <v>442156.69900000002</v>
      </c>
      <c r="F2" s="31">
        <v>393145.59</v>
      </c>
      <c r="G2" s="31">
        <v>327738.90700000001</v>
      </c>
      <c r="H2" s="31">
        <v>436947.11099999998</v>
      </c>
      <c r="I2" s="31">
        <v>520666.65500000003</v>
      </c>
      <c r="J2" s="31">
        <v>1158204.9099999999</v>
      </c>
      <c r="K2" s="31">
        <v>532965.46200000006</v>
      </c>
      <c r="L2" s="31">
        <v>471165.88500000001</v>
      </c>
      <c r="M2" s="31">
        <v>823658.31</v>
      </c>
      <c r="N2" s="31">
        <v>406188.69699999999</v>
      </c>
      <c r="O2" s="31">
        <v>1393848.6040000001</v>
      </c>
      <c r="P2" s="31">
        <v>989303.78599999996</v>
      </c>
      <c r="Q2" s="31">
        <v>1591942.0279999999</v>
      </c>
      <c r="R2" s="31">
        <v>1219245.7490000001</v>
      </c>
      <c r="S2" s="31">
        <v>2437542.7480000001</v>
      </c>
      <c r="T2" s="31">
        <v>847141.723</v>
      </c>
      <c r="U2" s="31">
        <v>3495530.895</v>
      </c>
      <c r="V2" s="31">
        <v>4677640.301</v>
      </c>
      <c r="W2" s="31">
        <v>3242144.9029999999</v>
      </c>
      <c r="X2" s="31">
        <v>5465248.4819999998</v>
      </c>
      <c r="Y2" s="31">
        <v>5603135.8480000002</v>
      </c>
      <c r="Z2" s="31">
        <v>5335690.6919999998</v>
      </c>
      <c r="AA2" s="31">
        <v>7127559.9960000003</v>
      </c>
      <c r="AB2" s="31">
        <v>2802337.2239999999</v>
      </c>
      <c r="AC2" s="31">
        <v>6424490.9400000004</v>
      </c>
      <c r="AD2" s="31">
        <v>6241485.9050000003</v>
      </c>
      <c r="AE2" s="31">
        <v>7322246.4989999998</v>
      </c>
      <c r="AF2" s="31">
        <v>9804891.6760000009</v>
      </c>
      <c r="AG2" s="31">
        <v>14694178.74</v>
      </c>
      <c r="AH2" s="31">
        <v>9783455.5150000006</v>
      </c>
      <c r="AI2" s="31">
        <v>8843257.9020000007</v>
      </c>
    </row>
    <row r="3" spans="1:35" s="862" customFormat="1" ht="15" customHeight="1">
      <c r="A3" s="1426"/>
      <c r="B3" s="1428" t="s">
        <v>18</v>
      </c>
      <c r="C3" s="852" t="s">
        <v>146</v>
      </c>
      <c r="D3" s="31">
        <v>69430.172999999995</v>
      </c>
      <c r="E3" s="31">
        <v>117021.18799999999</v>
      </c>
      <c r="F3" s="31">
        <v>193837.38099999999</v>
      </c>
      <c r="G3" s="31">
        <v>241477.326</v>
      </c>
      <c r="H3" s="31">
        <v>250025.41200000001</v>
      </c>
      <c r="I3" s="31">
        <v>263722.37900000002</v>
      </c>
      <c r="J3" s="31">
        <v>701070.46299999999</v>
      </c>
      <c r="K3" s="31">
        <v>408761.73499999999</v>
      </c>
      <c r="L3" s="31">
        <v>299596.016</v>
      </c>
      <c r="M3" s="31">
        <v>408820.84299999999</v>
      </c>
      <c r="N3" s="31">
        <v>356617.83</v>
      </c>
      <c r="O3" s="31">
        <v>617131.14099999995</v>
      </c>
      <c r="P3" s="31">
        <v>400354.272</v>
      </c>
      <c r="Q3" s="31">
        <v>737514.26699999999</v>
      </c>
      <c r="R3" s="31">
        <v>608382.55799999996</v>
      </c>
      <c r="S3" s="31">
        <v>753586.054</v>
      </c>
      <c r="T3" s="31">
        <v>561877.54099999997</v>
      </c>
      <c r="U3" s="31">
        <v>881192.66500000004</v>
      </c>
      <c r="V3" s="31">
        <v>1105394.7080000001</v>
      </c>
      <c r="W3" s="31">
        <v>613422.77</v>
      </c>
      <c r="X3" s="31">
        <v>952624.25600000005</v>
      </c>
      <c r="Y3" s="31">
        <v>1100417.6359999999</v>
      </c>
      <c r="Z3" s="31">
        <v>1497424.4040000001</v>
      </c>
      <c r="AA3" s="31">
        <v>1870229.6410000001</v>
      </c>
      <c r="AB3" s="31">
        <v>1463281.317</v>
      </c>
      <c r="AC3" s="31">
        <v>3753216.4589999998</v>
      </c>
      <c r="AD3" s="31">
        <v>2290368.727</v>
      </c>
      <c r="AE3" s="31">
        <v>3956775.5669999998</v>
      </c>
      <c r="AF3" s="31">
        <v>3811975.2489999998</v>
      </c>
      <c r="AG3" s="31">
        <v>5018977.9009999996</v>
      </c>
      <c r="AH3" s="31">
        <v>4310164.2810000004</v>
      </c>
      <c r="AI3" s="31">
        <v>4510098.7170000002</v>
      </c>
    </row>
    <row r="4" spans="1:35" s="862" customFormat="1" ht="15" customHeight="1">
      <c r="A4" s="1426"/>
      <c r="B4" s="1429"/>
      <c r="C4" s="852" t="s">
        <v>178</v>
      </c>
      <c r="D4" s="31"/>
      <c r="E4" s="31"/>
      <c r="F4" s="31">
        <v>99.75</v>
      </c>
      <c r="G4" s="31"/>
      <c r="H4" s="31">
        <v>10298.538</v>
      </c>
      <c r="I4" s="31"/>
      <c r="J4" s="31"/>
      <c r="K4" s="31"/>
      <c r="L4" s="31"/>
      <c r="M4" s="31"/>
      <c r="N4" s="31">
        <v>20416.646000000001</v>
      </c>
      <c r="O4" s="31"/>
      <c r="P4" s="31"/>
      <c r="Q4" s="31"/>
      <c r="R4" s="31"/>
      <c r="S4" s="31"/>
      <c r="T4" s="31"/>
      <c r="U4" s="31">
        <v>15029.194</v>
      </c>
      <c r="V4" s="31">
        <v>101896.955</v>
      </c>
      <c r="W4" s="31"/>
      <c r="X4" s="31"/>
      <c r="Y4" s="31"/>
      <c r="Z4" s="31"/>
      <c r="AA4" s="31"/>
      <c r="AB4" s="31"/>
      <c r="AC4" s="31"/>
      <c r="AD4" s="31"/>
      <c r="AE4" s="31">
        <v>163749.851</v>
      </c>
      <c r="AF4" s="31"/>
      <c r="AG4" s="31"/>
      <c r="AH4" s="31"/>
      <c r="AI4" s="31"/>
    </row>
    <row r="5" spans="1:35" s="862" customFormat="1" ht="15" customHeight="1">
      <c r="A5" s="1426"/>
      <c r="B5" s="851" t="s">
        <v>169</v>
      </c>
      <c r="C5" s="851" t="s">
        <v>1033</v>
      </c>
      <c r="D5" s="31">
        <v>71928.5</v>
      </c>
      <c r="E5" s="31">
        <v>165610.576</v>
      </c>
      <c r="F5" s="31">
        <v>292614.09499999997</v>
      </c>
      <c r="G5" s="31">
        <v>178670.57500000001</v>
      </c>
      <c r="H5" s="31">
        <v>355651.701</v>
      </c>
      <c r="I5" s="31">
        <v>206928.56099999999</v>
      </c>
      <c r="J5" s="31">
        <v>198427.057</v>
      </c>
      <c r="K5" s="31">
        <v>100307.11</v>
      </c>
      <c r="L5" s="31">
        <v>82044.554999999993</v>
      </c>
      <c r="M5" s="31">
        <v>137741.391</v>
      </c>
      <c r="N5" s="31">
        <v>152725.853</v>
      </c>
      <c r="O5" s="31">
        <v>115222.84699999999</v>
      </c>
      <c r="P5" s="31">
        <v>77580.214999999997</v>
      </c>
      <c r="Q5" s="31">
        <v>103750.841</v>
      </c>
      <c r="R5" s="31">
        <v>96308.096999999994</v>
      </c>
      <c r="S5" s="31">
        <v>97344.006999999998</v>
      </c>
      <c r="T5" s="31">
        <v>63816.656999999999</v>
      </c>
      <c r="U5" s="31">
        <v>34918.826000000001</v>
      </c>
      <c r="V5" s="31">
        <v>41025.548999999999</v>
      </c>
      <c r="W5" s="31">
        <v>42300.694000000003</v>
      </c>
      <c r="X5" s="31">
        <v>38694.650999999998</v>
      </c>
      <c r="Y5" s="31">
        <v>94991.551999999996</v>
      </c>
      <c r="Z5" s="31">
        <v>59151.955000000002</v>
      </c>
      <c r="AA5" s="31">
        <v>81040.989000000001</v>
      </c>
      <c r="AB5" s="31">
        <v>63088.711000000003</v>
      </c>
      <c r="AC5" s="31">
        <v>217924.44899999999</v>
      </c>
      <c r="AD5" s="31">
        <v>113939.027</v>
      </c>
      <c r="AE5" s="31">
        <v>115300.226</v>
      </c>
      <c r="AF5" s="31">
        <v>44450.843000000001</v>
      </c>
      <c r="AG5" s="31">
        <v>110853.64599999999</v>
      </c>
      <c r="AH5" s="31">
        <v>130391.56600000001</v>
      </c>
      <c r="AI5" s="31">
        <v>120165.954</v>
      </c>
    </row>
    <row r="6" spans="1:35" s="862" customFormat="1" ht="15" customHeight="1">
      <c r="A6" s="1426"/>
      <c r="B6" s="851" t="s">
        <v>170</v>
      </c>
      <c r="C6" s="851" t="s">
        <v>1034</v>
      </c>
      <c r="D6" s="31">
        <v>3453.7510000000002</v>
      </c>
      <c r="E6" s="31">
        <v>26328.131000000001</v>
      </c>
      <c r="F6" s="31">
        <v>10214.791999999999</v>
      </c>
      <c r="G6" s="31">
        <v>54372.769</v>
      </c>
      <c r="H6" s="31">
        <v>43499.063999999998</v>
      </c>
      <c r="I6" s="31">
        <v>22413.221000000001</v>
      </c>
      <c r="J6" s="31">
        <v>215107.73300000001</v>
      </c>
      <c r="K6" s="31">
        <v>29027.09</v>
      </c>
      <c r="L6" s="31"/>
      <c r="M6" s="31">
        <v>2120</v>
      </c>
      <c r="N6" s="31">
        <v>180</v>
      </c>
      <c r="O6" s="31">
        <v>14289.937</v>
      </c>
      <c r="P6" s="31"/>
      <c r="Q6" s="31">
        <v>4099.4870000000001</v>
      </c>
      <c r="R6" s="31">
        <v>3679.2689999999998</v>
      </c>
      <c r="S6" s="31"/>
      <c r="T6" s="31">
        <v>2430</v>
      </c>
      <c r="U6" s="31">
        <v>143.994</v>
      </c>
      <c r="V6" s="31">
        <v>125962.16800000001</v>
      </c>
      <c r="W6" s="31">
        <v>6256.6769999999997</v>
      </c>
      <c r="X6" s="31">
        <v>8901326.8990000002</v>
      </c>
      <c r="Y6" s="31">
        <v>3206.835</v>
      </c>
      <c r="Z6" s="31">
        <v>0</v>
      </c>
      <c r="AA6" s="31">
        <v>0</v>
      </c>
      <c r="AB6" s="31">
        <v>56386.106</v>
      </c>
      <c r="AC6" s="31">
        <v>13019.924999999999</v>
      </c>
      <c r="AD6" s="31">
        <v>0</v>
      </c>
      <c r="AE6" s="31">
        <v>2918.33</v>
      </c>
      <c r="AF6" s="31">
        <v>2166.9699999999998</v>
      </c>
      <c r="AG6" s="31">
        <v>1614.377</v>
      </c>
      <c r="AH6" s="31">
        <v>119761.73699999999</v>
      </c>
      <c r="AI6" s="31">
        <v>1</v>
      </c>
    </row>
    <row r="7" spans="1:35" s="862" customFormat="1" ht="15" customHeight="1" thickBot="1">
      <c r="A7" s="1427"/>
      <c r="B7" s="1430" t="s">
        <v>48</v>
      </c>
      <c r="C7" s="1431"/>
      <c r="D7" s="858">
        <v>331934.44899999996</v>
      </c>
      <c r="E7" s="858">
        <v>751116.59400000004</v>
      </c>
      <c r="F7" s="858">
        <v>889911.60800000001</v>
      </c>
      <c r="G7" s="858">
        <v>802259.57699999993</v>
      </c>
      <c r="H7" s="858">
        <v>1096421.8260000001</v>
      </c>
      <c r="I7" s="858">
        <v>1013730.816</v>
      </c>
      <c r="J7" s="858">
        <v>2272810.1629999997</v>
      </c>
      <c r="K7" s="858">
        <v>1071061.3970000001</v>
      </c>
      <c r="L7" s="858">
        <v>852806.45600000001</v>
      </c>
      <c r="M7" s="858">
        <v>1372340.544</v>
      </c>
      <c r="N7" s="858">
        <v>936129.02599999995</v>
      </c>
      <c r="O7" s="858">
        <v>2140492.5290000001</v>
      </c>
      <c r="P7" s="858">
        <v>1467238.273</v>
      </c>
      <c r="Q7" s="858">
        <v>2437306.6230000001</v>
      </c>
      <c r="R7" s="858">
        <v>1927615.6730000002</v>
      </c>
      <c r="S7" s="858">
        <v>3288472.8090000004</v>
      </c>
      <c r="T7" s="858">
        <v>1475265.9209999999</v>
      </c>
      <c r="U7" s="858">
        <v>4426815.574000001</v>
      </c>
      <c r="V7" s="858">
        <v>6051919.6809999989</v>
      </c>
      <c r="W7" s="858">
        <v>3904125.0440000002</v>
      </c>
      <c r="X7" s="858">
        <v>15357894.287999999</v>
      </c>
      <c r="Y7" s="858">
        <v>6801751.8710000003</v>
      </c>
      <c r="Z7" s="858">
        <v>6892267.051</v>
      </c>
      <c r="AA7" s="858">
        <v>9078830.6260000002</v>
      </c>
      <c r="AB7" s="858">
        <v>4385093.358</v>
      </c>
      <c r="AC7" s="858">
        <v>10408651.773</v>
      </c>
      <c r="AD7" s="858">
        <v>8645793.659</v>
      </c>
      <c r="AE7" s="858">
        <v>11560990.472999999</v>
      </c>
      <c r="AF7" s="858">
        <v>13663484.738000002</v>
      </c>
      <c r="AG7" s="858">
        <v>19825624.664000001</v>
      </c>
      <c r="AH7" s="858">
        <v>14343773.098999999</v>
      </c>
      <c r="AI7" s="858">
        <v>13473523.573000001</v>
      </c>
    </row>
    <row r="8" spans="1:35" s="862" customFormat="1" ht="24.95" customHeight="1">
      <c r="A8" s="1432" t="s">
        <v>2040</v>
      </c>
      <c r="B8" s="853" t="s">
        <v>17</v>
      </c>
      <c r="C8" s="854" t="s">
        <v>208</v>
      </c>
      <c r="D8" s="726">
        <v>1734.060852432</v>
      </c>
      <c r="E8" s="726">
        <v>4129.0533544769996</v>
      </c>
      <c r="F8" s="726">
        <v>3803.8007010010001</v>
      </c>
      <c r="G8" s="726">
        <v>3253.79032882</v>
      </c>
      <c r="H8" s="726">
        <v>4237.740903248</v>
      </c>
      <c r="I8" s="726">
        <v>5088.5928291179998</v>
      </c>
      <c r="J8" s="726">
        <v>10009.917172674999</v>
      </c>
      <c r="K8" s="726">
        <v>4596.3821762110001</v>
      </c>
      <c r="L8" s="726">
        <v>3644.7230071489998</v>
      </c>
      <c r="M8" s="726">
        <v>6081.1560223630004</v>
      </c>
      <c r="N8" s="726">
        <v>3674.5890664990002</v>
      </c>
      <c r="O8" s="726">
        <v>12034.015400820001</v>
      </c>
      <c r="P8" s="726">
        <v>8842.1831382399996</v>
      </c>
      <c r="Q8" s="726">
        <v>14319.145159371999</v>
      </c>
      <c r="R8" s="726">
        <v>11431.917901421</v>
      </c>
      <c r="S8" s="726">
        <v>17089.625046421999</v>
      </c>
      <c r="T8" s="726">
        <v>7336.1957166479997</v>
      </c>
      <c r="U8" s="726">
        <v>26061.56419099</v>
      </c>
      <c r="V8" s="726">
        <v>33900.867798560997</v>
      </c>
      <c r="W8" s="726">
        <v>22887.122665573999</v>
      </c>
      <c r="X8" s="726">
        <v>38407.461727105998</v>
      </c>
      <c r="Y8" s="726">
        <v>52604.645273927999</v>
      </c>
      <c r="Z8" s="726">
        <v>51677.543358101</v>
      </c>
      <c r="AA8" s="726">
        <v>60126.815106966002</v>
      </c>
      <c r="AB8" s="726">
        <v>29268.775790981999</v>
      </c>
      <c r="AC8" s="726">
        <v>73413.379161944002</v>
      </c>
      <c r="AD8" s="726">
        <v>60916.596447643002</v>
      </c>
      <c r="AE8" s="726">
        <v>114031.00615507</v>
      </c>
      <c r="AF8" s="726">
        <v>103304.89292040101</v>
      </c>
      <c r="AG8" s="726">
        <v>230698.95412407999</v>
      </c>
      <c r="AH8" s="726">
        <v>229072.70618655701</v>
      </c>
      <c r="AI8" s="726">
        <v>182437.497974083</v>
      </c>
    </row>
    <row r="9" spans="1:35" s="862" customFormat="1" ht="15" customHeight="1">
      <c r="A9" s="1426"/>
      <c r="B9" s="1428" t="s">
        <v>18</v>
      </c>
      <c r="C9" s="852" t="s">
        <v>146</v>
      </c>
      <c r="D9" s="31">
        <v>1079.285556481</v>
      </c>
      <c r="E9" s="31">
        <v>1676.1098503010001</v>
      </c>
      <c r="F9" s="31">
        <v>2842.781751943</v>
      </c>
      <c r="G9" s="31">
        <v>3890.6381002859998</v>
      </c>
      <c r="H9" s="31">
        <v>3963.00596021</v>
      </c>
      <c r="I9" s="31">
        <v>4294.618847537</v>
      </c>
      <c r="J9" s="31">
        <v>9503.2369235149999</v>
      </c>
      <c r="K9" s="31">
        <v>7715.4659978489999</v>
      </c>
      <c r="L9" s="31">
        <v>5290.2952378749997</v>
      </c>
      <c r="M9" s="31">
        <v>5979.2423119969999</v>
      </c>
      <c r="N9" s="31">
        <v>6081.4144233309999</v>
      </c>
      <c r="O9" s="31">
        <v>9146.3713068680008</v>
      </c>
      <c r="P9" s="31">
        <v>6730.7356657709997</v>
      </c>
      <c r="Q9" s="31">
        <v>12681.049628949</v>
      </c>
      <c r="R9" s="31">
        <v>10551.280393988</v>
      </c>
      <c r="S9" s="31">
        <v>12314.455255632</v>
      </c>
      <c r="T9" s="31">
        <v>8972.7276556910001</v>
      </c>
      <c r="U9" s="31">
        <v>14668.819607191999</v>
      </c>
      <c r="V9" s="31">
        <v>15654.498076698001</v>
      </c>
      <c r="W9" s="31">
        <v>7825.1877376640005</v>
      </c>
      <c r="X9" s="31">
        <v>13630.02360751</v>
      </c>
      <c r="Y9" s="31">
        <v>17879.643273780999</v>
      </c>
      <c r="Z9" s="31">
        <v>22200.425611088001</v>
      </c>
      <c r="AA9" s="31">
        <v>31792.586287742</v>
      </c>
      <c r="AB9" s="31">
        <v>24451.574106167998</v>
      </c>
      <c r="AC9" s="31">
        <v>81810.198923093994</v>
      </c>
      <c r="AD9" s="31">
        <v>39022.309839123001</v>
      </c>
      <c r="AE9" s="31">
        <v>80781.909957883996</v>
      </c>
      <c r="AF9" s="31">
        <v>71685.839265849994</v>
      </c>
      <c r="AG9" s="31">
        <v>107527.987273836</v>
      </c>
      <c r="AH9" s="31">
        <v>86872.338763321997</v>
      </c>
      <c r="AI9" s="31">
        <v>77676.397735904</v>
      </c>
    </row>
    <row r="10" spans="1:35" s="862" customFormat="1" ht="15" customHeight="1">
      <c r="A10" s="1426"/>
      <c r="B10" s="1429"/>
      <c r="C10" s="852" t="s">
        <v>178</v>
      </c>
      <c r="D10" s="31"/>
      <c r="E10" s="31"/>
      <c r="F10" s="31">
        <v>19.95</v>
      </c>
      <c r="G10" s="31"/>
      <c r="H10" s="31">
        <v>102.98538000000001</v>
      </c>
      <c r="I10" s="31"/>
      <c r="J10" s="31"/>
      <c r="K10" s="31"/>
      <c r="L10" s="31"/>
      <c r="M10" s="31"/>
      <c r="N10" s="31">
        <v>204.16646</v>
      </c>
      <c r="O10" s="31"/>
      <c r="P10" s="31"/>
      <c r="Q10" s="31"/>
      <c r="R10" s="31"/>
      <c r="S10" s="31"/>
      <c r="T10" s="31"/>
      <c r="U10" s="31">
        <v>150.29194000000001</v>
      </c>
      <c r="V10" s="31">
        <v>1008.498240582</v>
      </c>
      <c r="W10" s="31"/>
      <c r="X10" s="31"/>
      <c r="Y10" s="31"/>
      <c r="Z10" s="31"/>
      <c r="AA10" s="31"/>
      <c r="AB10" s="31"/>
      <c r="AC10" s="31"/>
      <c r="AD10" s="31"/>
      <c r="AE10" s="31">
        <v>1637.4985099999999</v>
      </c>
      <c r="AF10" s="31"/>
      <c r="AG10" s="31"/>
      <c r="AH10" s="31"/>
      <c r="AI10" s="31"/>
    </row>
    <row r="11" spans="1:35" s="862" customFormat="1" ht="15" customHeight="1">
      <c r="A11" s="1426"/>
      <c r="B11" s="851" t="s">
        <v>169</v>
      </c>
      <c r="C11" s="851" t="s">
        <v>1033</v>
      </c>
      <c r="D11" s="31">
        <v>943.77031464799995</v>
      </c>
      <c r="E11" s="31">
        <v>2542.703219773</v>
      </c>
      <c r="F11" s="31">
        <v>4725.0804023840001</v>
      </c>
      <c r="G11" s="31">
        <v>3773.2313413739998</v>
      </c>
      <c r="H11" s="31">
        <v>6910.3733652350002</v>
      </c>
      <c r="I11" s="31">
        <v>4633.9376100660002</v>
      </c>
      <c r="J11" s="31">
        <v>3999.4434896170001</v>
      </c>
      <c r="K11" s="31">
        <v>2271.7490547450002</v>
      </c>
      <c r="L11" s="31">
        <v>1351.3082673839999</v>
      </c>
      <c r="M11" s="31">
        <v>2282.7579213869999</v>
      </c>
      <c r="N11" s="31">
        <v>2684.9972121189999</v>
      </c>
      <c r="O11" s="31">
        <v>2573.790459759</v>
      </c>
      <c r="P11" s="31">
        <v>1817.7516378509999</v>
      </c>
      <c r="Q11" s="31">
        <v>2444.73655242</v>
      </c>
      <c r="R11" s="31">
        <v>1471.0113089250001</v>
      </c>
      <c r="S11" s="31">
        <v>1480.9586190279999</v>
      </c>
      <c r="T11" s="31">
        <v>978.54159386900005</v>
      </c>
      <c r="U11" s="31">
        <v>601.39536872400004</v>
      </c>
      <c r="V11" s="31">
        <v>729.33352702399998</v>
      </c>
      <c r="W11" s="31">
        <v>661.093846203</v>
      </c>
      <c r="X11" s="31">
        <v>894.81460142100002</v>
      </c>
      <c r="Y11" s="31">
        <v>2176.2445136919996</v>
      </c>
      <c r="Z11" s="31">
        <v>1431.501536261</v>
      </c>
      <c r="AA11" s="31">
        <v>2495.6881718979998</v>
      </c>
      <c r="AB11" s="31">
        <v>2276.812682881</v>
      </c>
      <c r="AC11" s="31">
        <v>7094.932748749</v>
      </c>
      <c r="AD11" s="31">
        <v>3654.9543655049997</v>
      </c>
      <c r="AE11" s="31">
        <v>5996.8812556749999</v>
      </c>
      <c r="AF11" s="31">
        <v>2650.6072996799999</v>
      </c>
      <c r="AG11" s="31">
        <v>8046.8941055559999</v>
      </c>
      <c r="AH11" s="31">
        <v>8164.1268942340002</v>
      </c>
      <c r="AI11" s="31">
        <v>5847.1198463729997</v>
      </c>
    </row>
    <row r="12" spans="1:35" s="862" customFormat="1" ht="15" customHeight="1">
      <c r="A12" s="1426"/>
      <c r="B12" s="851" t="s">
        <v>170</v>
      </c>
      <c r="C12" s="851" t="s">
        <v>1034</v>
      </c>
      <c r="D12" s="31">
        <v>12.087322772</v>
      </c>
      <c r="E12" s="31">
        <v>92.128752972000001</v>
      </c>
      <c r="F12" s="31">
        <v>36.515196840000002</v>
      </c>
      <c r="G12" s="31">
        <v>196.287749085</v>
      </c>
      <c r="H12" s="31">
        <v>160.04743231800001</v>
      </c>
      <c r="I12" s="31">
        <v>84.634628786999997</v>
      </c>
      <c r="J12" s="31">
        <v>825.54954205000001</v>
      </c>
      <c r="K12" s="31">
        <v>113.78635534</v>
      </c>
      <c r="L12" s="31"/>
      <c r="M12" s="31">
        <v>8.5033200000000004</v>
      </c>
      <c r="N12" s="31">
        <v>0.73853999999999997</v>
      </c>
      <c r="O12" s="31">
        <v>59.730316596999998</v>
      </c>
      <c r="P12" s="31"/>
      <c r="Q12" s="31">
        <v>17.582751142999999</v>
      </c>
      <c r="R12" s="31">
        <v>16.096724761000001</v>
      </c>
      <c r="S12" s="31"/>
      <c r="T12" s="31">
        <v>10.96987</v>
      </c>
      <c r="U12" s="31">
        <v>0.65960176800000003</v>
      </c>
      <c r="V12" s="31">
        <v>595.21815404799997</v>
      </c>
      <c r="W12" s="31">
        <v>29.988837237999999</v>
      </c>
      <c r="X12" s="31">
        <v>8901.3268989999997</v>
      </c>
      <c r="Y12" s="31">
        <v>16.122682879999999</v>
      </c>
      <c r="Z12" s="31">
        <v>0</v>
      </c>
      <c r="AA12" s="31">
        <v>0</v>
      </c>
      <c r="AB12" s="31">
        <v>292.704647002</v>
      </c>
      <c r="AC12" s="31">
        <v>70.099398350000001</v>
      </c>
      <c r="AD12" s="31">
        <v>0</v>
      </c>
      <c r="AE12" s="31">
        <v>15.750443110000001</v>
      </c>
      <c r="AF12" s="31">
        <v>12.207083949999999</v>
      </c>
      <c r="AG12" s="31">
        <v>9.1892460749999998</v>
      </c>
      <c r="AH12" s="31">
        <v>696.90270340300003</v>
      </c>
      <c r="AI12" s="31">
        <v>5.9699999999999996E-3</v>
      </c>
    </row>
    <row r="13" spans="1:35" s="862" customFormat="1" ht="15" customHeight="1" thickBot="1">
      <c r="A13" s="1427"/>
      <c r="B13" s="1430" t="s">
        <v>48</v>
      </c>
      <c r="C13" s="1431"/>
      <c r="D13" s="858">
        <v>3769.204046333</v>
      </c>
      <c r="E13" s="858">
        <v>8439.9951775229983</v>
      </c>
      <c r="F13" s="858">
        <v>11428.128052168</v>
      </c>
      <c r="G13" s="858">
        <v>11113.947519564999</v>
      </c>
      <c r="H13" s="858">
        <v>15374.153041011001</v>
      </c>
      <c r="I13" s="858">
        <v>14101.783915508</v>
      </c>
      <c r="J13" s="858">
        <v>24338.147127856999</v>
      </c>
      <c r="K13" s="858">
        <v>14697.383584145</v>
      </c>
      <c r="L13" s="858">
        <v>10286.326512407999</v>
      </c>
      <c r="M13" s="858">
        <v>14351.659575747</v>
      </c>
      <c r="N13" s="858">
        <v>12645.905701949001</v>
      </c>
      <c r="O13" s="858">
        <v>23813.907484044001</v>
      </c>
      <c r="P13" s="858">
        <v>17390.670441861999</v>
      </c>
      <c r="Q13" s="858">
        <v>29462.514091884001</v>
      </c>
      <c r="R13" s="858">
        <v>23470.306329094998</v>
      </c>
      <c r="S13" s="858">
        <v>30885.038921081996</v>
      </c>
      <c r="T13" s="858">
        <v>17298.434836207998</v>
      </c>
      <c r="U13" s="858">
        <v>41482.730708673997</v>
      </c>
      <c r="V13" s="858">
        <v>51888.415796912996</v>
      </c>
      <c r="W13" s="858">
        <v>31403.393086679</v>
      </c>
      <c r="X13" s="858">
        <v>61833.626835036994</v>
      </c>
      <c r="Y13" s="858">
        <v>72676.655744281001</v>
      </c>
      <c r="Z13" s="858">
        <v>75309.470505450008</v>
      </c>
      <c r="AA13" s="858">
        <v>94415.089566605995</v>
      </c>
      <c r="AB13" s="858">
        <v>56289.867227032992</v>
      </c>
      <c r="AC13" s="858">
        <v>162388.610232137</v>
      </c>
      <c r="AD13" s="858">
        <v>103593.86065227099</v>
      </c>
      <c r="AE13" s="858">
        <v>202463.04632173901</v>
      </c>
      <c r="AF13" s="858">
        <v>177653.546569881</v>
      </c>
      <c r="AG13" s="858">
        <v>346283.02474954701</v>
      </c>
      <c r="AH13" s="858">
        <v>324806.07454751595</v>
      </c>
      <c r="AI13" s="858">
        <v>265961.02152636001</v>
      </c>
    </row>
    <row r="14" spans="1:35" s="862" customFormat="1" ht="24.95" customHeight="1">
      <c r="A14" s="1432" t="s">
        <v>179</v>
      </c>
      <c r="B14" s="853" t="s">
        <v>17</v>
      </c>
      <c r="C14" s="854" t="s">
        <v>208</v>
      </c>
      <c r="D14" s="726">
        <v>8455</v>
      </c>
      <c r="E14" s="726">
        <v>18778</v>
      </c>
      <c r="F14" s="726">
        <v>18573</v>
      </c>
      <c r="G14" s="726">
        <v>16789</v>
      </c>
      <c r="H14" s="726">
        <v>21233</v>
      </c>
      <c r="I14" s="726">
        <v>21385</v>
      </c>
      <c r="J14" s="726">
        <v>38301</v>
      </c>
      <c r="K14" s="726">
        <v>22141</v>
      </c>
      <c r="L14" s="726">
        <v>22789</v>
      </c>
      <c r="M14" s="726">
        <v>30592</v>
      </c>
      <c r="N14" s="726">
        <v>23191</v>
      </c>
      <c r="O14" s="726">
        <v>41919</v>
      </c>
      <c r="P14" s="726">
        <v>31164</v>
      </c>
      <c r="Q14" s="726">
        <v>49503</v>
      </c>
      <c r="R14" s="726">
        <v>46437</v>
      </c>
      <c r="S14" s="726">
        <v>63296</v>
      </c>
      <c r="T14" s="726">
        <v>35306</v>
      </c>
      <c r="U14" s="726">
        <v>74246</v>
      </c>
      <c r="V14" s="726">
        <v>104132</v>
      </c>
      <c r="W14" s="726">
        <v>80336</v>
      </c>
      <c r="X14" s="726">
        <v>118483</v>
      </c>
      <c r="Y14" s="726">
        <v>155149</v>
      </c>
      <c r="Z14" s="726">
        <v>152303</v>
      </c>
      <c r="AA14" s="726">
        <v>180361</v>
      </c>
      <c r="AB14" s="726">
        <v>128594</v>
      </c>
      <c r="AC14" s="726">
        <v>446866</v>
      </c>
      <c r="AD14" s="726">
        <v>313229</v>
      </c>
      <c r="AE14" s="726">
        <v>1441352</v>
      </c>
      <c r="AF14" s="726">
        <v>1215353</v>
      </c>
      <c r="AG14" s="726">
        <v>1928025</v>
      </c>
      <c r="AH14" s="726">
        <v>1843975</v>
      </c>
      <c r="AI14" s="726">
        <v>1384768</v>
      </c>
    </row>
    <row r="15" spans="1:35" s="862" customFormat="1" ht="15" customHeight="1">
      <c r="A15" s="1426"/>
      <c r="B15" s="1428" t="s">
        <v>18</v>
      </c>
      <c r="C15" s="852" t="s">
        <v>146</v>
      </c>
      <c r="D15" s="31">
        <v>6210</v>
      </c>
      <c r="E15" s="31">
        <v>9592</v>
      </c>
      <c r="F15" s="31">
        <v>12651</v>
      </c>
      <c r="G15" s="31">
        <v>14011</v>
      </c>
      <c r="H15" s="31">
        <v>14000</v>
      </c>
      <c r="I15" s="31">
        <v>12996</v>
      </c>
      <c r="J15" s="31">
        <v>24127</v>
      </c>
      <c r="K15" s="31">
        <v>20838</v>
      </c>
      <c r="L15" s="31">
        <v>22450</v>
      </c>
      <c r="M15" s="31">
        <v>19839</v>
      </c>
      <c r="N15" s="31">
        <v>20032</v>
      </c>
      <c r="O15" s="31">
        <v>34504</v>
      </c>
      <c r="P15" s="31">
        <v>18941</v>
      </c>
      <c r="Q15" s="31">
        <v>31306</v>
      </c>
      <c r="R15" s="31">
        <v>28678</v>
      </c>
      <c r="S15" s="31">
        <v>34851</v>
      </c>
      <c r="T15" s="31">
        <v>30029</v>
      </c>
      <c r="U15" s="31">
        <v>39643</v>
      </c>
      <c r="V15" s="31">
        <v>48437</v>
      </c>
      <c r="W15" s="31">
        <v>33075</v>
      </c>
      <c r="X15" s="31">
        <v>39621</v>
      </c>
      <c r="Y15" s="31">
        <v>48490</v>
      </c>
      <c r="Z15" s="31">
        <v>66212</v>
      </c>
      <c r="AA15" s="31">
        <v>102592</v>
      </c>
      <c r="AB15" s="31">
        <v>105309</v>
      </c>
      <c r="AC15" s="31">
        <v>540855</v>
      </c>
      <c r="AD15" s="31">
        <v>232498</v>
      </c>
      <c r="AE15" s="31">
        <v>410146</v>
      </c>
      <c r="AF15" s="31">
        <v>349366</v>
      </c>
      <c r="AG15" s="31">
        <v>353217</v>
      </c>
      <c r="AH15" s="31">
        <v>385305</v>
      </c>
      <c r="AI15" s="31">
        <v>251969</v>
      </c>
    </row>
    <row r="16" spans="1:35" s="862" customFormat="1" ht="15" customHeight="1">
      <c r="A16" s="1426"/>
      <c r="B16" s="1429"/>
      <c r="C16" s="852" t="s">
        <v>178</v>
      </c>
      <c r="D16" s="31"/>
      <c r="E16" s="31"/>
      <c r="F16" s="31">
        <v>7</v>
      </c>
      <c r="G16" s="31"/>
      <c r="H16" s="31">
        <v>1006</v>
      </c>
      <c r="I16" s="31"/>
      <c r="J16" s="31"/>
      <c r="K16" s="31"/>
      <c r="L16" s="31"/>
      <c r="M16" s="31"/>
      <c r="N16" s="31">
        <v>883</v>
      </c>
      <c r="O16" s="31"/>
      <c r="P16" s="31"/>
      <c r="Q16" s="31"/>
      <c r="R16" s="31"/>
      <c r="S16" s="31"/>
      <c r="T16" s="31"/>
      <c r="U16" s="31">
        <v>1095</v>
      </c>
      <c r="V16" s="31">
        <v>1642</v>
      </c>
      <c r="W16" s="31"/>
      <c r="X16" s="31"/>
      <c r="Y16" s="31"/>
      <c r="Z16" s="31"/>
      <c r="AA16" s="31"/>
      <c r="AB16" s="31"/>
      <c r="AC16" s="31"/>
      <c r="AD16" s="31"/>
      <c r="AE16" s="31">
        <v>16526</v>
      </c>
      <c r="AF16" s="31"/>
      <c r="AG16" s="31"/>
      <c r="AH16" s="31"/>
      <c r="AI16" s="31"/>
    </row>
    <row r="17" spans="1:35" s="862" customFormat="1" ht="15" customHeight="1">
      <c r="A17" s="1426"/>
      <c r="B17" s="851" t="s">
        <v>169</v>
      </c>
      <c r="C17" s="851" t="s">
        <v>1033</v>
      </c>
      <c r="D17" s="31">
        <v>7683</v>
      </c>
      <c r="E17" s="31">
        <v>18868</v>
      </c>
      <c r="F17" s="31">
        <v>29730</v>
      </c>
      <c r="G17" s="31">
        <v>25273</v>
      </c>
      <c r="H17" s="31">
        <v>71238</v>
      </c>
      <c r="I17" s="31">
        <v>73802</v>
      </c>
      <c r="J17" s="31">
        <v>58616</v>
      </c>
      <c r="K17" s="31">
        <v>34780</v>
      </c>
      <c r="L17" s="31">
        <v>25056</v>
      </c>
      <c r="M17" s="31">
        <v>33559</v>
      </c>
      <c r="N17" s="31">
        <v>35558</v>
      </c>
      <c r="O17" s="31">
        <v>36818</v>
      </c>
      <c r="P17" s="31">
        <v>33896</v>
      </c>
      <c r="Q17" s="31">
        <v>55214</v>
      </c>
      <c r="R17" s="31">
        <v>32859</v>
      </c>
      <c r="S17" s="31">
        <v>32389</v>
      </c>
      <c r="T17" s="31">
        <v>20398</v>
      </c>
      <c r="U17" s="31">
        <v>18630</v>
      </c>
      <c r="V17" s="31">
        <v>13259</v>
      </c>
      <c r="W17" s="31">
        <v>19678</v>
      </c>
      <c r="X17" s="31">
        <v>33309</v>
      </c>
      <c r="Y17" s="31">
        <v>47601</v>
      </c>
      <c r="Z17" s="31">
        <v>35303</v>
      </c>
      <c r="AA17" s="31">
        <v>65173</v>
      </c>
      <c r="AB17" s="31">
        <v>62475</v>
      </c>
      <c r="AC17" s="31">
        <v>114507</v>
      </c>
      <c r="AD17" s="31">
        <v>60533</v>
      </c>
      <c r="AE17" s="31">
        <v>106411</v>
      </c>
      <c r="AF17" s="31">
        <v>54518</v>
      </c>
      <c r="AG17" s="31">
        <v>119373</v>
      </c>
      <c r="AH17" s="31">
        <v>124870</v>
      </c>
      <c r="AI17" s="31">
        <v>77783</v>
      </c>
    </row>
    <row r="18" spans="1:35" s="862" customFormat="1" ht="15" customHeight="1">
      <c r="A18" s="1426"/>
      <c r="B18" s="851" t="s">
        <v>170</v>
      </c>
      <c r="C18" s="851" t="s">
        <v>1034</v>
      </c>
      <c r="D18" s="31">
        <v>2</v>
      </c>
      <c r="E18" s="31">
        <v>12</v>
      </c>
      <c r="F18" s="31">
        <v>11</v>
      </c>
      <c r="G18" s="31">
        <v>30</v>
      </c>
      <c r="H18" s="31">
        <v>8</v>
      </c>
      <c r="I18" s="31">
        <v>12</v>
      </c>
      <c r="J18" s="31">
        <v>14</v>
      </c>
      <c r="K18" s="31">
        <v>6</v>
      </c>
      <c r="L18" s="31"/>
      <c r="M18" s="31">
        <v>2</v>
      </c>
      <c r="N18" s="31">
        <v>1</v>
      </c>
      <c r="O18" s="31">
        <v>2</v>
      </c>
      <c r="P18" s="31"/>
      <c r="Q18" s="31">
        <v>4</v>
      </c>
      <c r="R18" s="31">
        <v>4</v>
      </c>
      <c r="S18" s="31"/>
      <c r="T18" s="31">
        <v>2</v>
      </c>
      <c r="U18" s="31">
        <v>3</v>
      </c>
      <c r="V18" s="31">
        <v>5</v>
      </c>
      <c r="W18" s="31">
        <v>5</v>
      </c>
      <c r="X18" s="31">
        <v>53</v>
      </c>
      <c r="Y18" s="31">
        <v>3</v>
      </c>
      <c r="Z18" s="31">
        <v>0</v>
      </c>
      <c r="AA18" s="31">
        <v>0</v>
      </c>
      <c r="AB18" s="31">
        <v>13</v>
      </c>
      <c r="AC18" s="31">
        <v>7</v>
      </c>
      <c r="AD18" s="31">
        <v>0</v>
      </c>
      <c r="AE18" s="31">
        <v>4</v>
      </c>
      <c r="AF18" s="31">
        <v>6</v>
      </c>
      <c r="AG18" s="31">
        <v>17</v>
      </c>
      <c r="AH18" s="31">
        <v>3</v>
      </c>
      <c r="AI18" s="31">
        <v>1</v>
      </c>
    </row>
    <row r="19" spans="1:35" s="862" customFormat="1" ht="15" customHeight="1" thickBot="1">
      <c r="A19" s="1427"/>
      <c r="B19" s="1430" t="s">
        <v>48</v>
      </c>
      <c r="C19" s="1431"/>
      <c r="D19" s="858">
        <v>22350</v>
      </c>
      <c r="E19" s="858">
        <v>47250</v>
      </c>
      <c r="F19" s="858">
        <v>60972</v>
      </c>
      <c r="G19" s="858">
        <v>56103</v>
      </c>
      <c r="H19" s="858">
        <v>107485</v>
      </c>
      <c r="I19" s="858">
        <v>108195</v>
      </c>
      <c r="J19" s="858">
        <v>121058</v>
      </c>
      <c r="K19" s="858">
        <v>77765</v>
      </c>
      <c r="L19" s="858">
        <v>70295</v>
      </c>
      <c r="M19" s="858">
        <v>83992</v>
      </c>
      <c r="N19" s="858">
        <v>79665</v>
      </c>
      <c r="O19" s="858">
        <v>113243</v>
      </c>
      <c r="P19" s="858">
        <v>84001</v>
      </c>
      <c r="Q19" s="858">
        <v>136027</v>
      </c>
      <c r="R19" s="858">
        <v>107978</v>
      </c>
      <c r="S19" s="858">
        <v>130536</v>
      </c>
      <c r="T19" s="858">
        <v>85735</v>
      </c>
      <c r="U19" s="858">
        <v>133617</v>
      </c>
      <c r="V19" s="858">
        <v>167475</v>
      </c>
      <c r="W19" s="858">
        <v>133094</v>
      </c>
      <c r="X19" s="858">
        <v>191466</v>
      </c>
      <c r="Y19" s="858">
        <v>251243</v>
      </c>
      <c r="Z19" s="858">
        <v>253818</v>
      </c>
      <c r="AA19" s="858">
        <v>348126</v>
      </c>
      <c r="AB19" s="858">
        <v>296391</v>
      </c>
      <c r="AC19" s="858">
        <v>1102235</v>
      </c>
      <c r="AD19" s="858">
        <v>606260</v>
      </c>
      <c r="AE19" s="858">
        <v>1974439</v>
      </c>
      <c r="AF19" s="858">
        <v>1619243</v>
      </c>
      <c r="AG19" s="858">
        <v>2400632</v>
      </c>
      <c r="AH19" s="858">
        <v>2354153</v>
      </c>
      <c r="AI19" s="858">
        <v>1714521</v>
      </c>
    </row>
    <row r="20" spans="1:35" s="862" customFormat="1" ht="15" customHeight="1" thickBot="1">
      <c r="A20" s="1433" t="s">
        <v>48</v>
      </c>
      <c r="B20" s="1434"/>
      <c r="C20" s="833" t="s">
        <v>177</v>
      </c>
      <c r="D20" s="835">
        <v>331934.44899999996</v>
      </c>
      <c r="E20" s="835">
        <v>751116.59400000004</v>
      </c>
      <c r="F20" s="835">
        <v>889911.60800000001</v>
      </c>
      <c r="G20" s="835">
        <v>802259.57699999993</v>
      </c>
      <c r="H20" s="835">
        <v>1096421.8260000001</v>
      </c>
      <c r="I20" s="835">
        <v>1013730.816</v>
      </c>
      <c r="J20" s="835">
        <v>2272810.1629999997</v>
      </c>
      <c r="K20" s="835">
        <v>1071061.3970000001</v>
      </c>
      <c r="L20" s="835">
        <v>852806.45600000001</v>
      </c>
      <c r="M20" s="835">
        <v>1372340.544</v>
      </c>
      <c r="N20" s="835">
        <v>936129.02599999995</v>
      </c>
      <c r="O20" s="835">
        <v>2140492.5290000001</v>
      </c>
      <c r="P20" s="835">
        <v>1467238.273</v>
      </c>
      <c r="Q20" s="835">
        <v>2437306.6230000001</v>
      </c>
      <c r="R20" s="835">
        <v>1927615.6730000002</v>
      </c>
      <c r="S20" s="835">
        <v>3288472.8090000004</v>
      </c>
      <c r="T20" s="835">
        <v>1475265.9209999999</v>
      </c>
      <c r="U20" s="835">
        <v>4426815.574000001</v>
      </c>
      <c r="V20" s="835">
        <v>6051919.6809999989</v>
      </c>
      <c r="W20" s="835">
        <v>3904125.0440000002</v>
      </c>
      <c r="X20" s="835">
        <v>15357894.287999999</v>
      </c>
      <c r="Y20" s="835">
        <v>6801751.8710000003</v>
      </c>
      <c r="Z20" s="835">
        <v>6892267.051</v>
      </c>
      <c r="AA20" s="835">
        <v>9078830.6260000002</v>
      </c>
      <c r="AB20" s="835">
        <v>4385093.358</v>
      </c>
      <c r="AC20" s="835">
        <v>10408651.773</v>
      </c>
      <c r="AD20" s="835">
        <v>8645793.659</v>
      </c>
      <c r="AE20" s="835">
        <v>11560990.472999999</v>
      </c>
      <c r="AF20" s="835">
        <v>13663484.738000002</v>
      </c>
      <c r="AG20" s="835">
        <v>19825624.664000001</v>
      </c>
      <c r="AH20" s="835">
        <v>14343773.098999999</v>
      </c>
      <c r="AI20" s="835">
        <v>13473523.573000001</v>
      </c>
    </row>
    <row r="21" spans="1:35" s="862" customFormat="1" ht="15" customHeight="1" thickBot="1">
      <c r="A21" s="1433"/>
      <c r="B21" s="1434"/>
      <c r="C21" s="762" t="s">
        <v>31</v>
      </c>
      <c r="D21" s="587">
        <v>3769.204046333</v>
      </c>
      <c r="E21" s="587">
        <v>8439.9951775229983</v>
      </c>
      <c r="F21" s="587">
        <v>11428.128052168</v>
      </c>
      <c r="G21" s="587">
        <v>11113.947519564999</v>
      </c>
      <c r="H21" s="587">
        <v>15374.153041011001</v>
      </c>
      <c r="I21" s="587">
        <v>14101.783915508</v>
      </c>
      <c r="J21" s="587">
        <v>24338.147127856999</v>
      </c>
      <c r="K21" s="587">
        <v>14697.383584145</v>
      </c>
      <c r="L21" s="587">
        <v>10286.326512407999</v>
      </c>
      <c r="M21" s="587">
        <v>14351.659575747</v>
      </c>
      <c r="N21" s="587">
        <v>12645.905701949001</v>
      </c>
      <c r="O21" s="587">
        <v>23813.907484044001</v>
      </c>
      <c r="P21" s="587">
        <v>17390.670441861999</v>
      </c>
      <c r="Q21" s="587">
        <v>29462.514091884001</v>
      </c>
      <c r="R21" s="587">
        <v>23470.306329094998</v>
      </c>
      <c r="S21" s="587">
        <v>30885.038921081996</v>
      </c>
      <c r="T21" s="587">
        <v>17298.434836207998</v>
      </c>
      <c r="U21" s="587">
        <v>41482.730708673997</v>
      </c>
      <c r="V21" s="587">
        <v>51888.415796912996</v>
      </c>
      <c r="W21" s="587">
        <v>31403.393086679</v>
      </c>
      <c r="X21" s="587">
        <v>61833.626835036994</v>
      </c>
      <c r="Y21" s="587">
        <v>72676.655744281001</v>
      </c>
      <c r="Z21" s="587">
        <v>75309.470505450008</v>
      </c>
      <c r="AA21" s="587">
        <v>94415.089566605995</v>
      </c>
      <c r="AB21" s="587">
        <v>56289.867227032992</v>
      </c>
      <c r="AC21" s="587">
        <v>162388.610232137</v>
      </c>
      <c r="AD21" s="587">
        <v>103593.86065227099</v>
      </c>
      <c r="AE21" s="587">
        <v>202463.04632173901</v>
      </c>
      <c r="AF21" s="587">
        <v>177653.546569881</v>
      </c>
      <c r="AG21" s="587">
        <v>346283.02474954701</v>
      </c>
      <c r="AH21" s="587">
        <v>324806.07454751595</v>
      </c>
      <c r="AI21" s="587">
        <v>265961.02152636001</v>
      </c>
    </row>
    <row r="22" spans="1:35" s="862" customFormat="1" ht="15" customHeight="1" thickBot="1">
      <c r="A22" s="1433"/>
      <c r="B22" s="1434"/>
      <c r="C22" s="855" t="s">
        <v>179</v>
      </c>
      <c r="D22" s="859">
        <v>22350</v>
      </c>
      <c r="E22" s="859">
        <v>47250</v>
      </c>
      <c r="F22" s="859">
        <v>60972</v>
      </c>
      <c r="G22" s="859">
        <v>56103</v>
      </c>
      <c r="H22" s="859">
        <v>107485</v>
      </c>
      <c r="I22" s="859">
        <v>108195</v>
      </c>
      <c r="J22" s="859">
        <v>121058</v>
      </c>
      <c r="K22" s="859">
        <v>77765</v>
      </c>
      <c r="L22" s="859">
        <v>70295</v>
      </c>
      <c r="M22" s="859">
        <v>83992</v>
      </c>
      <c r="N22" s="859">
        <v>79665</v>
      </c>
      <c r="O22" s="859">
        <v>113243</v>
      </c>
      <c r="P22" s="859">
        <v>84001</v>
      </c>
      <c r="Q22" s="859">
        <v>136027</v>
      </c>
      <c r="R22" s="859">
        <v>107978</v>
      </c>
      <c r="S22" s="859">
        <v>130536</v>
      </c>
      <c r="T22" s="859">
        <v>85735</v>
      </c>
      <c r="U22" s="859">
        <v>133617</v>
      </c>
      <c r="V22" s="859">
        <v>167475</v>
      </c>
      <c r="W22" s="859">
        <v>133094</v>
      </c>
      <c r="X22" s="859">
        <v>191466</v>
      </c>
      <c r="Y22" s="859">
        <v>251243</v>
      </c>
      <c r="Z22" s="859">
        <v>253818</v>
      </c>
      <c r="AA22" s="859">
        <v>348126</v>
      </c>
      <c r="AB22" s="859">
        <v>296391</v>
      </c>
      <c r="AC22" s="859">
        <v>1102235</v>
      </c>
      <c r="AD22" s="859">
        <v>606260</v>
      </c>
      <c r="AE22" s="859">
        <v>1974439</v>
      </c>
      <c r="AF22" s="859">
        <v>1619243</v>
      </c>
      <c r="AG22" s="859">
        <v>2400632</v>
      </c>
      <c r="AH22" s="859">
        <v>2354153</v>
      </c>
      <c r="AI22" s="859">
        <v>1714521</v>
      </c>
    </row>
    <row r="23" spans="1:35" s="862" customFormat="1" ht="15" customHeight="1" thickBot="1">
      <c r="A23" s="1435" t="s">
        <v>171</v>
      </c>
      <c r="B23" s="1436"/>
      <c r="C23" s="856" t="s">
        <v>177</v>
      </c>
      <c r="D23" s="860">
        <v>22128.963266666666</v>
      </c>
      <c r="E23" s="860">
        <v>34141.663363636362</v>
      </c>
      <c r="F23" s="860">
        <v>49439.533777777775</v>
      </c>
      <c r="G23" s="860">
        <v>38202.837</v>
      </c>
      <c r="H23" s="860">
        <v>49837.355727272734</v>
      </c>
      <c r="I23" s="860">
        <v>50686.540800000002</v>
      </c>
      <c r="J23" s="860">
        <v>103309.55286363635</v>
      </c>
      <c r="K23" s="860">
        <v>53553.069850000007</v>
      </c>
      <c r="L23" s="860">
        <v>44884.550315789471</v>
      </c>
      <c r="M23" s="860">
        <v>62379.115636363633</v>
      </c>
      <c r="N23" s="860">
        <v>46806.451300000001</v>
      </c>
      <c r="O23" s="860">
        <v>107024.62645000001</v>
      </c>
      <c r="P23" s="860">
        <v>91702.392062500003</v>
      </c>
      <c r="Q23" s="860">
        <v>110786.66468181819</v>
      </c>
      <c r="R23" s="860">
        <v>107089.75961111112</v>
      </c>
      <c r="S23" s="860">
        <v>149476.0367727273</v>
      </c>
      <c r="T23" s="860">
        <v>73763.29604999999</v>
      </c>
      <c r="U23" s="860">
        <v>221340.77870000005</v>
      </c>
      <c r="V23" s="860">
        <v>288186.65147619043</v>
      </c>
      <c r="W23" s="860">
        <v>216895.8357777778</v>
      </c>
      <c r="X23" s="860">
        <v>731328.29942857136</v>
      </c>
      <c r="Y23" s="860">
        <v>323892.94623809523</v>
      </c>
      <c r="Z23" s="860">
        <v>344613.35255000001</v>
      </c>
      <c r="AA23" s="860">
        <v>477833.19084210525</v>
      </c>
      <c r="AB23" s="860">
        <v>257946.66811764706</v>
      </c>
      <c r="AC23" s="860">
        <v>452550.07708695653</v>
      </c>
      <c r="AD23" s="860">
        <v>508576.09758823528</v>
      </c>
      <c r="AE23" s="860">
        <v>502651.75969565212</v>
      </c>
      <c r="AF23" s="860">
        <v>683174.23690000013</v>
      </c>
      <c r="AG23" s="860">
        <v>944077.364952381</v>
      </c>
      <c r="AH23" s="860">
        <v>683036.81423809519</v>
      </c>
      <c r="AI23" s="860">
        <v>748529.08738888893</v>
      </c>
    </row>
    <row r="24" spans="1:35" s="862" customFormat="1" ht="15" customHeight="1" thickBot="1">
      <c r="A24" s="1435"/>
      <c r="B24" s="1436"/>
      <c r="C24" s="830" t="s">
        <v>31</v>
      </c>
      <c r="D24" s="832">
        <v>251.28026975553334</v>
      </c>
      <c r="E24" s="832">
        <v>383.63614443286355</v>
      </c>
      <c r="F24" s="832">
        <v>634.89600289822226</v>
      </c>
      <c r="G24" s="832">
        <v>529.23559616976183</v>
      </c>
      <c r="H24" s="832">
        <v>698.82513822777275</v>
      </c>
      <c r="I24" s="832">
        <v>705.08919577539996</v>
      </c>
      <c r="J24" s="832">
        <v>1106.2794149025908</v>
      </c>
      <c r="K24" s="832">
        <v>734.86917920725</v>
      </c>
      <c r="L24" s="832">
        <v>541.38560591621047</v>
      </c>
      <c r="M24" s="832">
        <v>652.34816253395456</v>
      </c>
      <c r="N24" s="832">
        <v>632.29528509745001</v>
      </c>
      <c r="O24" s="832">
        <v>1190.6953742022001</v>
      </c>
      <c r="P24" s="832">
        <v>1086.916902616375</v>
      </c>
      <c r="Q24" s="832">
        <v>1339.2051859947273</v>
      </c>
      <c r="R24" s="832">
        <v>1303.9059071719444</v>
      </c>
      <c r="S24" s="832">
        <v>1403.8654055037271</v>
      </c>
      <c r="T24" s="832">
        <v>864.92174181039991</v>
      </c>
      <c r="U24" s="832">
        <v>2074.1365354336999</v>
      </c>
      <c r="V24" s="832">
        <v>2470.8769427101424</v>
      </c>
      <c r="W24" s="832">
        <v>1744.6329492599443</v>
      </c>
      <c r="X24" s="832">
        <v>2944.4584207160474</v>
      </c>
      <c r="Y24" s="832">
        <v>3460.7931306800479</v>
      </c>
      <c r="Z24" s="832">
        <v>3765.4735252725004</v>
      </c>
      <c r="AA24" s="832">
        <v>4969.2152403476839</v>
      </c>
      <c r="AB24" s="832">
        <v>3311.1686604137053</v>
      </c>
      <c r="AC24" s="832">
        <v>7060.3743579189995</v>
      </c>
      <c r="AD24" s="832">
        <v>6093.7565089571171</v>
      </c>
      <c r="AE24" s="832">
        <v>8802.7411444234349</v>
      </c>
      <c r="AF24" s="832">
        <v>8882.67732849405</v>
      </c>
      <c r="AG24" s="832">
        <v>16489.667845216525</v>
      </c>
      <c r="AH24" s="832">
        <v>15466.955930834092</v>
      </c>
      <c r="AI24" s="832">
        <v>14775.612307020001</v>
      </c>
    </row>
    <row r="25" spans="1:35" s="862" customFormat="1" ht="15" customHeight="1" thickBot="1">
      <c r="A25" s="1435"/>
      <c r="B25" s="1436"/>
      <c r="C25" s="836" t="s">
        <v>179</v>
      </c>
      <c r="D25" s="838">
        <v>1490</v>
      </c>
      <c r="E25" s="838">
        <v>2147.7272727272725</v>
      </c>
      <c r="F25" s="838">
        <v>3387.3333333333335</v>
      </c>
      <c r="G25" s="838">
        <v>2671.5714285714284</v>
      </c>
      <c r="H25" s="838">
        <v>4885.681818181818</v>
      </c>
      <c r="I25" s="838">
        <v>5409.75</v>
      </c>
      <c r="J25" s="838">
        <v>5502.636363636364</v>
      </c>
      <c r="K25" s="838">
        <v>3888.25</v>
      </c>
      <c r="L25" s="838">
        <v>3699.7368421052633</v>
      </c>
      <c r="M25" s="838">
        <v>3817.818181818182</v>
      </c>
      <c r="N25" s="838">
        <v>3983.25</v>
      </c>
      <c r="O25" s="838">
        <v>5662.15</v>
      </c>
      <c r="P25" s="838">
        <v>5250.0625</v>
      </c>
      <c r="Q25" s="838">
        <v>6183.045454545455</v>
      </c>
      <c r="R25" s="838">
        <v>5998.7777777777774</v>
      </c>
      <c r="S25" s="838">
        <v>5933.454545454545</v>
      </c>
      <c r="T25" s="838">
        <v>4286.75</v>
      </c>
      <c r="U25" s="838">
        <v>6680.85</v>
      </c>
      <c r="V25" s="838">
        <v>7975</v>
      </c>
      <c r="W25" s="838">
        <v>7394.1111111111113</v>
      </c>
      <c r="X25" s="838">
        <v>9117.4285714285706</v>
      </c>
      <c r="Y25" s="838">
        <v>11963.952380952382</v>
      </c>
      <c r="Z25" s="838">
        <v>12690.9</v>
      </c>
      <c r="AA25" s="838">
        <v>18322.42105263158</v>
      </c>
      <c r="AB25" s="838">
        <v>17434.764705882353</v>
      </c>
      <c r="AC25" s="838">
        <v>47923.260869565216</v>
      </c>
      <c r="AD25" s="838">
        <v>35662.352941176468</v>
      </c>
      <c r="AE25" s="838">
        <v>85845.173913043473</v>
      </c>
      <c r="AF25" s="838">
        <v>80962.149999999994</v>
      </c>
      <c r="AG25" s="838">
        <v>114315.80952380953</v>
      </c>
      <c r="AH25" s="838">
        <v>112102.52380952382</v>
      </c>
      <c r="AI25" s="838">
        <v>95251.166666666672</v>
      </c>
    </row>
    <row r="26" spans="1:35" s="862" customFormat="1" ht="15" customHeight="1">
      <c r="A26" s="2"/>
      <c r="B26" s="2"/>
      <c r="C26" s="857" t="s">
        <v>335</v>
      </c>
      <c r="D26" s="861">
        <v>15</v>
      </c>
      <c r="E26" s="861">
        <v>22</v>
      </c>
      <c r="F26" s="861">
        <v>18</v>
      </c>
      <c r="G26" s="861">
        <v>21</v>
      </c>
      <c r="H26" s="861">
        <v>22</v>
      </c>
      <c r="I26" s="861">
        <v>20</v>
      </c>
      <c r="J26" s="861">
        <v>22</v>
      </c>
      <c r="K26" s="861">
        <v>20</v>
      </c>
      <c r="L26" s="861">
        <v>19</v>
      </c>
      <c r="M26" s="861">
        <v>22</v>
      </c>
      <c r="N26" s="861">
        <v>20</v>
      </c>
      <c r="O26" s="861">
        <v>20</v>
      </c>
      <c r="P26" s="861">
        <v>16</v>
      </c>
      <c r="Q26" s="861">
        <v>22</v>
      </c>
      <c r="R26" s="861">
        <v>18</v>
      </c>
      <c r="S26" s="861">
        <v>22</v>
      </c>
      <c r="T26" s="861">
        <v>20</v>
      </c>
      <c r="U26" s="861">
        <v>20</v>
      </c>
      <c r="V26" s="861">
        <v>21</v>
      </c>
      <c r="W26" s="861">
        <v>18</v>
      </c>
      <c r="X26" s="861">
        <v>21</v>
      </c>
      <c r="Y26" s="861">
        <v>21</v>
      </c>
      <c r="Z26" s="861">
        <v>20</v>
      </c>
      <c r="AA26" s="861">
        <v>19</v>
      </c>
      <c r="AB26" s="861">
        <v>17</v>
      </c>
      <c r="AC26" s="861">
        <v>23</v>
      </c>
      <c r="AD26" s="861">
        <v>17</v>
      </c>
      <c r="AE26" s="861">
        <v>23</v>
      </c>
      <c r="AF26" s="861">
        <v>20</v>
      </c>
      <c r="AG26" s="861">
        <v>21</v>
      </c>
      <c r="AH26" s="861">
        <v>21</v>
      </c>
      <c r="AI26" s="861">
        <v>18</v>
      </c>
    </row>
    <row r="28" spans="1:35" ht="15.75" thickBot="1"/>
    <row r="29" spans="1:35" ht="38.25" thickBot="1">
      <c r="A29" s="1450"/>
      <c r="B29" s="1263" t="s">
        <v>19</v>
      </c>
      <c r="C29" s="1263" t="s">
        <v>1616</v>
      </c>
      <c r="D29" s="1214" t="s">
        <v>229</v>
      </c>
      <c r="E29" s="1214"/>
      <c r="F29" s="1285"/>
      <c r="G29" s="391" t="s">
        <v>2035</v>
      </c>
      <c r="H29" s="1437" t="s">
        <v>230</v>
      </c>
      <c r="I29" s="1214"/>
    </row>
    <row r="30" spans="1:35" ht="34.5">
      <c r="A30" s="1451"/>
      <c r="B30" s="1264"/>
      <c r="C30" s="1264"/>
      <c r="D30" s="513" t="s">
        <v>2476</v>
      </c>
      <c r="E30" s="513" t="s">
        <v>2361</v>
      </c>
      <c r="F30" s="513" t="s">
        <v>2479</v>
      </c>
      <c r="G30" s="863" t="s">
        <v>2480</v>
      </c>
      <c r="H30" s="195" t="s">
        <v>2031</v>
      </c>
      <c r="I30" s="514" t="s">
        <v>332</v>
      </c>
    </row>
    <row r="31" spans="1:35" ht="17.25" customHeight="1">
      <c r="A31" s="1268" t="s">
        <v>2037</v>
      </c>
      <c r="B31" s="312" t="s">
        <v>17</v>
      </c>
      <c r="C31" s="869" t="s">
        <v>1032</v>
      </c>
      <c r="D31" s="864">
        <v>8843257.9020000007</v>
      </c>
      <c r="E31" s="161">
        <v>9783455.5150000006</v>
      </c>
      <c r="F31" s="864">
        <v>3242144.9029999999</v>
      </c>
      <c r="G31" s="865">
        <v>65916344.401000008</v>
      </c>
      <c r="H31" s="397">
        <v>-9.6100770485283871E-2</v>
      </c>
      <c r="I31" s="396">
        <v>1.7275948998507795</v>
      </c>
    </row>
    <row r="32" spans="1:35" ht="17.25">
      <c r="A32" s="1268"/>
      <c r="B32" s="312" t="s">
        <v>18</v>
      </c>
      <c r="C32" s="869" t="s">
        <v>146</v>
      </c>
      <c r="D32" s="864">
        <v>4510098.7170000002</v>
      </c>
      <c r="E32" s="161">
        <v>4310164.2810000004</v>
      </c>
      <c r="F32" s="864">
        <v>613422.77</v>
      </c>
      <c r="G32" s="865">
        <v>29278608.068999998</v>
      </c>
      <c r="H32" s="397">
        <v>4.6386732144142906E-2</v>
      </c>
      <c r="I32" s="396">
        <v>6.3523496967678588</v>
      </c>
    </row>
    <row r="33" spans="1:9" ht="17.25">
      <c r="A33" s="1268"/>
      <c r="B33" s="312" t="s">
        <v>169</v>
      </c>
      <c r="C33" s="869" t="s">
        <v>1033</v>
      </c>
      <c r="D33" s="864">
        <v>120165.954</v>
      </c>
      <c r="E33" s="864">
        <v>130391.56600000001</v>
      </c>
      <c r="F33" s="864">
        <v>42300.694000000003</v>
      </c>
      <c r="G33" s="865">
        <v>916114.4219999999</v>
      </c>
      <c r="H33" s="397">
        <v>-7.8422342132159151E-2</v>
      </c>
      <c r="I33" s="396">
        <v>1.840756087831561</v>
      </c>
    </row>
    <row r="34" spans="1:9" ht="18" thickBot="1">
      <c r="A34" s="1270"/>
      <c r="B34" s="352" t="s">
        <v>170</v>
      </c>
      <c r="C34" s="870" t="s">
        <v>1034</v>
      </c>
      <c r="D34" s="866">
        <v>1</v>
      </c>
      <c r="E34" s="161">
        <v>119761.73699999999</v>
      </c>
      <c r="F34" s="866">
        <v>6256.6769999999997</v>
      </c>
      <c r="G34" s="867">
        <v>195868.44500000001</v>
      </c>
      <c r="H34" s="461">
        <v>-0.99999165008770707</v>
      </c>
      <c r="I34" s="460">
        <v>-0.99984017074878562</v>
      </c>
    </row>
    <row r="35" spans="1:9" ht="17.25" customHeight="1">
      <c r="A35" s="1266" t="s">
        <v>2036</v>
      </c>
      <c r="B35" s="312" t="s">
        <v>17</v>
      </c>
      <c r="C35" s="869" t="s">
        <v>1032</v>
      </c>
      <c r="D35" s="864">
        <v>182437.497974083</v>
      </c>
      <c r="E35" s="868">
        <v>229072.70618655701</v>
      </c>
      <c r="F35" s="864">
        <v>22887.122665573999</v>
      </c>
      <c r="G35" s="865">
        <v>1023143.8087607601</v>
      </c>
      <c r="H35" s="397">
        <v>-0.20358256113888251</v>
      </c>
      <c r="I35" s="396">
        <v>6.9711853971272255</v>
      </c>
    </row>
    <row r="36" spans="1:9" ht="17.25">
      <c r="A36" s="1268"/>
      <c r="B36" s="312" t="s">
        <v>18</v>
      </c>
      <c r="C36" s="869" t="s">
        <v>146</v>
      </c>
      <c r="D36" s="864">
        <v>77676.397735904</v>
      </c>
      <c r="E36" s="864">
        <v>86872.338763321997</v>
      </c>
      <c r="F36" s="864">
        <v>7825.1877376640005</v>
      </c>
      <c r="G36" s="865">
        <v>571466.05437518097</v>
      </c>
      <c r="H36" s="397">
        <v>-0.10585580126341176</v>
      </c>
      <c r="I36" s="396">
        <v>8.926458040365457</v>
      </c>
    </row>
    <row r="37" spans="1:9" ht="17.25">
      <c r="A37" s="1268"/>
      <c r="B37" s="312" t="s">
        <v>169</v>
      </c>
      <c r="C37" s="869" t="s">
        <v>1033</v>
      </c>
      <c r="D37" s="864">
        <v>5847.1198463729997</v>
      </c>
      <c r="E37" s="864">
        <v>8164.1268942340002</v>
      </c>
      <c r="F37" s="864">
        <v>661.093846203</v>
      </c>
      <c r="G37" s="865">
        <v>43732.329198652995</v>
      </c>
      <c r="H37" s="397">
        <v>-0.28380340946163041</v>
      </c>
      <c r="I37" s="396">
        <v>7.8446139378788633</v>
      </c>
    </row>
    <row r="38" spans="1:9" ht="18" thickBot="1">
      <c r="A38" s="1270"/>
      <c r="B38" s="352" t="s">
        <v>170</v>
      </c>
      <c r="C38" s="870" t="s">
        <v>1034</v>
      </c>
      <c r="D38" s="866">
        <v>5.9699999999999996E-3</v>
      </c>
      <c r="E38" s="866">
        <v>696.90270340300003</v>
      </c>
      <c r="F38" s="866">
        <v>29.988837237999999</v>
      </c>
      <c r="G38" s="867">
        <v>1096.8594918900001</v>
      </c>
      <c r="H38" s="461">
        <v>-0.99999143352440611</v>
      </c>
      <c r="I38" s="460">
        <v>-0.99980092592611647</v>
      </c>
    </row>
    <row r="39" spans="1:9" ht="21">
      <c r="A39" s="1266" t="s">
        <v>179</v>
      </c>
      <c r="B39" s="312" t="s">
        <v>17</v>
      </c>
      <c r="C39" s="869" t="s">
        <v>1032</v>
      </c>
      <c r="D39" s="864">
        <v>1384768</v>
      </c>
      <c r="E39" s="868">
        <v>1843975</v>
      </c>
      <c r="F39" s="864">
        <v>80336</v>
      </c>
      <c r="G39" s="865">
        <v>8702162</v>
      </c>
      <c r="H39" s="397">
        <v>-0.24903103350099653</v>
      </c>
      <c r="I39" s="396">
        <v>16.237203744274048</v>
      </c>
    </row>
    <row r="40" spans="1:9" ht="17.25">
      <c r="A40" s="1268"/>
      <c r="B40" s="312" t="s">
        <v>18</v>
      </c>
      <c r="C40" s="869" t="s">
        <v>146</v>
      </c>
      <c r="D40" s="864">
        <v>251969</v>
      </c>
      <c r="E40" s="864">
        <v>385305</v>
      </c>
      <c r="F40" s="864">
        <v>33075</v>
      </c>
      <c r="G40" s="865">
        <v>2645191</v>
      </c>
      <c r="H40" s="397">
        <v>-0.34605312674374844</v>
      </c>
      <c r="I40" s="396">
        <v>6.6181103552532123</v>
      </c>
    </row>
    <row r="41" spans="1:9" ht="17.25">
      <c r="A41" s="1268"/>
      <c r="B41" s="312" t="s">
        <v>169</v>
      </c>
      <c r="C41" s="869" t="s">
        <v>1033</v>
      </c>
      <c r="D41" s="864">
        <v>77783</v>
      </c>
      <c r="E41" s="864">
        <v>124870</v>
      </c>
      <c r="F41" s="864">
        <v>19678</v>
      </c>
      <c r="G41" s="865">
        <v>720470</v>
      </c>
      <c r="H41" s="397">
        <v>-0.37708817169856645</v>
      </c>
      <c r="I41" s="396">
        <v>2.9527899176745604</v>
      </c>
    </row>
    <row r="42" spans="1:9" ht="18" thickBot="1">
      <c r="A42" s="1270"/>
      <c r="B42" s="352" t="s">
        <v>170</v>
      </c>
      <c r="C42" s="870" t="s">
        <v>1034</v>
      </c>
      <c r="D42" s="866">
        <v>1</v>
      </c>
      <c r="E42" s="866">
        <v>3</v>
      </c>
      <c r="F42" s="866">
        <v>5</v>
      </c>
      <c r="G42" s="867">
        <v>51</v>
      </c>
      <c r="H42" s="461">
        <v>-0.66666666666666674</v>
      </c>
      <c r="I42" s="460">
        <v>-0.8</v>
      </c>
    </row>
    <row r="43" spans="1:9" ht="17.25">
      <c r="A43" s="1438" t="s">
        <v>48</v>
      </c>
      <c r="B43" s="1439"/>
      <c r="C43" s="871" t="s">
        <v>2699</v>
      </c>
      <c r="D43" s="872">
        <v>13473523.573000001</v>
      </c>
      <c r="E43" s="873">
        <v>14343773.098999999</v>
      </c>
      <c r="F43" s="872">
        <v>3904125.0440000002</v>
      </c>
      <c r="G43" s="874">
        <v>96306935.336999997</v>
      </c>
      <c r="H43" s="875">
        <v>-6.067089321572372E-2</v>
      </c>
      <c r="I43" s="876">
        <v>2.45109939388509</v>
      </c>
    </row>
    <row r="44" spans="1:9" ht="17.25">
      <c r="A44" s="1440"/>
      <c r="B44" s="1441"/>
      <c r="C44" s="871" t="s">
        <v>2034</v>
      </c>
      <c r="D44" s="872">
        <v>265961.02152636001</v>
      </c>
      <c r="E44" s="872">
        <v>324806.07454751595</v>
      </c>
      <c r="F44" s="872">
        <v>31403.393086679</v>
      </c>
      <c r="G44" s="874">
        <v>1639439.0518264838</v>
      </c>
      <c r="H44" s="875">
        <v>-0.18116980448451403</v>
      </c>
      <c r="I44" s="876">
        <v>7.4691810465276749</v>
      </c>
    </row>
    <row r="45" spans="1:9" ht="18" thickBot="1">
      <c r="A45" s="1442"/>
      <c r="B45" s="1443"/>
      <c r="C45" s="877" t="s">
        <v>179</v>
      </c>
      <c r="D45" s="878">
        <v>1714521</v>
      </c>
      <c r="E45" s="878">
        <v>2354153</v>
      </c>
      <c r="F45" s="878">
        <v>133094</v>
      </c>
      <c r="G45" s="879">
        <v>12067874</v>
      </c>
      <c r="H45" s="880">
        <v>-0.27170366581951133</v>
      </c>
      <c r="I45" s="881">
        <v>11.882030745187611</v>
      </c>
    </row>
    <row r="46" spans="1:9" ht="16.5" customHeight="1">
      <c r="A46" s="1444" t="s">
        <v>171</v>
      </c>
      <c r="B46" s="1445"/>
      <c r="C46" s="882" t="s">
        <v>2699</v>
      </c>
      <c r="D46" s="883">
        <v>748529.08738888893</v>
      </c>
      <c r="E46" s="884">
        <v>683036.81423809519</v>
      </c>
      <c r="F46" s="883">
        <v>216895.8357777778</v>
      </c>
      <c r="G46" s="885">
        <v>4780542.1059678569</v>
      </c>
      <c r="H46" s="886">
        <v>9.5883957914989049E-2</v>
      </c>
      <c r="I46" s="887">
        <v>2.4510993938850896</v>
      </c>
    </row>
    <row r="47" spans="1:9" ht="17.25">
      <c r="A47" s="1446"/>
      <c r="B47" s="1447"/>
      <c r="C47" s="882" t="s">
        <v>2034</v>
      </c>
      <c r="D47" s="883">
        <v>14775.612307020001</v>
      </c>
      <c r="E47" s="883">
        <v>15466.955930834092</v>
      </c>
      <c r="F47" s="883">
        <v>1744.6329492599443</v>
      </c>
      <c r="G47" s="885">
        <v>80882.954083277931</v>
      </c>
      <c r="H47" s="886">
        <v>-4.4698105231932961E-2</v>
      </c>
      <c r="I47" s="887">
        <v>7.4691810465276767</v>
      </c>
    </row>
    <row r="48" spans="1:9" ht="18" thickBot="1">
      <c r="A48" s="1448"/>
      <c r="B48" s="1449"/>
      <c r="C48" s="888" t="s">
        <v>179</v>
      </c>
      <c r="D48" s="889">
        <v>95251.166666666672</v>
      </c>
      <c r="E48" s="889">
        <v>112102.52380952382</v>
      </c>
      <c r="F48" s="889">
        <v>7394.1111111111113</v>
      </c>
      <c r="G48" s="890">
        <v>589497.20242966746</v>
      </c>
      <c r="H48" s="891">
        <v>-0.15032094345609648</v>
      </c>
      <c r="I48" s="892">
        <v>11.882030745187611</v>
      </c>
    </row>
  </sheetData>
  <mergeCells count="21">
    <mergeCell ref="D29:F29"/>
    <mergeCell ref="H29:I29"/>
    <mergeCell ref="A43:B45"/>
    <mergeCell ref="A46:B48"/>
    <mergeCell ref="A39:A42"/>
    <mergeCell ref="A35:A38"/>
    <mergeCell ref="A31:A34"/>
    <mergeCell ref="A29:A30"/>
    <mergeCell ref="B29:B30"/>
    <mergeCell ref="C29:C30"/>
    <mergeCell ref="A14:A19"/>
    <mergeCell ref="B15:B16"/>
    <mergeCell ref="B19:C19"/>
    <mergeCell ref="A20:B22"/>
    <mergeCell ref="A23:B25"/>
    <mergeCell ref="A2:A7"/>
    <mergeCell ref="B3:B4"/>
    <mergeCell ref="B7:C7"/>
    <mergeCell ref="A8:A13"/>
    <mergeCell ref="B9:B10"/>
    <mergeCell ref="B13:C13"/>
  </mergeCell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G14"/>
  <sheetViews>
    <sheetView rightToLeft="1" zoomScaleNormal="100" workbookViewId="0">
      <pane xSplit="1" topLeftCell="B1" activePane="topRight" state="frozen"/>
      <selection pane="topRight" activeCell="E14" sqref="E14"/>
    </sheetView>
  </sheetViews>
  <sheetFormatPr defaultColWidth="9.140625" defaultRowHeight="15"/>
  <cols>
    <col min="1" max="1" width="30" style="54" customWidth="1"/>
    <col min="2" max="2" width="15.28515625" style="54" customWidth="1"/>
    <col min="3" max="3" width="14" style="54" customWidth="1"/>
    <col min="4" max="26" width="9.5703125" style="54" customWidth="1"/>
    <col min="27" max="16384" width="9.140625" style="54"/>
  </cols>
  <sheetData>
    <row r="1" spans="1:33">
      <c r="A1" s="66"/>
      <c r="B1" s="926" t="s">
        <v>295</v>
      </c>
      <c r="C1" s="926" t="s">
        <v>296</v>
      </c>
      <c r="D1" s="926" t="s">
        <v>297</v>
      </c>
      <c r="E1" s="926" t="s">
        <v>298</v>
      </c>
      <c r="F1" s="926" t="s">
        <v>299</v>
      </c>
      <c r="G1" s="926" t="s">
        <v>300</v>
      </c>
      <c r="H1" s="926" t="s">
        <v>301</v>
      </c>
      <c r="I1" s="926" t="s">
        <v>302</v>
      </c>
      <c r="J1" s="926" t="s">
        <v>303</v>
      </c>
      <c r="K1" s="926" t="s">
        <v>304</v>
      </c>
      <c r="L1" s="926" t="s">
        <v>305</v>
      </c>
      <c r="M1" s="926" t="s">
        <v>306</v>
      </c>
      <c r="N1" s="926" t="s">
        <v>281</v>
      </c>
      <c r="O1" s="926" t="s">
        <v>1367</v>
      </c>
      <c r="P1" s="926" t="s">
        <v>1407</v>
      </c>
      <c r="Q1" s="926" t="s">
        <v>1494</v>
      </c>
      <c r="R1" s="926" t="s">
        <v>1499</v>
      </c>
      <c r="S1" s="926" t="s">
        <v>1574</v>
      </c>
      <c r="T1" s="926" t="s">
        <v>1595</v>
      </c>
      <c r="U1" s="926" t="s">
        <v>1656</v>
      </c>
      <c r="V1" s="926" t="s">
        <v>1776</v>
      </c>
      <c r="W1" s="926" t="s">
        <v>1815</v>
      </c>
      <c r="X1" s="926" t="s">
        <v>1781</v>
      </c>
      <c r="Y1" s="926" t="s">
        <v>1933</v>
      </c>
      <c r="Z1" s="926" t="s">
        <v>2047</v>
      </c>
      <c r="AA1" s="926" t="s">
        <v>2104</v>
      </c>
      <c r="AB1" s="926" t="s">
        <v>2148</v>
      </c>
      <c r="AC1" s="1078" t="s">
        <v>2204</v>
      </c>
      <c r="AD1" s="1078" t="s">
        <v>2354</v>
      </c>
      <c r="AE1" s="1078" t="s">
        <v>2355</v>
      </c>
      <c r="AF1" s="1078" t="s">
        <v>2464</v>
      </c>
      <c r="AG1" s="1078" t="s">
        <v>2506</v>
      </c>
    </row>
    <row r="2" spans="1:33">
      <c r="A2" s="925" t="s">
        <v>307</v>
      </c>
      <c r="B2" s="810">
        <v>82</v>
      </c>
      <c r="C2" s="810">
        <v>81</v>
      </c>
      <c r="D2" s="810">
        <v>77</v>
      </c>
      <c r="E2" s="810">
        <v>76</v>
      </c>
      <c r="F2" s="810">
        <v>76</v>
      </c>
      <c r="G2" s="810">
        <v>70</v>
      </c>
      <c r="H2" s="810">
        <v>71</v>
      </c>
      <c r="I2" s="810">
        <v>71</v>
      </c>
      <c r="J2" s="810">
        <v>71</v>
      </c>
      <c r="K2" s="810">
        <v>69</v>
      </c>
      <c r="L2" s="810">
        <v>69</v>
      </c>
      <c r="M2" s="810">
        <v>69</v>
      </c>
      <c r="N2" s="810">
        <v>68</v>
      </c>
      <c r="O2" s="810">
        <v>67</v>
      </c>
      <c r="P2" s="810">
        <v>66</v>
      </c>
      <c r="Q2" s="810">
        <v>66</v>
      </c>
      <c r="R2" s="810">
        <v>67</v>
      </c>
      <c r="S2" s="810">
        <v>66</v>
      </c>
      <c r="T2" s="810">
        <v>65</v>
      </c>
      <c r="U2" s="810">
        <v>65</v>
      </c>
      <c r="V2" s="810">
        <v>66</v>
      </c>
      <c r="W2" s="810">
        <v>66</v>
      </c>
      <c r="X2" s="810">
        <v>66</v>
      </c>
      <c r="Y2" s="810">
        <v>66</v>
      </c>
      <c r="Z2" s="810">
        <v>66</v>
      </c>
      <c r="AA2" s="810">
        <v>66</v>
      </c>
      <c r="AB2" s="810">
        <v>67</v>
      </c>
      <c r="AC2" s="810">
        <v>67</v>
      </c>
      <c r="AD2" s="810">
        <v>68</v>
      </c>
      <c r="AE2" s="810">
        <v>70</v>
      </c>
      <c r="AF2" s="810">
        <v>71</v>
      </c>
      <c r="AG2" s="810">
        <v>71</v>
      </c>
    </row>
    <row r="3" spans="1:33">
      <c r="A3" s="925" t="s">
        <v>308</v>
      </c>
      <c r="B3" s="810">
        <v>70</v>
      </c>
      <c r="C3" s="810">
        <v>70</v>
      </c>
      <c r="D3" s="810">
        <v>71</v>
      </c>
      <c r="E3" s="810">
        <v>71</v>
      </c>
      <c r="F3" s="810">
        <v>71</v>
      </c>
      <c r="G3" s="810">
        <v>71</v>
      </c>
      <c r="H3" s="810">
        <v>72</v>
      </c>
      <c r="I3" s="810">
        <v>73</v>
      </c>
      <c r="J3" s="810">
        <v>73</v>
      </c>
      <c r="K3" s="810">
        <v>73</v>
      </c>
      <c r="L3" s="810">
        <v>74</v>
      </c>
      <c r="M3" s="810">
        <v>75</v>
      </c>
      <c r="N3" s="810">
        <v>75</v>
      </c>
      <c r="O3" s="810">
        <v>75</v>
      </c>
      <c r="P3" s="810">
        <v>76</v>
      </c>
      <c r="Q3" s="810">
        <v>75</v>
      </c>
      <c r="R3" s="810">
        <v>74</v>
      </c>
      <c r="S3" s="810">
        <v>74</v>
      </c>
      <c r="T3" s="810">
        <v>76</v>
      </c>
      <c r="U3" s="810">
        <v>78</v>
      </c>
      <c r="V3" s="810">
        <v>79</v>
      </c>
      <c r="W3" s="810">
        <v>79</v>
      </c>
      <c r="X3" s="810">
        <v>79</v>
      </c>
      <c r="Y3" s="810">
        <v>79</v>
      </c>
      <c r="Z3" s="810">
        <v>80</v>
      </c>
      <c r="AA3" s="810">
        <v>81</v>
      </c>
      <c r="AB3" s="810">
        <v>81</v>
      </c>
      <c r="AC3" s="810">
        <v>81</v>
      </c>
      <c r="AD3" s="810">
        <v>81</v>
      </c>
      <c r="AE3" s="810">
        <v>82</v>
      </c>
      <c r="AF3" s="810">
        <v>84</v>
      </c>
      <c r="AG3" s="810">
        <v>85</v>
      </c>
    </row>
    <row r="4" spans="1:33">
      <c r="A4" s="925" t="s">
        <v>309</v>
      </c>
      <c r="B4" s="810">
        <v>20</v>
      </c>
      <c r="C4" s="810">
        <v>19</v>
      </c>
      <c r="D4" s="810">
        <v>20</v>
      </c>
      <c r="E4" s="810">
        <v>21</v>
      </c>
      <c r="F4" s="810">
        <v>20</v>
      </c>
      <c r="G4" s="810">
        <v>20</v>
      </c>
      <c r="H4" s="810">
        <v>20</v>
      </c>
      <c r="I4" s="810">
        <v>20</v>
      </c>
      <c r="J4" s="810">
        <v>20</v>
      </c>
      <c r="K4" s="810">
        <v>20</v>
      </c>
      <c r="L4" s="810">
        <v>20</v>
      </c>
      <c r="M4" s="810">
        <v>20</v>
      </c>
      <c r="N4" s="810">
        <v>20</v>
      </c>
      <c r="O4" s="810">
        <v>21</v>
      </c>
      <c r="P4" s="810">
        <v>21</v>
      </c>
      <c r="Q4" s="810">
        <v>21</v>
      </c>
      <c r="R4" s="810">
        <v>21</v>
      </c>
      <c r="S4" s="810">
        <v>21</v>
      </c>
      <c r="T4" s="810">
        <v>21</v>
      </c>
      <c r="U4" s="810">
        <v>21</v>
      </c>
      <c r="V4" s="810">
        <v>20</v>
      </c>
      <c r="W4" s="810">
        <v>20</v>
      </c>
      <c r="X4" s="810">
        <v>20</v>
      </c>
      <c r="Y4" s="810">
        <v>20</v>
      </c>
      <c r="Z4" s="810">
        <v>20</v>
      </c>
      <c r="AA4" s="810">
        <v>20</v>
      </c>
      <c r="AB4" s="810">
        <v>20</v>
      </c>
      <c r="AC4" s="810">
        <v>21</v>
      </c>
      <c r="AD4" s="810">
        <v>21</v>
      </c>
      <c r="AE4" s="810">
        <v>21</v>
      </c>
      <c r="AF4" s="810">
        <v>21</v>
      </c>
      <c r="AG4" s="810">
        <v>21</v>
      </c>
    </row>
    <row r="5" spans="1:33">
      <c r="A5" s="925" t="s">
        <v>310</v>
      </c>
      <c r="B5" s="927">
        <v>28</v>
      </c>
      <c r="C5" s="927">
        <v>28</v>
      </c>
      <c r="D5" s="927">
        <v>28</v>
      </c>
      <c r="E5" s="927">
        <v>28</v>
      </c>
      <c r="F5" s="927">
        <v>30</v>
      </c>
      <c r="G5" s="927">
        <v>32</v>
      </c>
      <c r="H5" s="927">
        <v>32</v>
      </c>
      <c r="I5" s="927">
        <v>33</v>
      </c>
      <c r="J5" s="927">
        <v>33</v>
      </c>
      <c r="K5" s="927">
        <v>35</v>
      </c>
      <c r="L5" s="927">
        <v>36</v>
      </c>
      <c r="M5" s="927">
        <v>36</v>
      </c>
      <c r="N5" s="927">
        <v>37</v>
      </c>
      <c r="O5" s="927">
        <v>38</v>
      </c>
      <c r="P5" s="927">
        <v>38</v>
      </c>
      <c r="Q5" s="810">
        <v>38</v>
      </c>
      <c r="R5" s="810">
        <v>38</v>
      </c>
      <c r="S5" s="810">
        <v>39</v>
      </c>
      <c r="T5" s="810">
        <v>40</v>
      </c>
      <c r="U5" s="810">
        <v>42</v>
      </c>
      <c r="V5" s="810">
        <v>42</v>
      </c>
      <c r="W5" s="810">
        <v>42</v>
      </c>
      <c r="X5" s="810">
        <v>42</v>
      </c>
      <c r="Y5" s="810">
        <v>42</v>
      </c>
      <c r="Z5" s="810">
        <v>45</v>
      </c>
      <c r="AA5" s="810">
        <v>46</v>
      </c>
      <c r="AB5" s="810">
        <v>46</v>
      </c>
      <c r="AC5" s="810">
        <v>49</v>
      </c>
      <c r="AD5" s="810">
        <v>50</v>
      </c>
      <c r="AE5" s="810">
        <v>50</v>
      </c>
      <c r="AF5" s="810">
        <v>50</v>
      </c>
      <c r="AG5" s="810">
        <v>52</v>
      </c>
    </row>
    <row r="6" spans="1:33">
      <c r="A6" s="929" t="s">
        <v>16</v>
      </c>
      <c r="B6" s="928">
        <f t="shared" ref="B6:N6" si="0">SUM(B2:B5)</f>
        <v>200</v>
      </c>
      <c r="C6" s="928">
        <f t="shared" si="0"/>
        <v>198</v>
      </c>
      <c r="D6" s="928">
        <f t="shared" si="0"/>
        <v>196</v>
      </c>
      <c r="E6" s="928">
        <f t="shared" si="0"/>
        <v>196</v>
      </c>
      <c r="F6" s="928">
        <f t="shared" si="0"/>
        <v>197</v>
      </c>
      <c r="G6" s="928">
        <f t="shared" si="0"/>
        <v>193</v>
      </c>
      <c r="H6" s="928">
        <f t="shared" si="0"/>
        <v>195</v>
      </c>
      <c r="I6" s="928">
        <f t="shared" si="0"/>
        <v>197</v>
      </c>
      <c r="J6" s="928">
        <f t="shared" si="0"/>
        <v>197</v>
      </c>
      <c r="K6" s="928">
        <f t="shared" si="0"/>
        <v>197</v>
      </c>
      <c r="L6" s="928">
        <f t="shared" si="0"/>
        <v>199</v>
      </c>
      <c r="M6" s="928">
        <f t="shared" si="0"/>
        <v>200</v>
      </c>
      <c r="N6" s="928">
        <f t="shared" si="0"/>
        <v>200</v>
      </c>
      <c r="O6" s="928">
        <v>201</v>
      </c>
      <c r="P6" s="928">
        <v>201</v>
      </c>
      <c r="Q6" s="928">
        <v>200</v>
      </c>
      <c r="R6" s="928">
        <v>200</v>
      </c>
      <c r="S6" s="928">
        <v>200</v>
      </c>
      <c r="T6" s="928">
        <v>202</v>
      </c>
      <c r="U6" s="928">
        <v>206</v>
      </c>
      <c r="V6" s="928">
        <v>207</v>
      </c>
      <c r="W6" s="928">
        <v>207</v>
      </c>
      <c r="X6" s="928">
        <f t="shared" ref="X6:AC6" si="1">SUM(X2:X5)</f>
        <v>207</v>
      </c>
      <c r="Y6" s="928">
        <f t="shared" si="1"/>
        <v>207</v>
      </c>
      <c r="Z6" s="928">
        <f t="shared" si="1"/>
        <v>211</v>
      </c>
      <c r="AA6" s="928">
        <f t="shared" si="1"/>
        <v>213</v>
      </c>
      <c r="AB6" s="928">
        <f t="shared" si="1"/>
        <v>214</v>
      </c>
      <c r="AC6" s="928">
        <f t="shared" si="1"/>
        <v>218</v>
      </c>
      <c r="AD6" s="928">
        <f t="shared" ref="AD6:AE6" si="2">SUM(AD2:AD5)</f>
        <v>220</v>
      </c>
      <c r="AE6" s="928">
        <f t="shared" si="2"/>
        <v>223</v>
      </c>
      <c r="AF6" s="928">
        <f t="shared" ref="AF6:AG6" si="3">SUM(AF2:AF5)</f>
        <v>226</v>
      </c>
      <c r="AG6" s="928">
        <f t="shared" si="3"/>
        <v>229</v>
      </c>
    </row>
    <row r="8" spans="1:33" ht="23.25" customHeight="1">
      <c r="A8" s="923"/>
      <c r="B8" s="1452" t="s">
        <v>356</v>
      </c>
      <c r="C8" s="1452"/>
      <c r="D8" s="1452" t="s">
        <v>2691</v>
      </c>
      <c r="E8" s="1452"/>
      <c r="F8" s="1452"/>
      <c r="G8" s="1452" t="s">
        <v>2466</v>
      </c>
      <c r="H8" s="1452"/>
      <c r="I8" s="1452"/>
    </row>
    <row r="9" spans="1:33" ht="27" customHeight="1">
      <c r="A9" s="924" t="s">
        <v>361</v>
      </c>
      <c r="B9" s="924" t="s">
        <v>2690</v>
      </c>
      <c r="C9" s="924" t="s">
        <v>2465</v>
      </c>
      <c r="D9" s="924" t="s">
        <v>51</v>
      </c>
      <c r="E9" s="924" t="s">
        <v>50</v>
      </c>
      <c r="F9" s="924" t="s">
        <v>1035</v>
      </c>
      <c r="G9" s="924" t="s">
        <v>51</v>
      </c>
      <c r="H9" s="924" t="s">
        <v>50</v>
      </c>
      <c r="I9" s="924" t="s">
        <v>1035</v>
      </c>
    </row>
    <row r="10" spans="1:33" ht="17.25" customHeight="1">
      <c r="A10" s="148" t="s">
        <v>311</v>
      </c>
      <c r="B10" s="1076">
        <v>85</v>
      </c>
      <c r="C10" s="1076">
        <v>84</v>
      </c>
      <c r="D10" s="1076">
        <v>5344699</v>
      </c>
      <c r="E10" s="1076">
        <v>6837</v>
      </c>
      <c r="F10" s="1076">
        <f>D10+E10</f>
        <v>5351536</v>
      </c>
      <c r="G10" s="1076">
        <v>5324211</v>
      </c>
      <c r="H10" s="1076">
        <v>5866</v>
      </c>
      <c r="I10" s="1076">
        <f>G10+H10</f>
        <v>5330077</v>
      </c>
    </row>
    <row r="11" spans="1:33" ht="17.25" customHeight="1">
      <c r="A11" s="148" t="s">
        <v>360</v>
      </c>
      <c r="B11" s="1076">
        <v>21</v>
      </c>
      <c r="C11" s="1076">
        <v>21</v>
      </c>
      <c r="D11" s="1076">
        <v>26207</v>
      </c>
      <c r="E11" s="1076">
        <v>232</v>
      </c>
      <c r="F11" s="1076">
        <f>D11+E11</f>
        <v>26439</v>
      </c>
      <c r="G11" s="1076">
        <v>28681</v>
      </c>
      <c r="H11" s="1076">
        <v>232</v>
      </c>
      <c r="I11" s="1076">
        <f>G11+H11</f>
        <v>28913</v>
      </c>
    </row>
    <row r="12" spans="1:33" ht="17.25" customHeight="1">
      <c r="A12" s="148" t="s">
        <v>15</v>
      </c>
      <c r="B12" s="1076">
        <v>71</v>
      </c>
      <c r="C12" s="1076">
        <v>71</v>
      </c>
      <c r="D12" s="1076">
        <v>2940041</v>
      </c>
      <c r="E12" s="1076">
        <v>2616</v>
      </c>
      <c r="F12" s="1076">
        <f>D12+E12</f>
        <v>2942657</v>
      </c>
      <c r="G12" s="1076">
        <v>3103591</v>
      </c>
      <c r="H12" s="1076">
        <v>2494</v>
      </c>
      <c r="I12" s="1076">
        <f>G12+H12</f>
        <v>3106085</v>
      </c>
    </row>
    <row r="13" spans="1:33" ht="17.25">
      <c r="A13" s="148" t="s">
        <v>313</v>
      </c>
      <c r="B13" s="1076">
        <v>52</v>
      </c>
      <c r="C13" s="1076">
        <v>50</v>
      </c>
      <c r="D13" s="1076">
        <v>111</v>
      </c>
      <c r="E13" s="1076">
        <v>406</v>
      </c>
      <c r="F13" s="1076">
        <f>D13+E13</f>
        <v>517</v>
      </c>
      <c r="G13" s="1076">
        <v>102</v>
      </c>
      <c r="H13" s="1076">
        <v>397</v>
      </c>
      <c r="I13" s="1076">
        <f>G13+H13</f>
        <v>499</v>
      </c>
    </row>
    <row r="14" spans="1:33" ht="18">
      <c r="A14" s="149" t="s">
        <v>176</v>
      </c>
      <c r="B14" s="1077">
        <f t="shared" ref="B14:I14" si="4">SUM(B10:B13)</f>
        <v>229</v>
      </c>
      <c r="C14" s="1077">
        <f t="shared" si="4"/>
        <v>226</v>
      </c>
      <c r="D14" s="1077">
        <f t="shared" si="4"/>
        <v>8311058</v>
      </c>
      <c r="E14" s="1077">
        <f t="shared" si="4"/>
        <v>10091</v>
      </c>
      <c r="F14" s="1077">
        <f t="shared" si="4"/>
        <v>8321149</v>
      </c>
      <c r="G14" s="1077">
        <f t="shared" si="4"/>
        <v>8456585</v>
      </c>
      <c r="H14" s="1077">
        <f t="shared" si="4"/>
        <v>8989</v>
      </c>
      <c r="I14" s="1077">
        <f t="shared" si="4"/>
        <v>8465574</v>
      </c>
    </row>
  </sheetData>
  <mergeCells count="3">
    <mergeCell ref="B8:C8"/>
    <mergeCell ref="D8:F8"/>
    <mergeCell ref="G8:I8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9"/>
  <sheetViews>
    <sheetView rightToLeft="1" workbookViewId="0">
      <pane xSplit="1" topLeftCell="AA1" activePane="topRight" state="frozen"/>
      <selection pane="topRight" activeCell="AR42" sqref="AR42"/>
    </sheetView>
  </sheetViews>
  <sheetFormatPr defaultColWidth="9.140625" defaultRowHeight="15"/>
  <cols>
    <col min="1" max="1" width="31.5703125" style="67" bestFit="1" customWidth="1"/>
    <col min="2" max="37" width="9.42578125" style="67" customWidth="1"/>
    <col min="38" max="16384" width="9.140625" style="67"/>
  </cols>
  <sheetData>
    <row r="1" spans="1:44">
      <c r="A1" s="930"/>
      <c r="B1" s="926" t="s">
        <v>314</v>
      </c>
      <c r="C1" s="926" t="s">
        <v>315</v>
      </c>
      <c r="D1" s="926" t="s">
        <v>316</v>
      </c>
      <c r="E1" s="926" t="s">
        <v>317</v>
      </c>
      <c r="F1" s="926" t="s">
        <v>318</v>
      </c>
      <c r="G1" s="926" t="s">
        <v>319</v>
      </c>
      <c r="H1" s="926" t="s">
        <v>320</v>
      </c>
      <c r="I1" s="926" t="s">
        <v>321</v>
      </c>
      <c r="J1" s="926" t="s">
        <v>322</v>
      </c>
      <c r="K1" s="926" t="s">
        <v>323</v>
      </c>
      <c r="L1" s="926" t="s">
        <v>324</v>
      </c>
      <c r="M1" s="926" t="s">
        <v>295</v>
      </c>
      <c r="N1" s="926" t="s">
        <v>296</v>
      </c>
      <c r="O1" s="926" t="s">
        <v>297</v>
      </c>
      <c r="P1" s="926" t="s">
        <v>298</v>
      </c>
      <c r="Q1" s="926" t="s">
        <v>299</v>
      </c>
      <c r="R1" s="926" t="s">
        <v>300</v>
      </c>
      <c r="S1" s="926" t="s">
        <v>301</v>
      </c>
      <c r="T1" s="926" t="s">
        <v>302</v>
      </c>
      <c r="U1" s="926" t="s">
        <v>303</v>
      </c>
      <c r="V1" s="926" t="s">
        <v>304</v>
      </c>
      <c r="W1" s="926" t="s">
        <v>305</v>
      </c>
      <c r="X1" s="926" t="s">
        <v>306</v>
      </c>
      <c r="Y1" s="926" t="s">
        <v>281</v>
      </c>
      <c r="Z1" s="926" t="s">
        <v>2105</v>
      </c>
      <c r="AA1" s="926" t="s">
        <v>1407</v>
      </c>
      <c r="AB1" s="926" t="s">
        <v>1494</v>
      </c>
      <c r="AC1" s="926" t="s">
        <v>1499</v>
      </c>
      <c r="AD1" s="926" t="s">
        <v>1574</v>
      </c>
      <c r="AE1" s="926" t="s">
        <v>1595</v>
      </c>
      <c r="AF1" s="926" t="s">
        <v>1656</v>
      </c>
      <c r="AG1" s="926" t="s">
        <v>1776</v>
      </c>
      <c r="AH1" s="926" t="s">
        <v>1815</v>
      </c>
      <c r="AI1" s="926" t="s">
        <v>1781</v>
      </c>
      <c r="AJ1" s="926" t="s">
        <v>1933</v>
      </c>
      <c r="AK1" s="926" t="s">
        <v>2047</v>
      </c>
      <c r="AL1" s="926" t="s">
        <v>2104</v>
      </c>
      <c r="AM1" s="926" t="s">
        <v>2148</v>
      </c>
      <c r="AN1" s="1078" t="s">
        <v>2204</v>
      </c>
      <c r="AO1" s="1078" t="s">
        <v>2354</v>
      </c>
      <c r="AP1" s="1078" t="s">
        <v>2355</v>
      </c>
      <c r="AQ1" s="1078" t="s">
        <v>2464</v>
      </c>
      <c r="AR1" s="1078" t="s">
        <v>2506</v>
      </c>
    </row>
    <row r="2" spans="1:44" s="932" customFormat="1">
      <c r="A2" s="1079" t="s">
        <v>325</v>
      </c>
      <c r="B2" s="931">
        <v>17731879.169091009</v>
      </c>
      <c r="C2" s="931">
        <v>17474221.738578003</v>
      </c>
      <c r="D2" s="931">
        <v>17388700.845830005</v>
      </c>
      <c r="E2" s="931">
        <v>7801620.0046159942</v>
      </c>
      <c r="F2" s="931">
        <v>7857117.7057149997</v>
      </c>
      <c r="G2" s="931">
        <v>8141338.0850690017</v>
      </c>
      <c r="H2" s="931">
        <v>7897557.9982270012</v>
      </c>
      <c r="I2" s="931">
        <v>8024848.2565930001</v>
      </c>
      <c r="J2" s="931">
        <v>8351905.8379749991</v>
      </c>
      <c r="K2" s="931">
        <v>8667304.4478599969</v>
      </c>
      <c r="L2" s="931">
        <v>8600458.3302260023</v>
      </c>
      <c r="M2" s="931">
        <v>8338.8727354969997</v>
      </c>
      <c r="N2" s="931">
        <v>8114.3348209980004</v>
      </c>
      <c r="O2" s="931">
        <v>7901.7150517770006</v>
      </c>
      <c r="P2" s="931">
        <v>9270.8370471490034</v>
      </c>
      <c r="Q2" s="931">
        <v>9524.418098477001</v>
      </c>
      <c r="R2" s="931">
        <v>12525.208425026005</v>
      </c>
      <c r="S2" s="931">
        <v>16127.015396641993</v>
      </c>
      <c r="T2" s="931">
        <v>19988.164914720008</v>
      </c>
      <c r="U2" s="931">
        <v>18194.55423392501</v>
      </c>
      <c r="V2" s="931">
        <v>15642.436076713004</v>
      </c>
      <c r="W2" s="931">
        <v>16130.964210549004</v>
      </c>
      <c r="X2" s="931">
        <v>15384.784958202999</v>
      </c>
      <c r="Y2" s="931">
        <v>18201.523599274002</v>
      </c>
      <c r="Z2" s="931">
        <v>21081</v>
      </c>
      <c r="AA2" s="931">
        <v>22922</v>
      </c>
      <c r="AB2" s="931">
        <v>26880</v>
      </c>
      <c r="AC2" s="931">
        <v>29878</v>
      </c>
      <c r="AD2" s="931">
        <v>32916</v>
      </c>
      <c r="AE2" s="931">
        <v>39784</v>
      </c>
      <c r="AF2" s="931">
        <v>40067</v>
      </c>
      <c r="AG2" s="931">
        <v>40301</v>
      </c>
      <c r="AH2" s="931">
        <v>49725</v>
      </c>
      <c r="AI2" s="931">
        <v>60677</v>
      </c>
      <c r="AJ2" s="931">
        <v>79684</v>
      </c>
      <c r="AK2" s="931">
        <v>102771</v>
      </c>
      <c r="AL2" s="931">
        <v>149237</v>
      </c>
      <c r="AM2" s="931">
        <v>250883</v>
      </c>
      <c r="AN2" s="931">
        <v>355310</v>
      </c>
      <c r="AO2" s="931">
        <v>557182</v>
      </c>
      <c r="AP2" s="931">
        <v>673124</v>
      </c>
      <c r="AQ2" s="931">
        <v>579932.9</v>
      </c>
      <c r="AR2" s="931">
        <v>506174</v>
      </c>
    </row>
    <row r="3" spans="1:44" s="932" customFormat="1">
      <c r="A3" s="1079" t="s">
        <v>326</v>
      </c>
      <c r="B3" s="931">
        <v>1305709838.7276196</v>
      </c>
      <c r="C3" s="931">
        <v>1302575815.1702788</v>
      </c>
      <c r="D3" s="931">
        <v>1298213327.543704</v>
      </c>
      <c r="E3" s="931">
        <v>1271817252.5741477</v>
      </c>
      <c r="F3" s="931">
        <v>1270592556.041599</v>
      </c>
      <c r="G3" s="931">
        <v>1346205621.6946554</v>
      </c>
      <c r="H3" s="931">
        <v>1477578163.3560557</v>
      </c>
      <c r="I3" s="931">
        <v>1546474847.120791</v>
      </c>
      <c r="J3" s="931">
        <v>1561283876.1245947</v>
      </c>
      <c r="K3" s="931">
        <v>1560917511.7386191</v>
      </c>
      <c r="L3" s="931">
        <v>1504165321.0231848</v>
      </c>
      <c r="M3" s="931">
        <v>1435040.0844028555</v>
      </c>
      <c r="N3" s="931">
        <v>1465562.7234586433</v>
      </c>
      <c r="O3" s="931">
        <v>1468554.0938118156</v>
      </c>
      <c r="P3" s="931">
        <v>1460029.3279838066</v>
      </c>
      <c r="Q3" s="931">
        <v>1445866.4393690934</v>
      </c>
      <c r="R3" s="931">
        <v>1420875.5587274164</v>
      </c>
      <c r="S3" s="931">
        <v>1359969.407892178</v>
      </c>
      <c r="T3" s="931">
        <v>1362204.7151734983</v>
      </c>
      <c r="U3" s="931">
        <v>1385202.1421966625</v>
      </c>
      <c r="V3" s="931">
        <v>1410446.5719497243</v>
      </c>
      <c r="W3" s="931">
        <v>1442480.129653313</v>
      </c>
      <c r="X3" s="931">
        <v>1466569.4725739178</v>
      </c>
      <c r="Y3" s="931">
        <v>1485604.1815619604</v>
      </c>
      <c r="Z3" s="931">
        <v>1500393</v>
      </c>
      <c r="AA3" s="931">
        <v>1478537</v>
      </c>
      <c r="AB3" s="931">
        <v>1496374</v>
      </c>
      <c r="AC3" s="931">
        <v>1520448</v>
      </c>
      <c r="AD3" s="931">
        <v>1574223</v>
      </c>
      <c r="AE3" s="931">
        <v>1616268</v>
      </c>
      <c r="AF3" s="931">
        <v>1677189</v>
      </c>
      <c r="AG3" s="931">
        <v>1699148</v>
      </c>
      <c r="AH3" s="931">
        <v>1736912</v>
      </c>
      <c r="AI3" s="931">
        <v>1760412</v>
      </c>
      <c r="AJ3" s="931">
        <v>1765334</v>
      </c>
      <c r="AK3" s="931">
        <v>1832835</v>
      </c>
      <c r="AL3" s="931">
        <v>1925934</v>
      </c>
      <c r="AM3" s="931">
        <v>2020779</v>
      </c>
      <c r="AN3" s="931">
        <v>2144895</v>
      </c>
      <c r="AO3" s="931">
        <v>2259515</v>
      </c>
      <c r="AP3" s="931">
        <v>2377327</v>
      </c>
      <c r="AQ3" s="931">
        <v>2530094.2999999998</v>
      </c>
      <c r="AR3" s="931">
        <v>2523232</v>
      </c>
    </row>
    <row r="4" spans="1:44" s="932" customFormat="1">
      <c r="A4" s="1079" t="s">
        <v>327</v>
      </c>
      <c r="B4" s="931">
        <v>9082086.8274370003</v>
      </c>
      <c r="C4" s="931">
        <v>8444271.6604590006</v>
      </c>
      <c r="D4" s="931">
        <v>7786306.9670840008</v>
      </c>
      <c r="E4" s="931">
        <v>7895423.2746239994</v>
      </c>
      <c r="F4" s="931">
        <v>7987463.0452459995</v>
      </c>
      <c r="G4" s="931">
        <v>6770389.645451</v>
      </c>
      <c r="H4" s="931">
        <v>7274105.2776839994</v>
      </c>
      <c r="I4" s="931">
        <v>6508008.8443659991</v>
      </c>
      <c r="J4" s="931">
        <v>9069109.5521099996</v>
      </c>
      <c r="K4" s="931">
        <v>10446556.289171999</v>
      </c>
      <c r="L4" s="931">
        <v>11511687.645783</v>
      </c>
      <c r="M4" s="931">
        <v>9385.0880130209989</v>
      </c>
      <c r="N4" s="931">
        <v>8912.601621971</v>
      </c>
      <c r="O4" s="931">
        <v>8916.6253575460014</v>
      </c>
      <c r="P4" s="931">
        <v>9405.8590003249992</v>
      </c>
      <c r="Q4" s="931">
        <v>7414.7250852979996</v>
      </c>
      <c r="R4" s="931">
        <v>8054.6024672030007</v>
      </c>
      <c r="S4" s="931">
        <v>8720.2280163270007</v>
      </c>
      <c r="T4" s="931">
        <v>9578.0501895009984</v>
      </c>
      <c r="U4" s="931">
        <v>7949.4056640359995</v>
      </c>
      <c r="V4" s="931">
        <v>6221.6570265030005</v>
      </c>
      <c r="W4" s="931">
        <v>6099.7213193510006</v>
      </c>
      <c r="X4" s="931">
        <v>5834.2544195519995</v>
      </c>
      <c r="Y4" s="931">
        <v>5252.0566620480004</v>
      </c>
      <c r="Z4" s="931">
        <v>5795</v>
      </c>
      <c r="AA4" s="931">
        <v>6542</v>
      </c>
      <c r="AB4" s="931">
        <v>7087</v>
      </c>
      <c r="AC4" s="931">
        <v>10352</v>
      </c>
      <c r="AD4" s="931">
        <v>12578</v>
      </c>
      <c r="AE4" s="931">
        <v>13181</v>
      </c>
      <c r="AF4" s="931">
        <v>12047</v>
      </c>
      <c r="AG4" s="931">
        <v>11639</v>
      </c>
      <c r="AH4" s="931">
        <v>12642</v>
      </c>
      <c r="AI4" s="931">
        <v>13522</v>
      </c>
      <c r="AJ4" s="931">
        <v>14447</v>
      </c>
      <c r="AK4" s="931">
        <v>13204</v>
      </c>
      <c r="AL4" s="931">
        <v>16999</v>
      </c>
      <c r="AM4" s="931">
        <v>23998</v>
      </c>
      <c r="AN4" s="931">
        <v>30903</v>
      </c>
      <c r="AO4" s="931">
        <v>48012</v>
      </c>
      <c r="AP4" s="931">
        <v>50216</v>
      </c>
      <c r="AQ4" s="931">
        <v>40706.800000000003</v>
      </c>
      <c r="AR4" s="931">
        <v>35258</v>
      </c>
    </row>
    <row r="5" spans="1:44" s="932" customFormat="1">
      <c r="A5" s="928" t="s">
        <v>16</v>
      </c>
      <c r="B5" s="1080">
        <f t="shared" ref="B5:AI5" si="0">SUM(B2:B4)</f>
        <v>1332523804.7241476</v>
      </c>
      <c r="C5" s="1080">
        <f t="shared" si="0"/>
        <v>1328494308.5693159</v>
      </c>
      <c r="D5" s="1080">
        <f t="shared" si="0"/>
        <v>1323388335.3566179</v>
      </c>
      <c r="E5" s="1080">
        <f t="shared" si="0"/>
        <v>1287514295.8533878</v>
      </c>
      <c r="F5" s="1080">
        <f t="shared" si="0"/>
        <v>1286437136.7925599</v>
      </c>
      <c r="G5" s="1080">
        <f t="shared" si="0"/>
        <v>1361117349.4251754</v>
      </c>
      <c r="H5" s="1080">
        <f t="shared" si="0"/>
        <v>1492749826.6319668</v>
      </c>
      <c r="I5" s="1080">
        <f t="shared" si="0"/>
        <v>1561007704.22175</v>
      </c>
      <c r="J5" s="1080">
        <f t="shared" si="0"/>
        <v>1578704891.5146797</v>
      </c>
      <c r="K5" s="1080">
        <f t="shared" si="0"/>
        <v>1580031372.475651</v>
      </c>
      <c r="L5" s="1080">
        <f t="shared" si="0"/>
        <v>1524277466.9991937</v>
      </c>
      <c r="M5" s="1080">
        <f t="shared" si="0"/>
        <v>1452764.0451513736</v>
      </c>
      <c r="N5" s="1080">
        <f t="shared" si="0"/>
        <v>1482589.6599016122</v>
      </c>
      <c r="O5" s="1080">
        <f t="shared" si="0"/>
        <v>1485372.4342211385</v>
      </c>
      <c r="P5" s="1080">
        <f t="shared" si="0"/>
        <v>1478706.0240312805</v>
      </c>
      <c r="Q5" s="1080">
        <f t="shared" si="0"/>
        <v>1462805.5825528684</v>
      </c>
      <c r="R5" s="1080">
        <f t="shared" si="0"/>
        <v>1441455.3696196454</v>
      </c>
      <c r="S5" s="1080">
        <f t="shared" si="0"/>
        <v>1384816.651305147</v>
      </c>
      <c r="T5" s="1080">
        <f t="shared" si="0"/>
        <v>1391770.9302777192</v>
      </c>
      <c r="U5" s="1080">
        <f t="shared" si="0"/>
        <v>1411346.1020946235</v>
      </c>
      <c r="V5" s="1080">
        <f t="shared" si="0"/>
        <v>1432310.6650529404</v>
      </c>
      <c r="W5" s="1080">
        <f t="shared" si="0"/>
        <v>1464710.815183213</v>
      </c>
      <c r="X5" s="1080">
        <f t="shared" si="0"/>
        <v>1487788.5119516728</v>
      </c>
      <c r="Y5" s="1080">
        <f t="shared" si="0"/>
        <v>1509057.7618232823</v>
      </c>
      <c r="Z5" s="1080">
        <f t="shared" si="0"/>
        <v>1527269</v>
      </c>
      <c r="AA5" s="1080">
        <f t="shared" si="0"/>
        <v>1508001</v>
      </c>
      <c r="AB5" s="1080">
        <f t="shared" si="0"/>
        <v>1530341</v>
      </c>
      <c r="AC5" s="1080">
        <f t="shared" si="0"/>
        <v>1560678</v>
      </c>
      <c r="AD5" s="1080">
        <f t="shared" si="0"/>
        <v>1619717</v>
      </c>
      <c r="AE5" s="1080">
        <f t="shared" si="0"/>
        <v>1669233</v>
      </c>
      <c r="AF5" s="1080">
        <f t="shared" si="0"/>
        <v>1729303</v>
      </c>
      <c r="AG5" s="1080">
        <f t="shared" si="0"/>
        <v>1751088</v>
      </c>
      <c r="AH5" s="1080">
        <f t="shared" si="0"/>
        <v>1799279</v>
      </c>
      <c r="AI5" s="1080">
        <f t="shared" si="0"/>
        <v>1834611</v>
      </c>
      <c r="AJ5" s="1080">
        <f t="shared" ref="AJ5:AP5" si="1">SUM(AJ2:AJ4)</f>
        <v>1859465</v>
      </c>
      <c r="AK5" s="1080">
        <f t="shared" si="1"/>
        <v>1948810</v>
      </c>
      <c r="AL5" s="1080">
        <f t="shared" si="1"/>
        <v>2092170</v>
      </c>
      <c r="AM5" s="1080">
        <f t="shared" si="1"/>
        <v>2295660</v>
      </c>
      <c r="AN5" s="1080">
        <f t="shared" si="1"/>
        <v>2531108</v>
      </c>
      <c r="AO5" s="1080">
        <f t="shared" si="1"/>
        <v>2864709</v>
      </c>
      <c r="AP5" s="1080">
        <f t="shared" si="1"/>
        <v>3100667</v>
      </c>
      <c r="AQ5" s="1080">
        <f t="shared" ref="AQ5:AR5" si="2">SUM(AQ2:AQ4)</f>
        <v>3150733.9999999995</v>
      </c>
      <c r="AR5" s="1080">
        <f t="shared" si="2"/>
        <v>3064664</v>
      </c>
    </row>
    <row r="6" spans="1:44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44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4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4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O34"/>
  <sheetViews>
    <sheetView rightToLeft="1" topLeftCell="Z1" workbookViewId="0">
      <selection activeCell="AN20" sqref="AN20"/>
    </sheetView>
  </sheetViews>
  <sheetFormatPr defaultRowHeight="15"/>
  <cols>
    <col min="1" max="1" width="20.140625" customWidth="1"/>
    <col min="2" max="2" width="12.85546875" customWidth="1"/>
    <col min="3" max="3" width="10.85546875" bestFit="1" customWidth="1"/>
    <col min="4" max="4" width="14" customWidth="1"/>
    <col min="5" max="5" width="10.85546875" bestFit="1" customWidth="1"/>
    <col min="6" max="6" width="11.7109375" customWidth="1"/>
    <col min="7" max="7" width="10.85546875" bestFit="1" customWidth="1"/>
    <col min="8" max="8" width="13.140625" customWidth="1"/>
    <col min="9" max="9" width="10.85546875" bestFit="1" customWidth="1"/>
    <col min="10" max="10" width="12" customWidth="1"/>
    <col min="11" max="11" width="10.5703125" bestFit="1" customWidth="1"/>
    <col min="12" max="12" width="12" customWidth="1"/>
    <col min="13" max="13" width="10.5703125" bestFit="1" customWidth="1"/>
    <col min="14" max="14" width="12" customWidth="1"/>
    <col min="15" max="15" width="10.5703125" bestFit="1" customWidth="1"/>
    <col min="16" max="16" width="12" customWidth="1"/>
    <col min="17" max="17" width="10.5703125" bestFit="1" customWidth="1"/>
    <col min="18" max="18" width="12" customWidth="1"/>
    <col min="19" max="19" width="10.5703125" bestFit="1" customWidth="1"/>
    <col min="20" max="20" width="12" customWidth="1"/>
    <col min="21" max="21" width="10.5703125" bestFit="1" customWidth="1"/>
    <col min="22" max="22" width="12" customWidth="1"/>
    <col min="23" max="23" width="10.5703125" bestFit="1" customWidth="1"/>
    <col min="24" max="24" width="12" customWidth="1"/>
    <col min="25" max="25" width="10.5703125" bestFit="1" customWidth="1"/>
    <col min="26" max="26" width="12" customWidth="1"/>
    <col min="27" max="27" width="10.5703125" bestFit="1" customWidth="1"/>
    <col min="28" max="28" width="12" customWidth="1"/>
    <col min="29" max="29" width="10.5703125" bestFit="1" customWidth="1"/>
    <col min="30" max="30" width="12" customWidth="1"/>
    <col min="31" max="31" width="10.5703125" bestFit="1" customWidth="1"/>
    <col min="32" max="32" width="12" customWidth="1"/>
    <col min="33" max="33" width="10.5703125" bestFit="1" customWidth="1"/>
    <col min="34" max="41" width="12.85546875" customWidth="1"/>
  </cols>
  <sheetData>
    <row r="1" spans="1:41" s="1062" customFormat="1" ht="27" customHeight="1">
      <c r="A1" s="1456" t="s">
        <v>1653</v>
      </c>
      <c r="B1" s="1453" t="s">
        <v>1452</v>
      </c>
      <c r="C1" s="1453"/>
      <c r="D1" s="1453" t="s">
        <v>1441</v>
      </c>
      <c r="E1" s="1453"/>
      <c r="F1" s="1453" t="s">
        <v>1442</v>
      </c>
      <c r="G1" s="1453"/>
      <c r="H1" s="1453" t="s">
        <v>1651</v>
      </c>
      <c r="I1" s="1453"/>
      <c r="J1" s="1453" t="s">
        <v>1650</v>
      </c>
      <c r="K1" s="1453"/>
      <c r="L1" s="1453" t="s">
        <v>1649</v>
      </c>
      <c r="M1" s="1453"/>
      <c r="N1" s="1453" t="s">
        <v>1641</v>
      </c>
      <c r="O1" s="1453"/>
      <c r="P1" s="1453" t="s">
        <v>1640</v>
      </c>
      <c r="Q1" s="1453"/>
      <c r="R1" s="1453" t="s">
        <v>1742</v>
      </c>
      <c r="S1" s="1453"/>
      <c r="T1" s="1453" t="s">
        <v>1779</v>
      </c>
      <c r="U1" s="1453"/>
      <c r="V1" s="1453" t="s">
        <v>1819</v>
      </c>
      <c r="W1" s="1453"/>
      <c r="X1" s="1453" t="s">
        <v>1856</v>
      </c>
      <c r="Y1" s="1453"/>
      <c r="Z1" s="1453" t="s">
        <v>1953</v>
      </c>
      <c r="AA1" s="1453"/>
      <c r="AB1" s="1453" t="s">
        <v>2072</v>
      </c>
      <c r="AC1" s="1453"/>
      <c r="AD1" s="1453" t="s">
        <v>2124</v>
      </c>
      <c r="AE1" s="1453"/>
      <c r="AF1" s="1453" t="s">
        <v>2171</v>
      </c>
      <c r="AG1" s="1453"/>
      <c r="AH1" s="1453" t="s">
        <v>2251</v>
      </c>
      <c r="AI1" s="1453"/>
      <c r="AJ1" s="1453" t="s">
        <v>2303</v>
      </c>
      <c r="AK1" s="1453"/>
      <c r="AL1" s="1453" t="s">
        <v>2378</v>
      </c>
      <c r="AM1" s="1453"/>
      <c r="AN1" s="1453" t="s">
        <v>2498</v>
      </c>
      <c r="AO1" s="1453"/>
    </row>
    <row r="2" spans="1:41" ht="39">
      <c r="A2" s="1456"/>
      <c r="B2" s="895" t="s">
        <v>1443</v>
      </c>
      <c r="C2" s="895" t="s">
        <v>1444</v>
      </c>
      <c r="D2" s="895" t="s">
        <v>1443</v>
      </c>
      <c r="E2" s="895" t="s">
        <v>1444</v>
      </c>
      <c r="F2" s="895" t="s">
        <v>1443</v>
      </c>
      <c r="G2" s="895" t="s">
        <v>1444</v>
      </c>
      <c r="H2" s="895" t="s">
        <v>1443</v>
      </c>
      <c r="I2" s="895" t="s">
        <v>1444</v>
      </c>
      <c r="J2" s="895" t="s">
        <v>1443</v>
      </c>
      <c r="K2" s="895" t="s">
        <v>1444</v>
      </c>
      <c r="L2" s="895" t="s">
        <v>1443</v>
      </c>
      <c r="M2" s="895" t="s">
        <v>1444</v>
      </c>
      <c r="N2" s="895" t="s">
        <v>1443</v>
      </c>
      <c r="O2" s="895" t="s">
        <v>1444</v>
      </c>
      <c r="P2" s="895" t="s">
        <v>1443</v>
      </c>
      <c r="Q2" s="895" t="s">
        <v>1444</v>
      </c>
      <c r="R2" s="895" t="s">
        <v>1443</v>
      </c>
      <c r="S2" s="895" t="s">
        <v>1444</v>
      </c>
      <c r="T2" s="895" t="s">
        <v>1443</v>
      </c>
      <c r="U2" s="895" t="s">
        <v>1444</v>
      </c>
      <c r="V2" s="895" t="s">
        <v>1443</v>
      </c>
      <c r="W2" s="895" t="s">
        <v>1444</v>
      </c>
      <c r="X2" s="895" t="s">
        <v>1443</v>
      </c>
      <c r="Y2" s="895" t="s">
        <v>1444</v>
      </c>
      <c r="Z2" s="895" t="s">
        <v>1443</v>
      </c>
      <c r="AA2" s="895" t="s">
        <v>1444</v>
      </c>
      <c r="AB2" s="895" t="s">
        <v>1443</v>
      </c>
      <c r="AC2" s="895" t="s">
        <v>1444</v>
      </c>
      <c r="AD2" s="895" t="s">
        <v>1443</v>
      </c>
      <c r="AE2" s="895" t="s">
        <v>1444</v>
      </c>
      <c r="AF2" s="895" t="s">
        <v>1443</v>
      </c>
      <c r="AG2" s="895" t="s">
        <v>1444</v>
      </c>
      <c r="AH2" s="895" t="s">
        <v>1443</v>
      </c>
      <c r="AI2" s="895" t="s">
        <v>1444</v>
      </c>
      <c r="AJ2" s="895" t="s">
        <v>1443</v>
      </c>
      <c r="AK2" s="895" t="s">
        <v>1444</v>
      </c>
      <c r="AL2" s="895" t="s">
        <v>1443</v>
      </c>
      <c r="AM2" s="895" t="s">
        <v>1444</v>
      </c>
      <c r="AN2" s="895" t="s">
        <v>1443</v>
      </c>
      <c r="AO2" s="895" t="s">
        <v>1444</v>
      </c>
    </row>
    <row r="3" spans="1:41" ht="17.45" customHeight="1">
      <c r="A3" s="1456"/>
      <c r="B3" s="896" t="s">
        <v>1445</v>
      </c>
      <c r="C3" s="896" t="s">
        <v>1446</v>
      </c>
      <c r="D3" s="896" t="s">
        <v>1445</v>
      </c>
      <c r="E3" s="896" t="s">
        <v>1446</v>
      </c>
      <c r="F3" s="896" t="s">
        <v>1445</v>
      </c>
      <c r="G3" s="896" t="s">
        <v>1446</v>
      </c>
      <c r="H3" s="896" t="s">
        <v>1445</v>
      </c>
      <c r="I3" s="896" t="s">
        <v>1446</v>
      </c>
      <c r="J3" s="896" t="s">
        <v>1445</v>
      </c>
      <c r="K3" s="896" t="s">
        <v>1446</v>
      </c>
      <c r="L3" s="896" t="s">
        <v>1445</v>
      </c>
      <c r="M3" s="896" t="s">
        <v>1446</v>
      </c>
      <c r="N3" s="896" t="s">
        <v>1445</v>
      </c>
      <c r="O3" s="896" t="s">
        <v>1446</v>
      </c>
      <c r="P3" s="896" t="s">
        <v>1445</v>
      </c>
      <c r="Q3" s="896" t="s">
        <v>1446</v>
      </c>
      <c r="R3" s="896" t="s">
        <v>1445</v>
      </c>
      <c r="S3" s="896" t="s">
        <v>1446</v>
      </c>
      <c r="T3" s="896" t="s">
        <v>1445</v>
      </c>
      <c r="U3" s="896" t="s">
        <v>1446</v>
      </c>
      <c r="V3" s="896" t="s">
        <v>1445</v>
      </c>
      <c r="W3" s="896" t="s">
        <v>1446</v>
      </c>
      <c r="X3" s="896" t="s">
        <v>1445</v>
      </c>
      <c r="Y3" s="896" t="s">
        <v>1446</v>
      </c>
      <c r="Z3" s="896" t="s">
        <v>1445</v>
      </c>
      <c r="AA3" s="896" t="s">
        <v>1446</v>
      </c>
      <c r="AB3" s="896" t="s">
        <v>1445</v>
      </c>
      <c r="AC3" s="896" t="s">
        <v>1446</v>
      </c>
      <c r="AD3" s="896" t="s">
        <v>1445</v>
      </c>
      <c r="AE3" s="896" t="s">
        <v>1446</v>
      </c>
      <c r="AF3" s="896" t="s">
        <v>1445</v>
      </c>
      <c r="AG3" s="896" t="s">
        <v>1446</v>
      </c>
      <c r="AH3" s="896" t="s">
        <v>1445</v>
      </c>
      <c r="AI3" s="896" t="s">
        <v>1446</v>
      </c>
      <c r="AJ3" s="896" t="s">
        <v>1445</v>
      </c>
      <c r="AK3" s="896" t="s">
        <v>1446</v>
      </c>
      <c r="AL3" s="896" t="s">
        <v>1445</v>
      </c>
      <c r="AM3" s="896" t="s">
        <v>1446</v>
      </c>
      <c r="AN3" s="896" t="s">
        <v>1445</v>
      </c>
      <c r="AO3" s="896" t="s">
        <v>1446</v>
      </c>
    </row>
    <row r="4" spans="1:41" ht="17.45" customHeight="1">
      <c r="A4" s="893" t="s">
        <v>1652</v>
      </c>
      <c r="B4" s="894"/>
      <c r="C4" s="894"/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4"/>
      <c r="P4" s="894"/>
      <c r="Q4" s="894"/>
      <c r="R4" s="894"/>
      <c r="S4" s="894"/>
      <c r="T4" s="894">
        <v>25000</v>
      </c>
      <c r="U4" s="894">
        <v>82</v>
      </c>
      <c r="V4" s="894">
        <v>39000</v>
      </c>
      <c r="W4" s="894">
        <v>453</v>
      </c>
      <c r="X4" s="894">
        <v>39000</v>
      </c>
      <c r="Y4" s="894">
        <v>453</v>
      </c>
      <c r="Z4" s="894">
        <v>0</v>
      </c>
      <c r="AA4" s="894">
        <v>0</v>
      </c>
      <c r="AB4" s="894">
        <v>40000</v>
      </c>
      <c r="AC4" s="894">
        <v>960</v>
      </c>
      <c r="AD4" s="894">
        <v>110600</v>
      </c>
      <c r="AE4" s="894">
        <v>1822</v>
      </c>
      <c r="AF4" s="894">
        <v>204150</v>
      </c>
      <c r="AG4" s="894">
        <v>4060</v>
      </c>
      <c r="AH4" s="894">
        <v>204150</v>
      </c>
      <c r="AI4" s="894">
        <v>4060</v>
      </c>
      <c r="AJ4" s="894">
        <v>228650</v>
      </c>
      <c r="AK4" s="894">
        <v>5377</v>
      </c>
      <c r="AL4" s="894">
        <v>278650</v>
      </c>
      <c r="AM4" s="894">
        <v>5991</v>
      </c>
      <c r="AN4" s="894">
        <v>278650</v>
      </c>
      <c r="AO4" s="894">
        <v>5991</v>
      </c>
    </row>
    <row r="5" spans="1:41" ht="17.45" customHeight="1">
      <c r="A5" s="893" t="s">
        <v>1447</v>
      </c>
      <c r="B5" s="894"/>
      <c r="C5" s="894">
        <v>1</v>
      </c>
      <c r="D5" s="894">
        <v>1700</v>
      </c>
      <c r="E5" s="894">
        <v>42</v>
      </c>
      <c r="F5" s="894">
        <v>2090</v>
      </c>
      <c r="G5" s="894">
        <v>50</v>
      </c>
      <c r="H5" s="894">
        <v>4051</v>
      </c>
      <c r="I5" s="894">
        <v>92</v>
      </c>
      <c r="J5" s="894">
        <v>4051</v>
      </c>
      <c r="K5" s="894">
        <v>94</v>
      </c>
      <c r="L5" s="894">
        <v>4051</v>
      </c>
      <c r="M5" s="894">
        <v>94</v>
      </c>
      <c r="N5" s="894">
        <v>4051</v>
      </c>
      <c r="O5" s="894">
        <v>94</v>
      </c>
      <c r="P5" s="894">
        <v>4051</v>
      </c>
      <c r="Q5" s="894">
        <v>94</v>
      </c>
      <c r="R5" s="894">
        <v>4051</v>
      </c>
      <c r="S5" s="894">
        <v>94</v>
      </c>
      <c r="T5" s="894">
        <v>4051</v>
      </c>
      <c r="U5" s="894">
        <v>94</v>
      </c>
      <c r="V5" s="894">
        <v>4051</v>
      </c>
      <c r="W5" s="894">
        <v>94</v>
      </c>
      <c r="X5" s="894">
        <v>4051</v>
      </c>
      <c r="Y5" s="894">
        <v>94</v>
      </c>
      <c r="Z5" s="894">
        <v>0</v>
      </c>
      <c r="AA5" s="894">
        <v>0</v>
      </c>
      <c r="AB5" s="894">
        <v>0</v>
      </c>
      <c r="AC5" s="894">
        <v>0</v>
      </c>
      <c r="AD5" s="894">
        <v>1</v>
      </c>
      <c r="AE5" s="894">
        <v>66</v>
      </c>
      <c r="AF5" s="894">
        <v>9</v>
      </c>
      <c r="AG5" s="894">
        <v>699</v>
      </c>
      <c r="AH5" s="894">
        <v>9</v>
      </c>
      <c r="AI5" s="894">
        <v>699</v>
      </c>
      <c r="AJ5" s="894">
        <v>12</v>
      </c>
      <c r="AK5" s="894">
        <v>924</v>
      </c>
      <c r="AL5" s="894">
        <v>12</v>
      </c>
      <c r="AM5" s="894">
        <v>942</v>
      </c>
      <c r="AN5" s="894">
        <v>15</v>
      </c>
      <c r="AO5" s="894">
        <v>1213</v>
      </c>
    </row>
    <row r="6" spans="1:41" ht="17.45" customHeight="1">
      <c r="A6" s="893" t="s">
        <v>1448</v>
      </c>
      <c r="B6" s="894">
        <v>325784</v>
      </c>
      <c r="C6" s="894">
        <v>24395</v>
      </c>
      <c r="D6" s="894">
        <v>1150922</v>
      </c>
      <c r="E6" s="894">
        <v>87655</v>
      </c>
      <c r="F6" s="894">
        <v>1824189</v>
      </c>
      <c r="G6" s="894">
        <v>131049</v>
      </c>
      <c r="H6" s="894">
        <v>2461204</v>
      </c>
      <c r="I6" s="894">
        <v>166113</v>
      </c>
      <c r="J6" s="894">
        <v>3111260</v>
      </c>
      <c r="K6" s="894">
        <v>204454</v>
      </c>
      <c r="L6" s="894">
        <v>3837140</v>
      </c>
      <c r="M6" s="894">
        <v>247099</v>
      </c>
      <c r="N6" s="894">
        <v>4709312</v>
      </c>
      <c r="O6" s="894">
        <v>295584</v>
      </c>
      <c r="P6" s="894">
        <v>5512747</v>
      </c>
      <c r="Q6" s="894">
        <v>339549</v>
      </c>
      <c r="R6" s="894">
        <v>6609788</v>
      </c>
      <c r="S6" s="894">
        <v>406378</v>
      </c>
      <c r="T6" s="894">
        <v>7559265</v>
      </c>
      <c r="U6" s="894">
        <v>467119</v>
      </c>
      <c r="V6" s="894">
        <v>8586872</v>
      </c>
      <c r="W6" s="894">
        <v>542426</v>
      </c>
      <c r="X6" s="894">
        <v>9661843</v>
      </c>
      <c r="Y6" s="894">
        <v>614814</v>
      </c>
      <c r="Z6" s="894">
        <v>485411</v>
      </c>
      <c r="AA6" s="894">
        <v>35561</v>
      </c>
      <c r="AB6" s="894">
        <v>1194404</v>
      </c>
      <c r="AC6" s="894">
        <v>98525</v>
      </c>
      <c r="AD6" s="894">
        <v>2478127</v>
      </c>
      <c r="AE6" s="894">
        <v>204238</v>
      </c>
      <c r="AF6" s="894">
        <v>3514582</v>
      </c>
      <c r="AG6" s="894">
        <v>322978</v>
      </c>
      <c r="AH6" s="894">
        <v>4522376</v>
      </c>
      <c r="AI6" s="894">
        <v>431308</v>
      </c>
      <c r="AJ6" s="894">
        <v>5898431</v>
      </c>
      <c r="AK6" s="894">
        <v>607880</v>
      </c>
      <c r="AL6" s="894">
        <v>7341964</v>
      </c>
      <c r="AM6" s="894">
        <v>810663</v>
      </c>
      <c r="AN6" s="894">
        <v>8045493</v>
      </c>
      <c r="AO6" s="894">
        <v>900009</v>
      </c>
    </row>
    <row r="7" spans="1:41" ht="17.45" customHeight="1">
      <c r="A7" s="893" t="s">
        <v>1449</v>
      </c>
      <c r="B7" s="894">
        <v>939409</v>
      </c>
      <c r="C7" s="894">
        <v>48103</v>
      </c>
      <c r="D7" s="894">
        <v>2404256</v>
      </c>
      <c r="E7" s="894">
        <v>123781</v>
      </c>
      <c r="F7" s="894">
        <v>3408878</v>
      </c>
      <c r="G7" s="894">
        <v>174496</v>
      </c>
      <c r="H7" s="894">
        <v>4775305</v>
      </c>
      <c r="I7" s="894">
        <v>238072</v>
      </c>
      <c r="J7" s="894">
        <v>5577459</v>
      </c>
      <c r="K7" s="894">
        <v>283202</v>
      </c>
      <c r="L7" s="894">
        <v>7017764</v>
      </c>
      <c r="M7" s="894">
        <v>343059</v>
      </c>
      <c r="N7" s="894">
        <v>8247878</v>
      </c>
      <c r="O7" s="894">
        <v>403631</v>
      </c>
      <c r="P7" s="894">
        <v>9882005</v>
      </c>
      <c r="Q7" s="894">
        <v>467367</v>
      </c>
      <c r="R7" s="894">
        <v>11619340</v>
      </c>
      <c r="S7" s="894">
        <v>535318</v>
      </c>
      <c r="T7" s="894">
        <v>13488326</v>
      </c>
      <c r="U7" s="894">
        <v>607176</v>
      </c>
      <c r="V7" s="894">
        <v>15137719</v>
      </c>
      <c r="W7" s="894">
        <v>686156</v>
      </c>
      <c r="X7" s="894">
        <v>16557831</v>
      </c>
      <c r="Y7" s="894">
        <v>755984</v>
      </c>
      <c r="Z7" s="894">
        <v>1316490</v>
      </c>
      <c r="AA7" s="894">
        <v>40995</v>
      </c>
      <c r="AB7" s="894">
        <v>3289358</v>
      </c>
      <c r="AC7" s="894">
        <v>111293</v>
      </c>
      <c r="AD7" s="894">
        <v>4865453</v>
      </c>
      <c r="AE7" s="894">
        <v>179748</v>
      </c>
      <c r="AF7" s="894">
        <v>6899712</v>
      </c>
      <c r="AG7" s="894">
        <v>289998</v>
      </c>
      <c r="AH7" s="894">
        <v>8563948</v>
      </c>
      <c r="AI7" s="894">
        <v>392026</v>
      </c>
      <c r="AJ7" s="894">
        <v>10295701</v>
      </c>
      <c r="AK7" s="894">
        <v>516021</v>
      </c>
      <c r="AL7" s="894">
        <v>11999605</v>
      </c>
      <c r="AM7" s="894">
        <v>656017</v>
      </c>
      <c r="AN7" s="894">
        <v>13212408</v>
      </c>
      <c r="AO7" s="894">
        <v>766692</v>
      </c>
    </row>
    <row r="8" spans="1:41" ht="17.45" customHeight="1">
      <c r="A8" s="893" t="s">
        <v>1450</v>
      </c>
      <c r="B8" s="894">
        <v>4144</v>
      </c>
      <c r="C8" s="894">
        <v>651</v>
      </c>
      <c r="D8" s="894">
        <v>9904</v>
      </c>
      <c r="E8" s="894">
        <v>1289</v>
      </c>
      <c r="F8" s="894">
        <v>14440</v>
      </c>
      <c r="G8" s="894">
        <v>1626</v>
      </c>
      <c r="H8" s="894">
        <v>30811</v>
      </c>
      <c r="I8" s="894">
        <v>1844</v>
      </c>
      <c r="J8" s="894">
        <v>33032</v>
      </c>
      <c r="K8" s="894">
        <v>2039</v>
      </c>
      <c r="L8" s="894">
        <v>35128</v>
      </c>
      <c r="M8" s="894">
        <v>2278</v>
      </c>
      <c r="N8" s="894">
        <v>37487</v>
      </c>
      <c r="O8" s="894">
        <v>2545</v>
      </c>
      <c r="P8" s="894">
        <v>53845</v>
      </c>
      <c r="Q8" s="894">
        <v>2881</v>
      </c>
      <c r="R8" s="894">
        <v>73740</v>
      </c>
      <c r="S8" s="894">
        <v>3997</v>
      </c>
      <c r="T8" s="894">
        <v>81401</v>
      </c>
      <c r="U8" s="894">
        <v>4503</v>
      </c>
      <c r="V8" s="894">
        <v>89388</v>
      </c>
      <c r="W8" s="894">
        <v>4708</v>
      </c>
      <c r="X8" s="894">
        <v>92678</v>
      </c>
      <c r="Y8" s="894">
        <v>4757</v>
      </c>
      <c r="Z8" s="894">
        <v>10250</v>
      </c>
      <c r="AA8" s="894">
        <v>65</v>
      </c>
      <c r="AB8" s="894">
        <v>27032</v>
      </c>
      <c r="AC8" s="894">
        <v>290</v>
      </c>
      <c r="AD8" s="894">
        <v>30608</v>
      </c>
      <c r="AE8" s="894">
        <v>573</v>
      </c>
      <c r="AF8" s="894">
        <v>35627</v>
      </c>
      <c r="AG8" s="894">
        <v>976</v>
      </c>
      <c r="AH8" s="894">
        <v>40311</v>
      </c>
      <c r="AI8" s="894">
        <v>1177</v>
      </c>
      <c r="AJ8" s="894">
        <v>60646</v>
      </c>
      <c r="AK8" s="894">
        <v>2338</v>
      </c>
      <c r="AL8" s="894">
        <v>71841</v>
      </c>
      <c r="AM8" s="894">
        <v>3574</v>
      </c>
      <c r="AN8" s="894">
        <v>74212</v>
      </c>
      <c r="AO8" s="894">
        <v>3828</v>
      </c>
    </row>
    <row r="9" spans="1:41" ht="17.45" customHeight="1">
      <c r="A9" s="897" t="s">
        <v>1451</v>
      </c>
      <c r="B9" s="898">
        <v>1269337</v>
      </c>
      <c r="C9" s="898">
        <v>73149</v>
      </c>
      <c r="D9" s="898">
        <v>3566782</v>
      </c>
      <c r="E9" s="898">
        <v>212767</v>
      </c>
      <c r="F9" s="898">
        <v>5249597</v>
      </c>
      <c r="G9" s="898">
        <v>307220</v>
      </c>
      <c r="H9" s="898">
        <v>7271371</v>
      </c>
      <c r="I9" s="898">
        <v>406120</v>
      </c>
      <c r="J9" s="898">
        <v>8725802</v>
      </c>
      <c r="K9" s="898">
        <v>489789</v>
      </c>
      <c r="L9" s="898">
        <v>10894083</v>
      </c>
      <c r="M9" s="898">
        <v>592530</v>
      </c>
      <c r="N9" s="898">
        <v>12998729</v>
      </c>
      <c r="O9" s="898">
        <v>701854</v>
      </c>
      <c r="P9" s="898">
        <v>15452648</v>
      </c>
      <c r="Q9" s="898">
        <v>809890</v>
      </c>
      <c r="R9" s="898">
        <v>18306919</v>
      </c>
      <c r="S9" s="898">
        <v>945787</v>
      </c>
      <c r="T9" s="898">
        <v>21158043</v>
      </c>
      <c r="U9" s="898">
        <v>1078975</v>
      </c>
      <c r="V9" s="898">
        <v>23857030</v>
      </c>
      <c r="W9" s="898">
        <v>1233837</v>
      </c>
      <c r="X9" s="898">
        <v>26355403</v>
      </c>
      <c r="Y9" s="898">
        <v>1376102</v>
      </c>
      <c r="Z9" s="898">
        <v>1812151</v>
      </c>
      <c r="AA9" s="898">
        <v>76621</v>
      </c>
      <c r="AB9" s="898">
        <v>4550794</v>
      </c>
      <c r="AC9" s="898">
        <v>211068</v>
      </c>
      <c r="AD9" s="898">
        <v>7484789</v>
      </c>
      <c r="AE9" s="898">
        <v>386447</v>
      </c>
      <c r="AF9" s="898">
        <v>10654080</v>
      </c>
      <c r="AG9" s="898">
        <v>618711</v>
      </c>
      <c r="AH9" s="898">
        <v>13330794</v>
      </c>
      <c r="AI9" s="898">
        <v>829270</v>
      </c>
      <c r="AJ9" s="898">
        <v>16483440</v>
      </c>
      <c r="AK9" s="898">
        <v>1132726</v>
      </c>
      <c r="AL9" s="898">
        <v>19692072</v>
      </c>
      <c r="AM9" s="898">
        <v>1477373</v>
      </c>
      <c r="AN9" s="898">
        <v>21610778</v>
      </c>
      <c r="AO9" s="898">
        <v>1677919</v>
      </c>
    </row>
    <row r="11" spans="1:41" ht="15.75" customHeight="1">
      <c r="A11" s="1457" t="s">
        <v>1454</v>
      </c>
      <c r="B11" s="1453" t="s">
        <v>1452</v>
      </c>
      <c r="C11" s="1453"/>
      <c r="D11" s="1453" t="s">
        <v>1441</v>
      </c>
      <c r="E11" s="1453"/>
      <c r="F11" s="1453" t="s">
        <v>1442</v>
      </c>
      <c r="G11" s="1453"/>
      <c r="H11" s="1453" t="s">
        <v>1651</v>
      </c>
      <c r="I11" s="1453"/>
      <c r="J11" s="1453" t="s">
        <v>1650</v>
      </c>
      <c r="K11" s="1453"/>
      <c r="L11" s="1453" t="s">
        <v>1649</v>
      </c>
      <c r="M11" s="1453"/>
      <c r="N11" s="1453" t="s">
        <v>1641</v>
      </c>
      <c r="O11" s="1453"/>
      <c r="P11" s="1453" t="s">
        <v>1640</v>
      </c>
      <c r="Q11" s="1453"/>
      <c r="R11" s="1453" t="s">
        <v>1742</v>
      </c>
      <c r="S11" s="1453"/>
      <c r="T11" s="1453" t="s">
        <v>1779</v>
      </c>
      <c r="U11" s="1453"/>
      <c r="V11" s="1453" t="s">
        <v>1819</v>
      </c>
      <c r="W11" s="1453"/>
      <c r="X11" s="1453" t="s">
        <v>1856</v>
      </c>
      <c r="Y11" s="1453"/>
      <c r="Z11" s="1453" t="s">
        <v>1953</v>
      </c>
      <c r="AA11" s="1453"/>
      <c r="AB11" s="1453" t="s">
        <v>2072</v>
      </c>
      <c r="AC11" s="1453"/>
      <c r="AD11" s="1453" t="s">
        <v>2124</v>
      </c>
      <c r="AE11" s="1453"/>
      <c r="AF11" s="1453" t="s">
        <v>2171</v>
      </c>
      <c r="AG11" s="1453"/>
      <c r="AH11" s="1453" t="s">
        <v>2251</v>
      </c>
      <c r="AI11" s="1453"/>
      <c r="AJ11" s="1453" t="s">
        <v>2303</v>
      </c>
      <c r="AK11" s="1453"/>
      <c r="AL11" s="1453" t="s">
        <v>2378</v>
      </c>
      <c r="AM11" s="1453"/>
      <c r="AN11" s="1453" t="s">
        <v>2498</v>
      </c>
      <c r="AO11" s="1453"/>
    </row>
    <row r="12" spans="1:41" ht="39">
      <c r="A12" s="1458"/>
      <c r="B12" s="895" t="s">
        <v>1443</v>
      </c>
      <c r="C12" s="895" t="s">
        <v>1444</v>
      </c>
      <c r="D12" s="895" t="s">
        <v>1443</v>
      </c>
      <c r="E12" s="895" t="s">
        <v>1444</v>
      </c>
      <c r="F12" s="895" t="s">
        <v>1443</v>
      </c>
      <c r="G12" s="895" t="s">
        <v>1444</v>
      </c>
      <c r="H12" s="895" t="s">
        <v>1443</v>
      </c>
      <c r="I12" s="895" t="s">
        <v>1444</v>
      </c>
      <c r="J12" s="895" t="s">
        <v>1443</v>
      </c>
      <c r="K12" s="895" t="s">
        <v>1444</v>
      </c>
      <c r="L12" s="895" t="s">
        <v>1443</v>
      </c>
      <c r="M12" s="895" t="s">
        <v>1444</v>
      </c>
      <c r="N12" s="895" t="s">
        <v>1443</v>
      </c>
      <c r="O12" s="895" t="s">
        <v>1444</v>
      </c>
      <c r="P12" s="895" t="s">
        <v>1443</v>
      </c>
      <c r="Q12" s="895" t="s">
        <v>1444</v>
      </c>
      <c r="R12" s="895" t="s">
        <v>1443</v>
      </c>
      <c r="S12" s="895" t="s">
        <v>1444</v>
      </c>
      <c r="T12" s="895" t="s">
        <v>1443</v>
      </c>
      <c r="U12" s="895" t="s">
        <v>1444</v>
      </c>
      <c r="V12" s="895" t="s">
        <v>1443</v>
      </c>
      <c r="W12" s="895" t="s">
        <v>1444</v>
      </c>
      <c r="X12" s="895" t="s">
        <v>1443</v>
      </c>
      <c r="Y12" s="895" t="s">
        <v>1444</v>
      </c>
      <c r="Z12" s="895" t="s">
        <v>1443</v>
      </c>
      <c r="AA12" s="895" t="s">
        <v>1444</v>
      </c>
      <c r="AB12" s="895" t="s">
        <v>1443</v>
      </c>
      <c r="AC12" s="895" t="s">
        <v>1444</v>
      </c>
      <c r="AD12" s="895" t="s">
        <v>1443</v>
      </c>
      <c r="AE12" s="895" t="s">
        <v>1444</v>
      </c>
      <c r="AF12" s="895" t="s">
        <v>1443</v>
      </c>
      <c r="AG12" s="895" t="s">
        <v>1444</v>
      </c>
      <c r="AH12" s="895" t="s">
        <v>1443</v>
      </c>
      <c r="AI12" s="895" t="s">
        <v>1444</v>
      </c>
      <c r="AJ12" s="895" t="s">
        <v>1443</v>
      </c>
      <c r="AK12" s="895" t="s">
        <v>1444</v>
      </c>
      <c r="AL12" s="895" t="s">
        <v>1443</v>
      </c>
      <c r="AM12" s="895" t="s">
        <v>1444</v>
      </c>
      <c r="AN12" s="895" t="s">
        <v>1443</v>
      </c>
      <c r="AO12" s="895" t="s">
        <v>1444</v>
      </c>
    </row>
    <row r="13" spans="1:41" ht="15" customHeight="1">
      <c r="A13" s="1458"/>
      <c r="B13" s="1454" t="s">
        <v>1453</v>
      </c>
      <c r="C13" s="1454" t="s">
        <v>1446</v>
      </c>
      <c r="D13" s="1454" t="s">
        <v>1453</v>
      </c>
      <c r="E13" s="1454" t="s">
        <v>1446</v>
      </c>
      <c r="F13" s="1454" t="s">
        <v>1453</v>
      </c>
      <c r="G13" s="1454" t="s">
        <v>1446</v>
      </c>
      <c r="H13" s="1454" t="s">
        <v>1453</v>
      </c>
      <c r="I13" s="1454" t="s">
        <v>1446</v>
      </c>
      <c r="J13" s="1454" t="s">
        <v>1453</v>
      </c>
      <c r="K13" s="1454" t="s">
        <v>1446</v>
      </c>
      <c r="L13" s="1454" t="s">
        <v>1453</v>
      </c>
      <c r="M13" s="1454" t="s">
        <v>1446</v>
      </c>
      <c r="N13" s="1454" t="s">
        <v>1453</v>
      </c>
      <c r="O13" s="1454" t="s">
        <v>1446</v>
      </c>
      <c r="P13" s="1454" t="s">
        <v>1453</v>
      </c>
      <c r="Q13" s="1454" t="s">
        <v>1446</v>
      </c>
      <c r="R13" s="1454" t="s">
        <v>1453</v>
      </c>
      <c r="S13" s="1454" t="s">
        <v>1446</v>
      </c>
      <c r="T13" s="1454" t="s">
        <v>1453</v>
      </c>
      <c r="U13" s="1454" t="s">
        <v>1446</v>
      </c>
      <c r="V13" s="1454" t="s">
        <v>1453</v>
      </c>
      <c r="W13" s="1454" t="s">
        <v>1446</v>
      </c>
      <c r="X13" s="1454" t="s">
        <v>1453</v>
      </c>
      <c r="Y13" s="1454" t="s">
        <v>1446</v>
      </c>
      <c r="Z13" s="1454" t="s">
        <v>1453</v>
      </c>
      <c r="AA13" s="1454" t="s">
        <v>1446</v>
      </c>
      <c r="AB13" s="1454" t="s">
        <v>1453</v>
      </c>
      <c r="AC13" s="1454" t="s">
        <v>1446</v>
      </c>
      <c r="AD13" s="1454" t="s">
        <v>1453</v>
      </c>
      <c r="AE13" s="1454" t="s">
        <v>1446</v>
      </c>
      <c r="AF13" s="1454" t="s">
        <v>1453</v>
      </c>
      <c r="AG13" s="1454" t="s">
        <v>1446</v>
      </c>
      <c r="AH13" s="1454" t="s">
        <v>1453</v>
      </c>
      <c r="AI13" s="1454" t="s">
        <v>1446</v>
      </c>
      <c r="AJ13" s="1454" t="s">
        <v>1453</v>
      </c>
      <c r="AK13" s="1454" t="s">
        <v>1446</v>
      </c>
      <c r="AL13" s="1454" t="s">
        <v>1453</v>
      </c>
      <c r="AM13" s="1454" t="s">
        <v>1446</v>
      </c>
      <c r="AN13" s="1454" t="s">
        <v>1453</v>
      </c>
      <c r="AO13" s="1454" t="s">
        <v>1446</v>
      </c>
    </row>
    <row r="14" spans="1:41" ht="3" customHeight="1">
      <c r="A14" s="1459"/>
      <c r="B14" s="1455"/>
      <c r="C14" s="1455"/>
      <c r="D14" s="1455"/>
      <c r="E14" s="1455"/>
      <c r="F14" s="1455"/>
      <c r="G14" s="1455"/>
      <c r="H14" s="1455"/>
      <c r="I14" s="1455"/>
      <c r="J14" s="1455"/>
      <c r="K14" s="1455"/>
      <c r="L14" s="1455"/>
      <c r="M14" s="1455"/>
      <c r="N14" s="1455"/>
      <c r="O14" s="1455"/>
      <c r="P14" s="1455"/>
      <c r="Q14" s="1455"/>
      <c r="R14" s="1455"/>
      <c r="S14" s="1455"/>
      <c r="T14" s="1455"/>
      <c r="U14" s="1455"/>
      <c r="V14" s="1455"/>
      <c r="W14" s="1455"/>
      <c r="X14" s="1455"/>
      <c r="Y14" s="1455"/>
      <c r="Z14" s="1455"/>
      <c r="AA14" s="1455"/>
      <c r="AB14" s="1455"/>
      <c r="AC14" s="1455"/>
      <c r="AD14" s="1455"/>
      <c r="AE14" s="1455"/>
      <c r="AF14" s="1455"/>
      <c r="AG14" s="1455"/>
      <c r="AH14" s="1455"/>
      <c r="AI14" s="1455"/>
      <c r="AJ14" s="1455"/>
      <c r="AK14" s="1455"/>
      <c r="AL14" s="1455"/>
      <c r="AM14" s="1455"/>
      <c r="AN14" s="1455"/>
      <c r="AO14" s="1455"/>
    </row>
    <row r="15" spans="1:41" ht="17.45" customHeight="1">
      <c r="A15" s="893" t="s">
        <v>1455</v>
      </c>
      <c r="B15" s="899">
        <v>115107</v>
      </c>
      <c r="C15" s="899">
        <v>5485</v>
      </c>
      <c r="D15" s="899">
        <v>423480</v>
      </c>
      <c r="E15" s="899">
        <v>22380</v>
      </c>
      <c r="F15" s="899">
        <v>615604</v>
      </c>
      <c r="G15" s="899">
        <v>32249</v>
      </c>
      <c r="H15" s="899">
        <v>915135</v>
      </c>
      <c r="I15" s="899">
        <v>45599</v>
      </c>
      <c r="J15" s="899">
        <v>1096782</v>
      </c>
      <c r="K15" s="899">
        <v>54044</v>
      </c>
      <c r="L15" s="899">
        <v>1997637</v>
      </c>
      <c r="M15" s="899">
        <v>98926</v>
      </c>
      <c r="N15" s="899">
        <v>2465266</v>
      </c>
      <c r="O15" s="899">
        <v>121863</v>
      </c>
      <c r="P15" s="899">
        <v>3150479</v>
      </c>
      <c r="Q15" s="899">
        <v>157189</v>
      </c>
      <c r="R15" s="899">
        <v>4494080</v>
      </c>
      <c r="S15" s="899">
        <v>239595</v>
      </c>
      <c r="T15" s="899">
        <v>5333516</v>
      </c>
      <c r="U15" s="899">
        <v>293212</v>
      </c>
      <c r="V15" s="899">
        <v>5725097</v>
      </c>
      <c r="W15" s="899">
        <v>315698</v>
      </c>
      <c r="X15" s="899">
        <v>6722352</v>
      </c>
      <c r="Y15" s="899">
        <v>374104</v>
      </c>
      <c r="Z15" s="899">
        <v>1156589</v>
      </c>
      <c r="AA15" s="899">
        <v>31527</v>
      </c>
      <c r="AB15" s="899">
        <v>3130910</v>
      </c>
      <c r="AC15" s="899">
        <v>93646</v>
      </c>
      <c r="AD15" s="899">
        <v>5048238</v>
      </c>
      <c r="AE15" s="899">
        <v>182107</v>
      </c>
      <c r="AF15" s="899">
        <v>6956081</v>
      </c>
      <c r="AG15" s="899">
        <v>293954</v>
      </c>
      <c r="AH15" s="899">
        <v>8282617</v>
      </c>
      <c r="AI15" s="899">
        <v>385056</v>
      </c>
      <c r="AJ15" s="899">
        <v>8916831</v>
      </c>
      <c r="AK15" s="899">
        <v>424117</v>
      </c>
      <c r="AL15" s="899">
        <v>13387419</v>
      </c>
      <c r="AM15" s="899">
        <v>811543</v>
      </c>
      <c r="AN15" s="899">
        <v>13717509</v>
      </c>
      <c r="AO15" s="899">
        <v>832675</v>
      </c>
    </row>
    <row r="16" spans="1:41" ht="17.45" customHeight="1">
      <c r="A16" s="893" t="s">
        <v>1456</v>
      </c>
      <c r="B16" s="899">
        <v>20000</v>
      </c>
      <c r="C16" s="899">
        <v>7</v>
      </c>
      <c r="D16" s="899">
        <v>40000</v>
      </c>
      <c r="E16" s="899">
        <v>13</v>
      </c>
      <c r="F16" s="899">
        <v>105000</v>
      </c>
      <c r="G16" s="899">
        <v>35</v>
      </c>
      <c r="H16" s="899">
        <v>174500</v>
      </c>
      <c r="I16" s="899">
        <v>58</v>
      </c>
      <c r="J16" s="899">
        <v>261400</v>
      </c>
      <c r="K16" s="899">
        <v>87</v>
      </c>
      <c r="L16" s="899">
        <v>1540300</v>
      </c>
      <c r="M16" s="899">
        <v>157</v>
      </c>
      <c r="N16" s="899">
        <v>3549100</v>
      </c>
      <c r="O16" s="899">
        <v>285</v>
      </c>
      <c r="P16" s="899">
        <v>4254800</v>
      </c>
      <c r="Q16" s="899">
        <v>369</v>
      </c>
      <c r="R16" s="899">
        <v>5347600</v>
      </c>
      <c r="S16" s="899">
        <v>530</v>
      </c>
      <c r="T16" s="899">
        <v>6449500</v>
      </c>
      <c r="U16" s="899">
        <v>701</v>
      </c>
      <c r="V16" s="899">
        <v>8356000</v>
      </c>
      <c r="W16" s="899">
        <v>893</v>
      </c>
      <c r="X16" s="899">
        <v>9906300</v>
      </c>
      <c r="Y16" s="899">
        <v>1133</v>
      </c>
      <c r="Z16" s="899">
        <v>1899700</v>
      </c>
      <c r="AA16" s="899">
        <v>198</v>
      </c>
      <c r="AB16" s="899">
        <v>3939800</v>
      </c>
      <c r="AC16" s="899">
        <v>430</v>
      </c>
      <c r="AD16" s="899">
        <v>6327800</v>
      </c>
      <c r="AE16" s="899">
        <v>674</v>
      </c>
      <c r="AF16" s="899">
        <v>9942150</v>
      </c>
      <c r="AG16" s="899">
        <v>1009</v>
      </c>
      <c r="AH16" s="899">
        <v>11511450</v>
      </c>
      <c r="AI16" s="899">
        <v>1300</v>
      </c>
      <c r="AJ16" s="899">
        <v>12756550</v>
      </c>
      <c r="AK16" s="899">
        <v>1576</v>
      </c>
      <c r="AL16" s="899">
        <v>14470250</v>
      </c>
      <c r="AM16" s="899">
        <v>1880</v>
      </c>
      <c r="AN16" s="899">
        <v>15643350</v>
      </c>
      <c r="AO16" s="899">
        <v>2196</v>
      </c>
    </row>
    <row r="17" spans="1:41" ht="17.45" customHeight="1">
      <c r="A17" s="897" t="s">
        <v>1035</v>
      </c>
      <c r="B17" s="898"/>
      <c r="C17" s="898">
        <v>5492</v>
      </c>
      <c r="D17" s="898"/>
      <c r="E17" s="898">
        <v>22393</v>
      </c>
      <c r="F17" s="898"/>
      <c r="G17" s="898">
        <v>32284</v>
      </c>
      <c r="H17" s="898"/>
      <c r="I17" s="898">
        <v>45657</v>
      </c>
      <c r="J17" s="898"/>
      <c r="K17" s="898">
        <v>54131</v>
      </c>
      <c r="L17" s="898"/>
      <c r="M17" s="898">
        <v>99083</v>
      </c>
      <c r="N17" s="898"/>
      <c r="O17" s="898">
        <v>122148</v>
      </c>
      <c r="P17" s="898"/>
      <c r="Q17" s="898">
        <v>157558</v>
      </c>
      <c r="R17" s="898"/>
      <c r="S17" s="898">
        <v>240125</v>
      </c>
      <c r="T17" s="898"/>
      <c r="U17" s="898">
        <v>293913</v>
      </c>
      <c r="V17" s="898"/>
      <c r="W17" s="898">
        <v>316591</v>
      </c>
      <c r="X17" s="898"/>
      <c r="Y17" s="898">
        <v>375237</v>
      </c>
      <c r="Z17" s="898"/>
      <c r="AA17" s="898">
        <v>31725</v>
      </c>
      <c r="AB17" s="898"/>
      <c r="AC17" s="898">
        <v>94076</v>
      </c>
      <c r="AD17" s="898"/>
      <c r="AE17" s="898">
        <v>182781</v>
      </c>
      <c r="AF17" s="898"/>
      <c r="AG17" s="898">
        <v>294963</v>
      </c>
      <c r="AH17" s="898"/>
      <c r="AI17" s="898">
        <v>386356</v>
      </c>
      <c r="AJ17" s="898"/>
      <c r="AK17" s="898">
        <v>425693</v>
      </c>
      <c r="AL17" s="898"/>
      <c r="AM17" s="898">
        <v>813423</v>
      </c>
      <c r="AN17" s="898"/>
      <c r="AO17" s="898">
        <v>834871</v>
      </c>
    </row>
    <row r="18" spans="1:41" ht="15.75" thickBot="1"/>
    <row r="19" spans="1:41" ht="17.25">
      <c r="A19" s="1462" t="s">
        <v>1648</v>
      </c>
      <c r="B19" s="1464" t="s">
        <v>2500</v>
      </c>
      <c r="C19" s="1465"/>
      <c r="D19" s="1468" t="s">
        <v>1954</v>
      </c>
      <c r="E19" s="1462"/>
      <c r="F19" s="1468" t="s">
        <v>1954</v>
      </c>
      <c r="G19" s="1462"/>
      <c r="AA19" s="900"/>
      <c r="AC19" s="900"/>
      <c r="AE19" s="900"/>
      <c r="AG19" s="900"/>
      <c r="AI19" s="900"/>
      <c r="AK19" s="900"/>
      <c r="AM19" s="900"/>
      <c r="AO19" s="900"/>
    </row>
    <row r="20" spans="1:41" ht="17.25">
      <c r="A20" s="1463"/>
      <c r="B20" s="1466"/>
      <c r="C20" s="1467"/>
      <c r="D20" s="1469" t="s">
        <v>2379</v>
      </c>
      <c r="E20" s="1463"/>
      <c r="F20" s="1469" t="s">
        <v>2499</v>
      </c>
      <c r="G20" s="1463"/>
    </row>
    <row r="21" spans="1:41" ht="17.25">
      <c r="A21" s="908"/>
      <c r="B21" s="901" t="s">
        <v>1443</v>
      </c>
      <c r="C21" s="902" t="s">
        <v>1444</v>
      </c>
      <c r="D21" s="903" t="s">
        <v>1443</v>
      </c>
      <c r="E21" s="901" t="s">
        <v>1444</v>
      </c>
      <c r="F21" s="903" t="s">
        <v>1443</v>
      </c>
      <c r="G21" s="902" t="s">
        <v>1444</v>
      </c>
    </row>
    <row r="22" spans="1:41" ht="17.25">
      <c r="A22" s="908"/>
      <c r="B22" s="904" t="s">
        <v>1647</v>
      </c>
      <c r="C22" s="905" t="s">
        <v>1446</v>
      </c>
      <c r="D22" s="906" t="s">
        <v>1647</v>
      </c>
      <c r="E22" s="904" t="s">
        <v>1446</v>
      </c>
      <c r="F22" s="906" t="s">
        <v>1647</v>
      </c>
      <c r="G22" s="905" t="s">
        <v>1446</v>
      </c>
    </row>
    <row r="23" spans="1:41" ht="20.25">
      <c r="A23" s="398" t="s">
        <v>1857</v>
      </c>
      <c r="B23" s="991">
        <v>39000</v>
      </c>
      <c r="C23" s="991">
        <v>453</v>
      </c>
      <c r="D23" s="992">
        <v>278650</v>
      </c>
      <c r="E23" s="993">
        <v>5991</v>
      </c>
      <c r="F23" s="992">
        <v>278650</v>
      </c>
      <c r="G23" s="994">
        <v>5991</v>
      </c>
    </row>
    <row r="24" spans="1:41" ht="20.25">
      <c r="A24" s="398" t="s">
        <v>1646</v>
      </c>
      <c r="B24" s="995">
        <v>4051</v>
      </c>
      <c r="C24" s="996">
        <v>94</v>
      </c>
      <c r="D24" s="992">
        <v>12</v>
      </c>
      <c r="E24" s="993">
        <v>942</v>
      </c>
      <c r="F24" s="992">
        <v>15</v>
      </c>
      <c r="G24" s="994">
        <v>1213</v>
      </c>
    </row>
    <row r="25" spans="1:41" ht="20.25">
      <c r="A25" s="398" t="s">
        <v>1645</v>
      </c>
      <c r="B25" s="995">
        <v>9661843</v>
      </c>
      <c r="C25" s="996">
        <v>614814</v>
      </c>
      <c r="D25" s="992">
        <v>7341964</v>
      </c>
      <c r="E25" s="995">
        <v>810663</v>
      </c>
      <c r="F25" s="992">
        <v>8045493</v>
      </c>
      <c r="G25" s="996">
        <v>900009</v>
      </c>
    </row>
    <row r="26" spans="1:41" ht="34.5">
      <c r="A26" s="398" t="s">
        <v>1644</v>
      </c>
      <c r="B26" s="995">
        <v>16557831</v>
      </c>
      <c r="C26" s="996">
        <v>755984</v>
      </c>
      <c r="D26" s="992">
        <v>11999605</v>
      </c>
      <c r="E26" s="995">
        <v>656017</v>
      </c>
      <c r="F26" s="992">
        <v>13212408</v>
      </c>
      <c r="G26" s="996">
        <v>766692</v>
      </c>
    </row>
    <row r="27" spans="1:41" ht="21" thickBot="1">
      <c r="A27" s="909" t="s">
        <v>1450</v>
      </c>
      <c r="B27" s="995">
        <v>92678</v>
      </c>
      <c r="C27" s="996">
        <v>4757</v>
      </c>
      <c r="D27" s="992">
        <v>71841</v>
      </c>
      <c r="E27" s="997">
        <v>3574</v>
      </c>
      <c r="F27" s="992">
        <v>74212</v>
      </c>
      <c r="G27" s="996">
        <v>3828</v>
      </c>
    </row>
    <row r="28" spans="1:41" ht="21" thickBot="1">
      <c r="A28" s="910" t="s">
        <v>1451</v>
      </c>
      <c r="B28" s="998">
        <v>26355403</v>
      </c>
      <c r="C28" s="999">
        <v>1376102</v>
      </c>
      <c r="D28" s="1000">
        <v>19692072</v>
      </c>
      <c r="E28" s="998">
        <v>1477373</v>
      </c>
      <c r="F28" s="1000">
        <v>21610778</v>
      </c>
      <c r="G28" s="999">
        <v>1677919</v>
      </c>
    </row>
    <row r="29" spans="1:41" ht="15.75" thickBot="1"/>
    <row r="30" spans="1:41" ht="34.5" customHeight="1">
      <c r="A30" s="911" t="s">
        <v>1643</v>
      </c>
      <c r="B30" s="1468" t="s">
        <v>1642</v>
      </c>
      <c r="C30" s="1462"/>
      <c r="D30" s="1470" t="s">
        <v>2500</v>
      </c>
      <c r="E30" s="1465"/>
      <c r="F30" s="1460" t="s">
        <v>2378</v>
      </c>
      <c r="G30" s="1461"/>
      <c r="H30" s="1460" t="s">
        <v>2498</v>
      </c>
      <c r="I30" s="1461"/>
    </row>
    <row r="31" spans="1:41" ht="33.75" customHeight="1">
      <c r="A31" s="908"/>
      <c r="B31" s="907"/>
      <c r="C31" s="908"/>
      <c r="D31" s="901" t="s">
        <v>1443</v>
      </c>
      <c r="E31" s="902" t="s">
        <v>1639</v>
      </c>
      <c r="F31" s="901" t="s">
        <v>1443</v>
      </c>
      <c r="G31" s="902" t="s">
        <v>1639</v>
      </c>
      <c r="H31" s="901" t="s">
        <v>1443</v>
      </c>
      <c r="I31" s="902" t="s">
        <v>1639</v>
      </c>
    </row>
    <row r="32" spans="1:41" ht="20.25">
      <c r="A32" s="398" t="s">
        <v>1454</v>
      </c>
      <c r="B32" s="515" t="s">
        <v>1638</v>
      </c>
      <c r="C32" s="398" t="s">
        <v>1445</v>
      </c>
      <c r="D32" s="995">
        <v>6722352</v>
      </c>
      <c r="E32" s="996">
        <v>374104</v>
      </c>
      <c r="F32" s="995">
        <v>13387419</v>
      </c>
      <c r="G32" s="996">
        <v>811543</v>
      </c>
      <c r="H32" s="995">
        <v>13717509</v>
      </c>
      <c r="I32" s="996">
        <v>832675</v>
      </c>
    </row>
    <row r="33" spans="1:9" ht="20.25">
      <c r="A33" s="398" t="s">
        <v>170</v>
      </c>
      <c r="B33" s="515" t="s">
        <v>1456</v>
      </c>
      <c r="C33" s="914" t="s">
        <v>1637</v>
      </c>
      <c r="D33" s="995">
        <v>9906300</v>
      </c>
      <c r="E33" s="994">
        <v>1133</v>
      </c>
      <c r="F33" s="995">
        <v>14470250</v>
      </c>
      <c r="G33" s="994">
        <v>1880</v>
      </c>
      <c r="H33" s="995">
        <v>15643350</v>
      </c>
      <c r="I33" s="994">
        <v>2196</v>
      </c>
    </row>
    <row r="34" spans="1:9" ht="21" thickBot="1">
      <c r="A34" s="910" t="s">
        <v>48</v>
      </c>
      <c r="B34" s="912"/>
      <c r="C34" s="913"/>
      <c r="D34" s="1001"/>
      <c r="E34" s="1002">
        <v>375237</v>
      </c>
      <c r="F34" s="1001"/>
      <c r="G34" s="1002">
        <v>813423</v>
      </c>
      <c r="H34" s="1001"/>
      <c r="I34" s="1002">
        <v>834871</v>
      </c>
    </row>
  </sheetData>
  <mergeCells count="92">
    <mergeCell ref="M13:M14"/>
    <mergeCell ref="N13:N14"/>
    <mergeCell ref="O13:O14"/>
    <mergeCell ref="Z11:AA11"/>
    <mergeCell ref="X13:X14"/>
    <mergeCell ref="Y13:Y14"/>
    <mergeCell ref="Z13:Z14"/>
    <mergeCell ref="AA13:AA14"/>
    <mergeCell ref="T13:T14"/>
    <mergeCell ref="U13:U14"/>
    <mergeCell ref="V13:V14"/>
    <mergeCell ref="W13:W14"/>
    <mergeCell ref="P13:P14"/>
    <mergeCell ref="Q13:Q14"/>
    <mergeCell ref="H30:I30"/>
    <mergeCell ref="A19:A20"/>
    <mergeCell ref="B19:C20"/>
    <mergeCell ref="F19:G19"/>
    <mergeCell ref="F20:G20"/>
    <mergeCell ref="D19:E19"/>
    <mergeCell ref="D20:E20"/>
    <mergeCell ref="B30:C30"/>
    <mergeCell ref="D30:E30"/>
    <mergeCell ref="F30:G30"/>
    <mergeCell ref="D13:D14"/>
    <mergeCell ref="E13:E14"/>
    <mergeCell ref="F13:F14"/>
    <mergeCell ref="G13:G14"/>
    <mergeCell ref="A1:A3"/>
    <mergeCell ref="F11:G11"/>
    <mergeCell ref="B1:C1"/>
    <mergeCell ref="D1:E1"/>
    <mergeCell ref="F1:G1"/>
    <mergeCell ref="A11:A14"/>
    <mergeCell ref="B13:B14"/>
    <mergeCell ref="C13:C14"/>
    <mergeCell ref="B11:C11"/>
    <mergeCell ref="D11:E11"/>
    <mergeCell ref="H11:I11"/>
    <mergeCell ref="J11:K11"/>
    <mergeCell ref="L11:M11"/>
    <mergeCell ref="AB1:AC1"/>
    <mergeCell ref="AB11:AC11"/>
    <mergeCell ref="N11:O11"/>
    <mergeCell ref="P11:Q11"/>
    <mergeCell ref="H1:I1"/>
    <mergeCell ref="J1:K1"/>
    <mergeCell ref="L1:M1"/>
    <mergeCell ref="N1:O1"/>
    <mergeCell ref="P1:Q1"/>
    <mergeCell ref="Z1:AA1"/>
    <mergeCell ref="X11:Y11"/>
    <mergeCell ref="H13:H14"/>
    <mergeCell ref="I13:I14"/>
    <mergeCell ref="J13:J14"/>
    <mergeCell ref="K13:K14"/>
    <mergeCell ref="L13:L14"/>
    <mergeCell ref="AB13:AB14"/>
    <mergeCell ref="AC13:AC14"/>
    <mergeCell ref="R1:S1"/>
    <mergeCell ref="T1:U1"/>
    <mergeCell ref="V1:W1"/>
    <mergeCell ref="T11:U11"/>
    <mergeCell ref="V11:W11"/>
    <mergeCell ref="X1:Y1"/>
    <mergeCell ref="R11:S11"/>
    <mergeCell ref="R13:R14"/>
    <mergeCell ref="S13:S14"/>
    <mergeCell ref="AD1:AE1"/>
    <mergeCell ref="AD11:AE11"/>
    <mergeCell ref="AD13:AD14"/>
    <mergeCell ref="AE13:AE14"/>
    <mergeCell ref="AF1:AG1"/>
    <mergeCell ref="AF11:AG11"/>
    <mergeCell ref="AF13:AF14"/>
    <mergeCell ref="AG13:AG14"/>
    <mergeCell ref="AH1:AI1"/>
    <mergeCell ref="AH11:AI11"/>
    <mergeCell ref="AH13:AH14"/>
    <mergeCell ref="AI13:AI14"/>
    <mergeCell ref="AJ1:AK1"/>
    <mergeCell ref="AJ11:AK11"/>
    <mergeCell ref="AJ13:AJ14"/>
    <mergeCell ref="AK13:AK14"/>
    <mergeCell ref="AN1:AO1"/>
    <mergeCell ref="AN11:AO11"/>
    <mergeCell ref="AN13:AN14"/>
    <mergeCell ref="AO13:AO14"/>
    <mergeCell ref="AL1:AM1"/>
    <mergeCell ref="AL11:AM11"/>
    <mergeCell ref="AL13:AL14"/>
    <mergeCell ref="AM13:AM1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92"/>
  <sheetViews>
    <sheetView rightToLeft="1" zoomScaleNormal="100" workbookViewId="0">
      <selection activeCell="B34" sqref="B34"/>
    </sheetView>
  </sheetViews>
  <sheetFormatPr defaultColWidth="9.140625" defaultRowHeight="15"/>
  <cols>
    <col min="1" max="1" width="10.28515625" style="105" customWidth="1"/>
    <col min="2" max="9" width="12.7109375" style="105" customWidth="1"/>
    <col min="10" max="16384" width="9.140625" style="105"/>
  </cols>
  <sheetData>
    <row r="1" spans="1:6" ht="15" customHeight="1">
      <c r="A1" s="1182" t="s">
        <v>1655</v>
      </c>
      <c r="B1" s="1183"/>
      <c r="C1" s="1183"/>
      <c r="D1" s="1183"/>
      <c r="E1" s="1183"/>
      <c r="F1" s="1184"/>
    </row>
    <row r="2" spans="1:6" ht="19.5" customHeight="1">
      <c r="A2" s="800" t="s">
        <v>234</v>
      </c>
      <c r="B2" s="800" t="s">
        <v>50</v>
      </c>
      <c r="C2" s="800" t="s">
        <v>235</v>
      </c>
      <c r="D2" s="800" t="s">
        <v>51</v>
      </c>
      <c r="E2" s="800" t="s">
        <v>235</v>
      </c>
      <c r="F2" s="800" t="s">
        <v>48</v>
      </c>
    </row>
    <row r="3" spans="1:6" ht="18.75" customHeight="1">
      <c r="A3" s="609" t="s">
        <v>1743</v>
      </c>
      <c r="B3" s="106">
        <v>86577.885555492496</v>
      </c>
      <c r="C3" s="58">
        <v>0.28542435054220366</v>
      </c>
      <c r="D3" s="106">
        <v>216752.52543090598</v>
      </c>
      <c r="E3" s="58">
        <v>0.71457564945779639</v>
      </c>
      <c r="F3" s="610">
        <v>303330.41098639846</v>
      </c>
    </row>
    <row r="4" spans="1:6" ht="18.75" customHeight="1">
      <c r="A4" s="609" t="s">
        <v>1724</v>
      </c>
      <c r="B4" s="106">
        <v>115044.28478775649</v>
      </c>
      <c r="C4" s="58">
        <v>0.19410272494581748</v>
      </c>
      <c r="D4" s="106">
        <v>477653.65296592703</v>
      </c>
      <c r="E4" s="58">
        <v>0.80589727505418252</v>
      </c>
      <c r="F4" s="610">
        <v>592697.93775368354</v>
      </c>
    </row>
    <row r="5" spans="1:6" ht="18.75" customHeight="1">
      <c r="A5" s="609" t="s">
        <v>1778</v>
      </c>
      <c r="B5" s="106">
        <v>190228.9221715325</v>
      </c>
      <c r="C5" s="58">
        <v>0.23110955420360579</v>
      </c>
      <c r="D5" s="106">
        <v>632882.53605897503</v>
      </c>
      <c r="E5" s="58">
        <v>0.76889044579639421</v>
      </c>
      <c r="F5" s="610">
        <v>823111.45823050756</v>
      </c>
    </row>
    <row r="6" spans="1:6" ht="18.75" customHeight="1">
      <c r="A6" s="609" t="s">
        <v>1818</v>
      </c>
      <c r="B6" s="106">
        <v>232302.68591564649</v>
      </c>
      <c r="C6" s="58">
        <v>0.20728332910201422</v>
      </c>
      <c r="D6" s="106">
        <v>888398.5635385199</v>
      </c>
      <c r="E6" s="58">
        <v>0.79271667089798592</v>
      </c>
      <c r="F6" s="610">
        <v>1120701.2494541663</v>
      </c>
    </row>
    <row r="7" spans="1:6" ht="18.75" customHeight="1">
      <c r="A7" s="609" t="s">
        <v>1842</v>
      </c>
      <c r="B7" s="106">
        <v>389609.391961043</v>
      </c>
      <c r="C7" s="58">
        <v>0.29902423386144772</v>
      </c>
      <c r="D7" s="106">
        <v>913326.45016059501</v>
      </c>
      <c r="E7" s="58">
        <v>0.70097576613855239</v>
      </c>
      <c r="F7" s="610">
        <v>1302935.8421216379</v>
      </c>
    </row>
    <row r="8" spans="1:6" ht="18.75" customHeight="1">
      <c r="A8" s="609" t="s">
        <v>1936</v>
      </c>
      <c r="B8" s="106">
        <v>357155.39471474197</v>
      </c>
      <c r="C8" s="58">
        <v>0.23961090336819921</v>
      </c>
      <c r="D8" s="106">
        <v>1133408.639284652</v>
      </c>
      <c r="E8" s="58">
        <v>0.76038909663180076</v>
      </c>
      <c r="F8" s="610">
        <v>1490564.0339993939</v>
      </c>
    </row>
    <row r="9" spans="1:6" ht="18.75" customHeight="1">
      <c r="A9" s="609" t="s">
        <v>2051</v>
      </c>
      <c r="B9" s="106">
        <v>702766.79997489799</v>
      </c>
      <c r="C9" s="58">
        <v>0.20892041546064086</v>
      </c>
      <c r="D9" s="106">
        <v>2661034.6668439079</v>
      </c>
      <c r="E9" s="58">
        <v>0.79107958453935923</v>
      </c>
      <c r="F9" s="610">
        <v>3363801.4668188058</v>
      </c>
    </row>
    <row r="10" spans="1:6" ht="18.75" customHeight="1">
      <c r="A10" s="609" t="s">
        <v>2109</v>
      </c>
      <c r="B10" s="106">
        <v>463515.82612621901</v>
      </c>
      <c r="C10" s="58">
        <v>0.1940337394363375</v>
      </c>
      <c r="D10" s="106">
        <v>1925325.5551341702</v>
      </c>
      <c r="E10" s="58">
        <v>0.80596626056366238</v>
      </c>
      <c r="F10" s="610">
        <v>2388841.3812603895</v>
      </c>
    </row>
    <row r="11" spans="1:6" ht="18.75" customHeight="1">
      <c r="A11" s="609" t="s">
        <v>2151</v>
      </c>
      <c r="B11" s="106">
        <v>1015760.0308743049</v>
      </c>
      <c r="C11" s="58">
        <v>0.19862875950063155</v>
      </c>
      <c r="D11" s="106">
        <v>4098101.7957212301</v>
      </c>
      <c r="E11" s="58">
        <v>0.80137124049936836</v>
      </c>
      <c r="F11" s="610">
        <v>5113861.8265955355</v>
      </c>
    </row>
    <row r="12" spans="1:6" ht="18.75" customHeight="1">
      <c r="A12" s="609" t="s">
        <v>2232</v>
      </c>
      <c r="B12" s="106">
        <v>964253.60114222707</v>
      </c>
      <c r="C12" s="58">
        <v>0.21668589330785434</v>
      </c>
      <c r="D12" s="106">
        <v>3485752.748704799</v>
      </c>
      <c r="E12" s="58">
        <v>0.78331410669214563</v>
      </c>
      <c r="F12" s="610">
        <v>4450006.3498470262</v>
      </c>
    </row>
    <row r="13" spans="1:6" ht="18.75" customHeight="1">
      <c r="A13" s="609" t="s">
        <v>2283</v>
      </c>
      <c r="B13" s="106">
        <v>699803.04407837905</v>
      </c>
      <c r="C13" s="58">
        <v>0.25578757565577553</v>
      </c>
      <c r="D13" s="106">
        <v>2036072.7789918331</v>
      </c>
      <c r="E13" s="58">
        <v>0.74421242434422441</v>
      </c>
      <c r="F13" s="610">
        <v>2735875.8230702123</v>
      </c>
    </row>
    <row r="14" spans="1:6" ht="18.75" customHeight="1">
      <c r="A14" s="609" t="s">
        <v>2360</v>
      </c>
      <c r="B14" s="106">
        <v>595849.75165688596</v>
      </c>
      <c r="C14" s="58">
        <v>0.25707272862028163</v>
      </c>
      <c r="D14" s="106">
        <v>1721975.849116998</v>
      </c>
      <c r="E14" s="58">
        <v>0.74292727137971837</v>
      </c>
      <c r="F14" s="610">
        <v>2317825.600773884</v>
      </c>
    </row>
    <row r="15" spans="1:6" ht="18.75" customHeight="1">
      <c r="A15" s="609" t="s">
        <v>2475</v>
      </c>
      <c r="B15" s="106">
        <v>317121.18983078853</v>
      </c>
      <c r="C15" s="58">
        <v>0.23311674878634306</v>
      </c>
      <c r="D15" s="106">
        <v>1043232.3303765371</v>
      </c>
      <c r="E15" s="58">
        <v>0.76688325121365708</v>
      </c>
      <c r="F15" s="610">
        <v>1360353.5202073255</v>
      </c>
    </row>
    <row r="17" spans="1:6" ht="18.75" customHeight="1">
      <c r="A17" s="1182" t="s">
        <v>1972</v>
      </c>
      <c r="B17" s="1183"/>
      <c r="C17" s="1183"/>
      <c r="D17" s="1183"/>
      <c r="E17" s="1183"/>
      <c r="F17" s="1184"/>
    </row>
    <row r="18" spans="1:6" ht="19.5">
      <c r="A18" s="800" t="s">
        <v>234</v>
      </c>
      <c r="B18" s="800" t="s">
        <v>50</v>
      </c>
      <c r="C18" s="800" t="s">
        <v>235</v>
      </c>
      <c r="D18" s="800" t="s">
        <v>51</v>
      </c>
      <c r="E18" s="800" t="s">
        <v>235</v>
      </c>
      <c r="F18" s="800" t="s">
        <v>48</v>
      </c>
    </row>
    <row r="19" spans="1:6" ht="17.25">
      <c r="A19" s="609" t="s">
        <v>1743</v>
      </c>
      <c r="B19" s="106">
        <v>79826.193898761499</v>
      </c>
      <c r="C19" s="58">
        <v>0.97793824071407853</v>
      </c>
      <c r="D19" s="106">
        <v>1800.8358822534999</v>
      </c>
      <c r="E19" s="58">
        <v>2.2061759285921519E-2</v>
      </c>
      <c r="F19" s="610">
        <v>81627.029781014993</v>
      </c>
    </row>
    <row r="20" spans="1:6" ht="17.25">
      <c r="A20" s="609" t="s">
        <v>1724</v>
      </c>
      <c r="B20" s="106">
        <v>116122.0024184495</v>
      </c>
      <c r="C20" s="58">
        <v>0.97795135822060619</v>
      </c>
      <c r="D20" s="106">
        <v>2618.0570357699999</v>
      </c>
      <c r="E20" s="58">
        <v>2.2048641779393731E-2</v>
      </c>
      <c r="F20" s="610">
        <v>118740.0594542195</v>
      </c>
    </row>
    <row r="21" spans="1:6" ht="17.25">
      <c r="A21" s="609" t="s">
        <v>1778</v>
      </c>
      <c r="B21" s="106">
        <v>125911.04189077599</v>
      </c>
      <c r="C21" s="58">
        <v>0.97774900111017049</v>
      </c>
      <c r="D21" s="106">
        <v>2865.404567172</v>
      </c>
      <c r="E21" s="58">
        <v>2.2250998889829589E-2</v>
      </c>
      <c r="F21" s="610">
        <v>128776.44645794798</v>
      </c>
    </row>
    <row r="22" spans="1:6" ht="17.25">
      <c r="A22" s="609" t="s">
        <v>1818</v>
      </c>
      <c r="B22" s="106">
        <v>125607.66547859</v>
      </c>
      <c r="C22" s="58">
        <v>0.97717387250732224</v>
      </c>
      <c r="D22" s="106">
        <v>2934.1109775225</v>
      </c>
      <c r="E22" s="58">
        <v>2.2826127492677692E-2</v>
      </c>
      <c r="F22" s="610">
        <v>128541.77645611251</v>
      </c>
    </row>
    <row r="23" spans="1:6" ht="17.25">
      <c r="A23" s="609" t="s">
        <v>1842</v>
      </c>
      <c r="B23" s="106">
        <v>215388.4347811765</v>
      </c>
      <c r="C23" s="58">
        <v>0.98214129922634985</v>
      </c>
      <c r="D23" s="106">
        <v>3916.5012304155002</v>
      </c>
      <c r="E23" s="58">
        <v>1.7858700773650083E-2</v>
      </c>
      <c r="F23" s="610">
        <v>219304.93601159201</v>
      </c>
    </row>
    <row r="24" spans="1:6" ht="17.25">
      <c r="A24" s="609" t="s">
        <v>1936</v>
      </c>
      <c r="B24" s="106">
        <v>49423.801362239501</v>
      </c>
      <c r="C24" s="58">
        <v>0.90882943378956449</v>
      </c>
      <c r="D24" s="106">
        <v>4958.0215901225001</v>
      </c>
      <c r="E24" s="58">
        <v>9.1170566210435483E-2</v>
      </c>
      <c r="F24" s="610">
        <v>54381.822952362003</v>
      </c>
    </row>
    <row r="25" spans="1:6" ht="17.25">
      <c r="A25" s="609" t="s">
        <v>2051</v>
      </c>
      <c r="B25" s="106">
        <v>92277.875636113502</v>
      </c>
      <c r="C25" s="58">
        <v>0.92155501174366217</v>
      </c>
      <c r="D25" s="106">
        <v>7854.9156353654998</v>
      </c>
      <c r="E25" s="58">
        <v>7.8444988256337861E-2</v>
      </c>
      <c r="F25" s="610">
        <v>100132.791271479</v>
      </c>
    </row>
    <row r="26" spans="1:6" ht="17.25">
      <c r="A26" s="609" t="s">
        <v>2109</v>
      </c>
      <c r="B26" s="106">
        <v>164772.38073494402</v>
      </c>
      <c r="C26" s="58">
        <v>0.96536834547326755</v>
      </c>
      <c r="D26" s="106">
        <v>5911.0495925389996</v>
      </c>
      <c r="E26" s="58">
        <v>3.4631654526732447E-2</v>
      </c>
      <c r="F26" s="610">
        <v>170683.43032748302</v>
      </c>
    </row>
    <row r="27" spans="1:6" ht="17.25">
      <c r="A27" s="609" t="s">
        <v>2151</v>
      </c>
      <c r="B27" s="106">
        <v>391129.78626668005</v>
      </c>
      <c r="C27" s="58">
        <v>0.97818630467894963</v>
      </c>
      <c r="D27" s="106">
        <v>8722.2505036085004</v>
      </c>
      <c r="E27" s="58">
        <v>2.1813695321050361E-2</v>
      </c>
      <c r="F27" s="610">
        <v>399852.03677028854</v>
      </c>
    </row>
    <row r="28" spans="1:6" ht="17.25">
      <c r="A28" s="609" t="s">
        <v>2232</v>
      </c>
      <c r="B28" s="106">
        <v>182506.70859041001</v>
      </c>
      <c r="C28" s="58">
        <v>0.97397028322404255</v>
      </c>
      <c r="D28" s="106">
        <v>4877.5594247035006</v>
      </c>
      <c r="E28" s="58">
        <v>2.6029716775957414E-2</v>
      </c>
      <c r="F28" s="610">
        <v>187384.26801511351</v>
      </c>
    </row>
    <row r="29" spans="1:6" ht="17.25">
      <c r="A29" s="609" t="s">
        <v>2283</v>
      </c>
      <c r="B29" s="106">
        <v>194805.62012871698</v>
      </c>
      <c r="C29" s="58">
        <v>0.96954639196398884</v>
      </c>
      <c r="D29" s="106">
        <v>6118.8758452234997</v>
      </c>
      <c r="E29" s="58">
        <v>3.0453608036011229E-2</v>
      </c>
      <c r="F29" s="610">
        <v>200924.49597394047</v>
      </c>
    </row>
    <row r="30" spans="1:6" ht="17.25">
      <c r="A30" s="609" t="s">
        <v>2360</v>
      </c>
      <c r="B30" s="106">
        <v>108174.5443009705</v>
      </c>
      <c r="C30" s="58">
        <v>0.96237747138952179</v>
      </c>
      <c r="D30" s="106">
        <v>4228.9018694635006</v>
      </c>
      <c r="E30" s="58">
        <v>3.7622528610478205E-2</v>
      </c>
      <c r="F30" s="610">
        <v>112403.44617043401</v>
      </c>
    </row>
    <row r="31" spans="1:6" ht="17.25">
      <c r="A31" s="609" t="s">
        <v>2475</v>
      </c>
      <c r="B31" s="106">
        <v>570873.65587776445</v>
      </c>
      <c r="C31" s="58">
        <v>0.99103214666039596</v>
      </c>
      <c r="D31" s="106">
        <v>5165.8376961909998</v>
      </c>
      <c r="E31" s="58">
        <v>8.9678533396040112E-3</v>
      </c>
      <c r="F31" s="610">
        <v>576039.49357395549</v>
      </c>
    </row>
    <row r="35" spans="1:9" ht="18.75" customHeight="1">
      <c r="A35" s="1188" t="s">
        <v>234</v>
      </c>
      <c r="B35" s="1182" t="s">
        <v>1497</v>
      </c>
      <c r="C35" s="1183"/>
      <c r="D35" s="1183"/>
      <c r="E35" s="1184"/>
      <c r="F35" s="1185" t="s">
        <v>1654</v>
      </c>
      <c r="G35" s="1186"/>
      <c r="H35" s="1186"/>
      <c r="I35" s="1187"/>
    </row>
    <row r="36" spans="1:9" ht="19.5">
      <c r="A36" s="1189"/>
      <c r="B36" s="613" t="s">
        <v>50</v>
      </c>
      <c r="C36" s="614" t="s">
        <v>235</v>
      </c>
      <c r="D36" s="614" t="s">
        <v>51</v>
      </c>
      <c r="E36" s="615" t="s">
        <v>235</v>
      </c>
      <c r="F36" s="616" t="s">
        <v>50</v>
      </c>
      <c r="G36" s="616" t="s">
        <v>235</v>
      </c>
      <c r="H36" s="616" t="s">
        <v>51</v>
      </c>
      <c r="I36" s="617" t="s">
        <v>235</v>
      </c>
    </row>
    <row r="37" spans="1:9" ht="20.25">
      <c r="A37" s="611" t="s">
        <v>236</v>
      </c>
      <c r="B37" s="618">
        <v>23347.745844804998</v>
      </c>
      <c r="C37" s="619">
        <v>0.31609198361691526</v>
      </c>
      <c r="D37" s="618">
        <v>50516.025003306997</v>
      </c>
      <c r="E37" s="619">
        <v>0.68390801638308474</v>
      </c>
      <c r="F37" s="620">
        <v>16901.978182644001</v>
      </c>
      <c r="G37" s="621">
        <v>0.95136088492827053</v>
      </c>
      <c r="H37" s="620">
        <v>864.12766678699995</v>
      </c>
      <c r="I37" s="621">
        <v>4.8639115071729438E-2</v>
      </c>
    </row>
    <row r="38" spans="1:9" ht="20.25">
      <c r="A38" s="612" t="s">
        <v>237</v>
      </c>
      <c r="B38" s="618">
        <v>24816.0239693845</v>
      </c>
      <c r="C38" s="619">
        <v>0.3445149380573776</v>
      </c>
      <c r="D38" s="618">
        <v>47215.755289056498</v>
      </c>
      <c r="E38" s="619">
        <v>0.65548506194262235</v>
      </c>
      <c r="F38" s="620">
        <v>38500.840561318997</v>
      </c>
      <c r="G38" s="621">
        <v>0.96143016471719522</v>
      </c>
      <c r="H38" s="620">
        <v>1544.5438818079999</v>
      </c>
      <c r="I38" s="621">
        <v>3.8569835282804749E-2</v>
      </c>
    </row>
    <row r="39" spans="1:9" ht="20.25">
      <c r="A39" s="612" t="s">
        <v>238</v>
      </c>
      <c r="B39" s="618">
        <v>29580.575134469</v>
      </c>
      <c r="C39" s="619">
        <v>0.47923130478844644</v>
      </c>
      <c r="D39" s="618">
        <v>32144.472538548001</v>
      </c>
      <c r="E39" s="619">
        <v>0.52076869521155345</v>
      </c>
      <c r="F39" s="620">
        <v>22138.937423520001</v>
      </c>
      <c r="G39" s="621">
        <v>0.95596829675732298</v>
      </c>
      <c r="H39" s="620">
        <v>1019.714906914</v>
      </c>
      <c r="I39" s="621">
        <v>4.4031703242677002E-2</v>
      </c>
    </row>
    <row r="40" spans="1:9" ht="20.25">
      <c r="A40" s="612" t="s">
        <v>239</v>
      </c>
      <c r="B40" s="618">
        <v>25068.047475009</v>
      </c>
      <c r="C40" s="619">
        <v>0.45415699236758922</v>
      </c>
      <c r="D40" s="618">
        <v>30128.829147600001</v>
      </c>
      <c r="E40" s="619">
        <v>0.54584300763241078</v>
      </c>
      <c r="F40" s="620">
        <v>15942.614822242</v>
      </c>
      <c r="G40" s="621">
        <v>0.94485726511459167</v>
      </c>
      <c r="H40" s="620">
        <v>930.42559440599996</v>
      </c>
      <c r="I40" s="621">
        <v>5.5142734885408308E-2</v>
      </c>
    </row>
    <row r="41" spans="1:9" ht="20.25">
      <c r="A41" s="612" t="s">
        <v>240</v>
      </c>
      <c r="B41" s="618">
        <v>23115.483555624</v>
      </c>
      <c r="C41" s="619">
        <v>0.42163244487029161</v>
      </c>
      <c r="D41" s="618">
        <v>31708.294445462001</v>
      </c>
      <c r="E41" s="619">
        <v>0.57836755512970839</v>
      </c>
      <c r="F41" s="620">
        <v>19865.753761760501</v>
      </c>
      <c r="G41" s="621">
        <v>0.9536518385025623</v>
      </c>
      <c r="H41" s="620">
        <v>965.48984277550005</v>
      </c>
      <c r="I41" s="621">
        <v>4.6348161497437666E-2</v>
      </c>
    </row>
    <row r="42" spans="1:9" ht="20.25">
      <c r="A42" s="612" t="s">
        <v>241</v>
      </c>
      <c r="B42" s="618">
        <v>28709.795195637002</v>
      </c>
      <c r="C42" s="619">
        <v>0.57576674160869257</v>
      </c>
      <c r="D42" s="618">
        <v>21153.79212346</v>
      </c>
      <c r="E42" s="619">
        <v>0.42423325839130743</v>
      </c>
      <c r="F42" s="620">
        <v>18263.098120477502</v>
      </c>
      <c r="G42" s="621">
        <v>0.94291070055482862</v>
      </c>
      <c r="H42" s="620">
        <v>1105.7542106405001</v>
      </c>
      <c r="I42" s="621">
        <v>5.7089299445171313E-2</v>
      </c>
    </row>
    <row r="43" spans="1:9" ht="20.25">
      <c r="A43" s="612" t="s">
        <v>242</v>
      </c>
      <c r="B43" s="618">
        <v>16476.5595799435</v>
      </c>
      <c r="C43" s="619">
        <v>0.3323574498266097</v>
      </c>
      <c r="D43" s="618">
        <v>33098.256897133499</v>
      </c>
      <c r="E43" s="619">
        <v>0.66764255017339036</v>
      </c>
      <c r="F43" s="620">
        <v>31141.475401023999</v>
      </c>
      <c r="G43" s="621">
        <v>0.96698625452475184</v>
      </c>
      <c r="H43" s="620">
        <v>1063.196852905</v>
      </c>
      <c r="I43" s="621">
        <v>3.3013745475248206E-2</v>
      </c>
    </row>
    <row r="44" spans="1:9" ht="20.25">
      <c r="A44" s="612" t="s">
        <v>243</v>
      </c>
      <c r="B44" s="618">
        <v>30926.688766938001</v>
      </c>
      <c r="C44" s="619">
        <v>0.45323851098186163</v>
      </c>
      <c r="D44" s="618">
        <v>37308.220706974003</v>
      </c>
      <c r="E44" s="619">
        <v>0.54676148901813837</v>
      </c>
      <c r="F44" s="620">
        <v>34944.309221062998</v>
      </c>
      <c r="G44" s="621">
        <v>0.96487034746023359</v>
      </c>
      <c r="H44" s="620">
        <v>1272.2760569950001</v>
      </c>
      <c r="I44" s="621">
        <v>3.51296525397665E-2</v>
      </c>
    </row>
    <row r="45" spans="1:9" ht="20.25">
      <c r="A45" s="612" t="s">
        <v>244</v>
      </c>
      <c r="B45" s="618">
        <v>24611.216635664499</v>
      </c>
      <c r="C45" s="619">
        <v>0.51094398222975701</v>
      </c>
      <c r="D45" s="618">
        <v>23556.914297713502</v>
      </c>
      <c r="E45" s="619">
        <v>0.48905601777024299</v>
      </c>
      <c r="F45" s="620">
        <v>24888.488913866498</v>
      </c>
      <c r="G45" s="621">
        <v>0.94974562390663697</v>
      </c>
      <c r="H45" s="620">
        <v>1316.9373470005</v>
      </c>
      <c r="I45" s="621">
        <v>5.0254376093362946E-2</v>
      </c>
    </row>
    <row r="46" spans="1:9" ht="20.25">
      <c r="A46" s="612" t="s">
        <v>245</v>
      </c>
      <c r="B46" s="618">
        <v>20928.483266032999</v>
      </c>
      <c r="C46" s="619">
        <v>0.49977690407533509</v>
      </c>
      <c r="D46" s="618">
        <v>20947.167840242</v>
      </c>
      <c r="E46" s="619">
        <v>0.50022309592466496</v>
      </c>
      <c r="F46" s="620">
        <v>28322.671785371</v>
      </c>
      <c r="G46" s="621">
        <v>0.96236289931108487</v>
      </c>
      <c r="H46" s="620">
        <v>1107.6728441299999</v>
      </c>
      <c r="I46" s="621">
        <v>3.7637100688915071E-2</v>
      </c>
    </row>
    <row r="47" spans="1:9" ht="20.25">
      <c r="A47" s="612" t="s">
        <v>246</v>
      </c>
      <c r="B47" s="618">
        <v>25350.4699373775</v>
      </c>
      <c r="C47" s="619">
        <v>0.47450151596554274</v>
      </c>
      <c r="D47" s="618">
        <v>28075.0072938025</v>
      </c>
      <c r="E47" s="619">
        <v>0.5254984840344572</v>
      </c>
      <c r="F47" s="620">
        <v>52835.509066879997</v>
      </c>
      <c r="G47" s="621">
        <v>0.96475714421976233</v>
      </c>
      <c r="H47" s="620">
        <v>1930.0963328190001</v>
      </c>
      <c r="I47" s="621">
        <v>3.5242855780237725E-2</v>
      </c>
    </row>
    <row r="48" spans="1:9" ht="20.25">
      <c r="A48" s="612" t="s">
        <v>247</v>
      </c>
      <c r="B48" s="618">
        <v>72991.332819539006</v>
      </c>
      <c r="C48" s="619">
        <v>0.76272245504228897</v>
      </c>
      <c r="D48" s="618">
        <v>22707.085834586</v>
      </c>
      <c r="E48" s="619">
        <v>0.23727754495771103</v>
      </c>
      <c r="F48" s="620">
        <v>33140.359813427996</v>
      </c>
      <c r="G48" s="621">
        <v>0.94330632689030636</v>
      </c>
      <c r="H48" s="620">
        <v>1991.769452235</v>
      </c>
      <c r="I48" s="621">
        <v>5.6693673109693664E-2</v>
      </c>
    </row>
    <row r="49" spans="1:9" ht="20.25">
      <c r="A49" s="612" t="s">
        <v>248</v>
      </c>
      <c r="B49" s="618">
        <v>12709.290052394501</v>
      </c>
      <c r="C49" s="619">
        <v>0.30529231270219676</v>
      </c>
      <c r="D49" s="618">
        <v>28920.615201040499</v>
      </c>
      <c r="E49" s="619">
        <v>0.6947076872978033</v>
      </c>
      <c r="F49" s="620">
        <v>16367.360108624</v>
      </c>
      <c r="G49" s="621">
        <v>0.95112036926514387</v>
      </c>
      <c r="H49" s="620">
        <v>841.14539449100005</v>
      </c>
      <c r="I49" s="621">
        <v>4.8879630734856086E-2</v>
      </c>
    </row>
    <row r="50" spans="1:9" ht="20.25">
      <c r="A50" s="612" t="s">
        <v>249</v>
      </c>
      <c r="B50" s="618">
        <v>54111.708667279003</v>
      </c>
      <c r="C50" s="619">
        <v>0.59634383532545365</v>
      </c>
      <c r="D50" s="618">
        <v>36627.400990403003</v>
      </c>
      <c r="E50" s="619">
        <v>0.40365616467454629</v>
      </c>
      <c r="F50" s="620">
        <v>20278.784327570502</v>
      </c>
      <c r="G50" s="621">
        <v>0.94157313465256987</v>
      </c>
      <c r="H50" s="620">
        <v>1258.3470765165</v>
      </c>
      <c r="I50" s="621">
        <v>5.8426865347430128E-2</v>
      </c>
    </row>
    <row r="51" spans="1:9" ht="20.25">
      <c r="A51" s="612" t="s">
        <v>250</v>
      </c>
      <c r="B51" s="618">
        <v>25838.699335010999</v>
      </c>
      <c r="C51" s="619">
        <v>0.51952589759876699</v>
      </c>
      <c r="D51" s="618">
        <v>23896.452376263998</v>
      </c>
      <c r="E51" s="619">
        <v>0.48047410240123289</v>
      </c>
      <c r="F51" s="620">
        <v>18974.799449568502</v>
      </c>
      <c r="G51" s="621">
        <v>0.93805641853972854</v>
      </c>
      <c r="H51" s="620">
        <v>1252.9811770025001</v>
      </c>
      <c r="I51" s="621">
        <v>6.1943581460271374E-2</v>
      </c>
    </row>
    <row r="52" spans="1:9" ht="20.25">
      <c r="A52" s="612" t="s">
        <v>251</v>
      </c>
      <c r="B52" s="618">
        <v>23270.7185232745</v>
      </c>
      <c r="C52" s="619">
        <v>0.51403789407534695</v>
      </c>
      <c r="D52" s="618">
        <v>21999.715410655499</v>
      </c>
      <c r="E52" s="619">
        <v>0.48596210592465305</v>
      </c>
      <c r="F52" s="620">
        <v>19000.478868982002</v>
      </c>
      <c r="G52" s="621">
        <v>0.94583645995654286</v>
      </c>
      <c r="H52" s="620">
        <v>1088.0667447650001</v>
      </c>
      <c r="I52" s="621">
        <v>5.4163540043457088E-2</v>
      </c>
    </row>
    <row r="53" spans="1:9" ht="20.25">
      <c r="A53" s="612" t="s">
        <v>252</v>
      </c>
      <c r="B53" s="618">
        <v>34610.722554886997</v>
      </c>
      <c r="C53" s="619">
        <v>0.568873727967803</v>
      </c>
      <c r="D53" s="618">
        <v>26230.059596413001</v>
      </c>
      <c r="E53" s="619">
        <v>0.43112627203219706</v>
      </c>
      <c r="F53" s="620">
        <v>18535.849999999999</v>
      </c>
      <c r="G53" s="621">
        <v>0.93567687745059847</v>
      </c>
      <c r="H53" s="620">
        <v>1274.2473174669999</v>
      </c>
      <c r="I53" s="621">
        <v>6.4323122549401507E-2</v>
      </c>
    </row>
    <row r="54" spans="1:9" ht="20.25">
      <c r="A54" s="612" t="s">
        <v>253</v>
      </c>
      <c r="B54" s="618">
        <v>24105.251169702002</v>
      </c>
      <c r="C54" s="619">
        <v>0.5139509124230387</v>
      </c>
      <c r="D54" s="618">
        <v>22796.603826637998</v>
      </c>
      <c r="E54" s="619">
        <v>0.48604908757696125</v>
      </c>
      <c r="F54" s="620">
        <v>30483.977633765</v>
      </c>
      <c r="G54" s="621">
        <v>0.95108714207235678</v>
      </c>
      <c r="H54" s="620">
        <v>1567.741168092</v>
      </c>
      <c r="I54" s="621">
        <v>4.891285792764314E-2</v>
      </c>
    </row>
    <row r="55" spans="1:9" ht="20.25">
      <c r="A55" s="612" t="s">
        <v>254</v>
      </c>
      <c r="B55" s="618">
        <v>27868.2430113925</v>
      </c>
      <c r="C55" s="619">
        <v>0.52726181439703057</v>
      </c>
      <c r="D55" s="618">
        <v>24986.415244605501</v>
      </c>
      <c r="E55" s="619">
        <v>0.47273818560296937</v>
      </c>
      <c r="F55" s="620">
        <v>33458.639088449003</v>
      </c>
      <c r="G55" s="621">
        <v>0.95578468426859531</v>
      </c>
      <c r="H55" s="620">
        <v>1547.8217171589999</v>
      </c>
      <c r="I55" s="621">
        <v>4.421531573140465E-2</v>
      </c>
    </row>
    <row r="56" spans="1:9" ht="20.25">
      <c r="A56" s="612" t="s">
        <v>255</v>
      </c>
      <c r="B56" s="618">
        <v>21663.636967848499</v>
      </c>
      <c r="C56" s="619">
        <v>0.45808422414235994</v>
      </c>
      <c r="D56" s="618">
        <v>25628.183675850501</v>
      </c>
      <c r="E56" s="619">
        <v>0.54191577585764006</v>
      </c>
      <c r="F56" s="620">
        <v>44181.440947666</v>
      </c>
      <c r="G56" s="621">
        <v>0.96903809818115261</v>
      </c>
      <c r="H56" s="620">
        <v>1411.648767375</v>
      </c>
      <c r="I56" s="621">
        <v>3.0961901818847386E-2</v>
      </c>
    </row>
    <row r="57" spans="1:9" ht="20.25">
      <c r="A57" s="612" t="s">
        <v>256</v>
      </c>
      <c r="B57" s="618">
        <v>31187.864790494499</v>
      </c>
      <c r="C57" s="619">
        <v>0.50264924232996666</v>
      </c>
      <c r="D57" s="618">
        <v>30859.109847181498</v>
      </c>
      <c r="E57" s="619">
        <v>0.49735075767003328</v>
      </c>
      <c r="F57" s="620">
        <v>43599.639252492503</v>
      </c>
      <c r="G57" s="621">
        <v>0.97498149712276694</v>
      </c>
      <c r="H57" s="620">
        <v>1118.7881034704999</v>
      </c>
      <c r="I57" s="621">
        <v>2.5018502877233104E-2</v>
      </c>
    </row>
    <row r="58" spans="1:9" ht="20.25">
      <c r="A58" s="612" t="s">
        <v>257</v>
      </c>
      <c r="B58" s="618">
        <v>34207.324004146998</v>
      </c>
      <c r="C58" s="619">
        <v>0.51506361358166264</v>
      </c>
      <c r="D58" s="618">
        <v>32206.460821916</v>
      </c>
      <c r="E58" s="619">
        <v>0.48493638641833742</v>
      </c>
      <c r="F58" s="620">
        <v>26589.918701375002</v>
      </c>
      <c r="G58" s="621">
        <v>0.95960170051620164</v>
      </c>
      <c r="H58" s="620">
        <v>1119.4097492430001</v>
      </c>
      <c r="I58" s="621">
        <v>4.0398299483798347E-2</v>
      </c>
    </row>
    <row r="59" spans="1:9" ht="20.25">
      <c r="A59" s="612" t="s">
        <v>258</v>
      </c>
      <c r="B59" s="618">
        <v>37854.144376962999</v>
      </c>
      <c r="C59" s="619">
        <v>0.56300228370368566</v>
      </c>
      <c r="D59" s="618">
        <v>29382.073792422001</v>
      </c>
      <c r="E59" s="619">
        <v>0.43699771629631434</v>
      </c>
      <c r="F59" s="620">
        <v>32092.2420892595</v>
      </c>
      <c r="G59" s="621">
        <v>0.96967247008381874</v>
      </c>
      <c r="H59" s="620">
        <v>1003.7187422215</v>
      </c>
      <c r="I59" s="621">
        <v>3.0327529916181158E-2</v>
      </c>
    </row>
    <row r="60" spans="1:9" ht="20.25">
      <c r="A60" s="612" t="s">
        <v>259</v>
      </c>
      <c r="B60" s="618">
        <v>73487.503364037999</v>
      </c>
      <c r="C60" s="619">
        <v>0.77047314222048802</v>
      </c>
      <c r="D60" s="618">
        <v>21892.204684250999</v>
      </c>
      <c r="E60" s="619">
        <v>0.22952685777951193</v>
      </c>
      <c r="F60" s="620">
        <v>134018.95738056549</v>
      </c>
      <c r="G60" s="621">
        <v>0.98513491893214666</v>
      </c>
      <c r="H60" s="620">
        <v>2022.2637811385</v>
      </c>
      <c r="I60" s="621">
        <v>1.4865081067853376E-2</v>
      </c>
    </row>
    <row r="61" spans="1:9" ht="20.25">
      <c r="A61" s="612" t="s">
        <v>260</v>
      </c>
      <c r="B61" s="618">
        <v>9366</v>
      </c>
      <c r="C61" s="619">
        <v>0.43371150729335495</v>
      </c>
      <c r="D61" s="618">
        <v>12229</v>
      </c>
      <c r="E61" s="619">
        <v>0.56628849270664505</v>
      </c>
      <c r="F61" s="620">
        <v>22223.523985040501</v>
      </c>
      <c r="G61" s="621">
        <v>0.93959221665138049</v>
      </c>
      <c r="H61" s="620">
        <v>1428.7834640814999</v>
      </c>
      <c r="I61" s="621">
        <v>6.0407783348619452E-2</v>
      </c>
    </row>
    <row r="62" spans="1:9" ht="20.25">
      <c r="A62" s="612" t="s">
        <v>261</v>
      </c>
      <c r="B62" s="618">
        <v>36312</v>
      </c>
      <c r="C62" s="619">
        <v>0.63968994979300631</v>
      </c>
      <c r="D62" s="618">
        <v>20453</v>
      </c>
      <c r="E62" s="619">
        <v>0.36031005020699375</v>
      </c>
      <c r="F62" s="620">
        <v>44061.531278679497</v>
      </c>
      <c r="G62" s="621">
        <v>0.9584329318337802</v>
      </c>
      <c r="H62" s="620">
        <v>1910.9408841625</v>
      </c>
      <c r="I62" s="621">
        <v>4.1567068166219898E-2</v>
      </c>
    </row>
    <row r="63" spans="1:9" ht="20.25">
      <c r="A63" s="612" t="s">
        <v>262</v>
      </c>
      <c r="B63" s="618">
        <v>37645</v>
      </c>
      <c r="C63" s="619">
        <v>0.52665817932539627</v>
      </c>
      <c r="D63" s="618">
        <v>33834</v>
      </c>
      <c r="E63" s="619">
        <v>0.47334182067460373</v>
      </c>
      <c r="F63" s="620">
        <v>29436.941172587001</v>
      </c>
      <c r="G63" s="621">
        <v>0.9464022160479868</v>
      </c>
      <c r="H63" s="620">
        <v>1667.1081136780001</v>
      </c>
      <c r="I63" s="621">
        <v>5.3597783952013138E-2</v>
      </c>
    </row>
    <row r="64" spans="1:9" ht="20.25">
      <c r="A64" s="612" t="s">
        <v>263</v>
      </c>
      <c r="B64" s="618">
        <v>46846</v>
      </c>
      <c r="C64" s="619">
        <v>0.45126239030545895</v>
      </c>
      <c r="D64" s="618">
        <v>56965</v>
      </c>
      <c r="E64" s="619">
        <v>0.548737609694541</v>
      </c>
      <c r="F64" s="620">
        <v>41582.426817305997</v>
      </c>
      <c r="G64" s="621">
        <v>0.94926716532478084</v>
      </c>
      <c r="H64" s="620">
        <v>2222.3399925509998</v>
      </c>
      <c r="I64" s="621">
        <v>5.07328346752191E-2</v>
      </c>
    </row>
    <row r="65" spans="1:9" ht="20.25">
      <c r="A65" s="612" t="s">
        <v>264</v>
      </c>
      <c r="B65" s="618">
        <v>77063</v>
      </c>
      <c r="C65" s="619">
        <v>0.46041845903833284</v>
      </c>
      <c r="D65" s="618">
        <v>90313</v>
      </c>
      <c r="E65" s="619">
        <v>0.53958154096166711</v>
      </c>
      <c r="F65" s="620">
        <v>54228.315024408497</v>
      </c>
      <c r="G65" s="621">
        <v>0.945567998648846</v>
      </c>
      <c r="H65" s="620">
        <v>3121.6747192134999</v>
      </c>
      <c r="I65" s="621">
        <v>5.4432001351153989E-2</v>
      </c>
    </row>
    <row r="66" spans="1:9" ht="20.25">
      <c r="A66" s="612" t="s">
        <v>265</v>
      </c>
      <c r="B66" s="618">
        <v>80077</v>
      </c>
      <c r="C66" s="619">
        <v>0.36779302140793579</v>
      </c>
      <c r="D66" s="618">
        <v>137646</v>
      </c>
      <c r="E66" s="619">
        <v>0.63220697859206421</v>
      </c>
      <c r="F66" s="620">
        <v>54254.905938276999</v>
      </c>
      <c r="G66" s="621">
        <v>0.9478810396777908</v>
      </c>
      <c r="H66" s="620">
        <v>2983.1900539369999</v>
      </c>
      <c r="I66" s="621">
        <v>5.2118960322209147E-2</v>
      </c>
    </row>
    <row r="67" spans="1:9" ht="20.25">
      <c r="A67" s="612" t="s">
        <v>266</v>
      </c>
      <c r="B67" s="618">
        <v>133651</v>
      </c>
      <c r="C67" s="619">
        <v>0.35283293821971839</v>
      </c>
      <c r="D67" s="618">
        <v>245143</v>
      </c>
      <c r="E67" s="619">
        <v>0.64716706178028161</v>
      </c>
      <c r="F67" s="620">
        <v>57304.515014190503</v>
      </c>
      <c r="G67" s="621">
        <v>0.94621596117167117</v>
      </c>
      <c r="H67" s="620">
        <v>3257.2566803304999</v>
      </c>
      <c r="I67" s="621">
        <v>5.3784038828328766E-2</v>
      </c>
    </row>
    <row r="68" spans="1:9" ht="20.25">
      <c r="A68" s="612" t="s">
        <v>267</v>
      </c>
      <c r="B68" s="618">
        <v>69685</v>
      </c>
      <c r="C68" s="619">
        <v>0.36595997206131803</v>
      </c>
      <c r="D68" s="618">
        <v>120732</v>
      </c>
      <c r="E68" s="619">
        <v>0.63404002793868197</v>
      </c>
      <c r="F68" s="620">
        <v>38104.911905066001</v>
      </c>
      <c r="G68" s="621">
        <v>0.93297389309220602</v>
      </c>
      <c r="H68" s="620">
        <v>2737.508431877</v>
      </c>
      <c r="I68" s="621">
        <v>6.7026106907793967E-2</v>
      </c>
    </row>
    <row r="69" spans="1:9" ht="20.25">
      <c r="A69" s="612" t="s">
        <v>268</v>
      </c>
      <c r="B69" s="618">
        <v>36899</v>
      </c>
      <c r="C69" s="619">
        <v>0.30625897429512877</v>
      </c>
      <c r="D69" s="618">
        <v>83584</v>
      </c>
      <c r="E69" s="619">
        <v>0.69374102570487117</v>
      </c>
      <c r="F69" s="620">
        <v>61104.182446889499</v>
      </c>
      <c r="G69" s="621">
        <v>0.96247938357140816</v>
      </c>
      <c r="H69" s="620">
        <v>2382.0422867295001</v>
      </c>
      <c r="I69" s="621">
        <v>3.7520616428591863E-2</v>
      </c>
    </row>
    <row r="70" spans="1:9" ht="20.25">
      <c r="A70" s="612" t="s">
        <v>269</v>
      </c>
      <c r="B70" s="618">
        <v>64230</v>
      </c>
      <c r="C70" s="619">
        <v>0.3558192484751791</v>
      </c>
      <c r="D70" s="618">
        <v>116283</v>
      </c>
      <c r="E70" s="619">
        <v>0.6441807515248209</v>
      </c>
      <c r="F70" s="620">
        <v>42545.787244794497</v>
      </c>
      <c r="G70" s="621">
        <v>0.94066958018633751</v>
      </c>
      <c r="H70" s="620">
        <v>2683.4708719255</v>
      </c>
      <c r="I70" s="621">
        <v>5.9330419813662508E-2</v>
      </c>
    </row>
    <row r="71" spans="1:9" ht="20.25">
      <c r="A71" s="612" t="s">
        <v>270</v>
      </c>
      <c r="B71" s="618">
        <v>40968</v>
      </c>
      <c r="C71" s="619">
        <v>0.3084382340540866</v>
      </c>
      <c r="D71" s="618">
        <v>91856</v>
      </c>
      <c r="E71" s="619">
        <v>0.69156176594591334</v>
      </c>
      <c r="F71" s="620">
        <v>47312.415226616002</v>
      </c>
      <c r="G71" s="621">
        <v>0.96302297995434594</v>
      </c>
      <c r="H71" s="620">
        <v>1816.6462926209999</v>
      </c>
      <c r="I71" s="621">
        <v>3.6977020045654098E-2</v>
      </c>
    </row>
    <row r="72" spans="1:9" ht="20.25">
      <c r="A72" s="612" t="s">
        <v>271</v>
      </c>
      <c r="B72" s="618">
        <v>118285</v>
      </c>
      <c r="C72" s="619">
        <v>0.52764816615664623</v>
      </c>
      <c r="D72" s="618">
        <v>105889</v>
      </c>
      <c r="E72" s="619">
        <v>0.47235183384335383</v>
      </c>
      <c r="F72" s="620">
        <v>99963.758621330999</v>
      </c>
      <c r="G72" s="621">
        <v>0.97583412368641653</v>
      </c>
      <c r="H72" s="620">
        <v>2475.5353067159999</v>
      </c>
      <c r="I72" s="621">
        <v>2.4165876313583412E-2</v>
      </c>
    </row>
    <row r="73" spans="1:9" ht="20.25">
      <c r="A73" s="612" t="s">
        <v>334</v>
      </c>
      <c r="B73" s="618">
        <v>63671</v>
      </c>
      <c r="C73" s="619">
        <v>0.3175642649801993</v>
      </c>
      <c r="D73" s="618">
        <v>136827</v>
      </c>
      <c r="E73" s="619">
        <v>0.6824357350198007</v>
      </c>
      <c r="F73" s="620">
        <v>18755.4619537285</v>
      </c>
      <c r="G73" s="621">
        <v>0.93229037192961817</v>
      </c>
      <c r="H73" s="620">
        <v>1362.1564604885</v>
      </c>
      <c r="I73" s="621">
        <v>6.7709628070381944E-2</v>
      </c>
    </row>
    <row r="74" spans="1:9" ht="20.25">
      <c r="A74" s="612" t="s">
        <v>1388</v>
      </c>
      <c r="B74" s="618">
        <v>106177</v>
      </c>
      <c r="C74" s="619">
        <v>0.27490187346596384</v>
      </c>
      <c r="D74" s="618">
        <v>280059</v>
      </c>
      <c r="E74" s="619">
        <v>0.72509812653403616</v>
      </c>
      <c r="F74" s="620">
        <v>27019.4343472685</v>
      </c>
      <c r="G74" s="621">
        <v>0.92890935343627434</v>
      </c>
      <c r="H74" s="620">
        <v>2067.8326151285</v>
      </c>
      <c r="I74" s="621">
        <v>7.1090646563725685E-2</v>
      </c>
    </row>
    <row r="75" spans="1:9" ht="20.25">
      <c r="A75" s="612" t="s">
        <v>1436</v>
      </c>
      <c r="B75" s="618">
        <v>114715</v>
      </c>
      <c r="C75" s="619">
        <v>0.32460201130723654</v>
      </c>
      <c r="D75" s="618">
        <v>238687</v>
      </c>
      <c r="E75" s="619">
        <v>0.67539798869276346</v>
      </c>
      <c r="F75" s="620">
        <v>36684</v>
      </c>
      <c r="G75" s="621">
        <v>0.95710707576706322</v>
      </c>
      <c r="H75" s="620">
        <v>1644</v>
      </c>
      <c r="I75" s="621">
        <v>4.2892924232936759E-2</v>
      </c>
    </row>
    <row r="76" spans="1:9" ht="20.25">
      <c r="A76" s="612" t="s">
        <v>1457</v>
      </c>
      <c r="B76" s="618">
        <v>97289</v>
      </c>
      <c r="C76" s="619">
        <v>0.26810314181862271</v>
      </c>
      <c r="D76" s="618">
        <v>265590</v>
      </c>
      <c r="E76" s="619">
        <v>0.73189685818137729</v>
      </c>
      <c r="F76" s="620">
        <v>60162</v>
      </c>
      <c r="G76" s="621">
        <v>0.96447465452563408</v>
      </c>
      <c r="H76" s="620">
        <v>2216</v>
      </c>
      <c r="I76" s="621">
        <v>3.5525345474365963E-2</v>
      </c>
    </row>
    <row r="77" spans="1:9" ht="20.25">
      <c r="A77" s="612" t="s">
        <v>1498</v>
      </c>
      <c r="B77" s="618">
        <v>83979</v>
      </c>
      <c r="C77" s="619">
        <v>0.25164282953227679</v>
      </c>
      <c r="D77" s="618">
        <v>249744</v>
      </c>
      <c r="E77" s="619">
        <v>0.74835717046772321</v>
      </c>
      <c r="F77" s="620">
        <v>44870</v>
      </c>
      <c r="G77" s="621">
        <v>0.95059531375789164</v>
      </c>
      <c r="H77" s="620">
        <v>2332</v>
      </c>
      <c r="I77" s="621">
        <v>4.9404686242108385E-2</v>
      </c>
    </row>
    <row r="78" spans="1:9" ht="20.25">
      <c r="A78" s="612" t="s">
        <v>1545</v>
      </c>
      <c r="B78" s="618">
        <v>121166</v>
      </c>
      <c r="C78" s="619">
        <v>0.24897924796209192</v>
      </c>
      <c r="D78" s="618">
        <v>365485</v>
      </c>
      <c r="E78" s="619">
        <v>0.75102075203790808</v>
      </c>
      <c r="F78" s="620">
        <v>47880</v>
      </c>
      <c r="G78" s="621">
        <v>0.95561232636116877</v>
      </c>
      <c r="H78" s="620">
        <v>2224</v>
      </c>
      <c r="I78" s="621">
        <v>4.4387673638831233E-2</v>
      </c>
    </row>
    <row r="79" spans="1:9" ht="20.25">
      <c r="A79" s="612" t="s">
        <v>1593</v>
      </c>
      <c r="B79" s="618">
        <v>129673</v>
      </c>
      <c r="C79" s="619">
        <v>0.23517900540462114</v>
      </c>
      <c r="D79" s="618">
        <v>421707</v>
      </c>
      <c r="E79" s="619">
        <v>0.76482099459537889</v>
      </c>
      <c r="F79" s="620">
        <v>89684</v>
      </c>
      <c r="G79" s="621">
        <v>0.97103693197197893</v>
      </c>
      <c r="H79" s="620">
        <v>2675</v>
      </c>
      <c r="I79" s="621">
        <v>2.896306802802109E-2</v>
      </c>
    </row>
    <row r="80" spans="1:9" ht="20.25">
      <c r="A80" s="612" t="s">
        <v>1743</v>
      </c>
      <c r="B80" s="618">
        <v>86577.885555492496</v>
      </c>
      <c r="C80" s="619">
        <v>0.28542435054220366</v>
      </c>
      <c r="D80" s="618">
        <v>216752.52543090598</v>
      </c>
      <c r="E80" s="619">
        <v>0.71457564945779639</v>
      </c>
      <c r="F80" s="620">
        <v>79826.193898761499</v>
      </c>
      <c r="G80" s="621">
        <v>0.97793824071407853</v>
      </c>
      <c r="H80" s="620">
        <v>1800.8358822534999</v>
      </c>
      <c r="I80" s="621">
        <v>2.2061759285921519E-2</v>
      </c>
    </row>
    <row r="81" spans="1:9" ht="20.25">
      <c r="A81" s="612" t="s">
        <v>1724</v>
      </c>
      <c r="B81" s="618">
        <v>115044.28478775649</v>
      </c>
      <c r="C81" s="619">
        <v>0.19410272494581748</v>
      </c>
      <c r="D81" s="618">
        <v>477653.65296592703</v>
      </c>
      <c r="E81" s="619">
        <v>0.80589727505418252</v>
      </c>
      <c r="F81" s="620">
        <v>116122.0024184495</v>
      </c>
      <c r="G81" s="621">
        <v>0.97795135822060619</v>
      </c>
      <c r="H81" s="620">
        <v>2618.0570357699999</v>
      </c>
      <c r="I81" s="621">
        <v>2.2048641779393731E-2</v>
      </c>
    </row>
    <row r="82" spans="1:9" ht="20.25">
      <c r="A82" s="612" t="s">
        <v>1778</v>
      </c>
      <c r="B82" s="618">
        <v>190228.9221715325</v>
      </c>
      <c r="C82" s="619">
        <v>0.23110955420360579</v>
      </c>
      <c r="D82" s="618">
        <v>632882.53605897503</v>
      </c>
      <c r="E82" s="619">
        <v>0.76889044579639421</v>
      </c>
      <c r="F82" s="620">
        <v>125911.04189077599</v>
      </c>
      <c r="G82" s="621">
        <v>0.97774900111017049</v>
      </c>
      <c r="H82" s="620">
        <v>2865.404567172</v>
      </c>
      <c r="I82" s="621">
        <v>2.2250998889829589E-2</v>
      </c>
    </row>
    <row r="83" spans="1:9" ht="20.25">
      <c r="A83" s="612" t="s">
        <v>1818</v>
      </c>
      <c r="B83" s="618">
        <v>232302.68591564649</v>
      </c>
      <c r="C83" s="619">
        <v>0.20728332910201422</v>
      </c>
      <c r="D83" s="618">
        <v>888398.5635385199</v>
      </c>
      <c r="E83" s="619">
        <v>0.79271667089798592</v>
      </c>
      <c r="F83" s="620">
        <v>125607.66547859</v>
      </c>
      <c r="G83" s="621">
        <v>0.97717387250732224</v>
      </c>
      <c r="H83" s="620">
        <v>2934.1109775225</v>
      </c>
      <c r="I83" s="621">
        <v>2.2826127492677692E-2</v>
      </c>
    </row>
    <row r="84" spans="1:9" ht="20.25">
      <c r="A84" s="612" t="s">
        <v>1842</v>
      </c>
      <c r="B84" s="618">
        <v>389609.391961043</v>
      </c>
      <c r="C84" s="619">
        <v>0.29902423386144772</v>
      </c>
      <c r="D84" s="618">
        <v>913326.45016059501</v>
      </c>
      <c r="E84" s="619">
        <v>0.70097576613855239</v>
      </c>
      <c r="F84" s="620">
        <v>215388.4347811765</v>
      </c>
      <c r="G84" s="621">
        <v>0.98214129922634985</v>
      </c>
      <c r="H84" s="620">
        <v>3916.5012304155002</v>
      </c>
      <c r="I84" s="621">
        <v>1.7858700773650083E-2</v>
      </c>
    </row>
    <row r="85" spans="1:9" ht="20.25">
      <c r="A85" s="612" t="s">
        <v>1936</v>
      </c>
      <c r="B85" s="618">
        <v>357155.39471474197</v>
      </c>
      <c r="C85" s="619">
        <v>0.23961090336819921</v>
      </c>
      <c r="D85" s="618">
        <v>1133408.639284652</v>
      </c>
      <c r="E85" s="619">
        <v>0.76038909663180076</v>
      </c>
      <c r="F85" s="620">
        <v>49423.801362239501</v>
      </c>
      <c r="G85" s="621">
        <v>0.90882943378956449</v>
      </c>
      <c r="H85" s="620">
        <v>4958.0215901225001</v>
      </c>
      <c r="I85" s="621">
        <v>9.1170566210435483E-2</v>
      </c>
    </row>
    <row r="86" spans="1:9" ht="20.25">
      <c r="A86" s="612" t="s">
        <v>2051</v>
      </c>
      <c r="B86" s="618">
        <v>702766.79997489799</v>
      </c>
      <c r="C86" s="619">
        <v>0.20892041546064086</v>
      </c>
      <c r="D86" s="618">
        <v>2661034.6668439079</v>
      </c>
      <c r="E86" s="619">
        <v>0.79107958453935923</v>
      </c>
      <c r="F86" s="620">
        <v>92277.875636113502</v>
      </c>
      <c r="G86" s="621">
        <v>0.92155501174366217</v>
      </c>
      <c r="H86" s="620">
        <v>7854.9156353654998</v>
      </c>
      <c r="I86" s="621">
        <v>7.8444988256337861E-2</v>
      </c>
    </row>
    <row r="87" spans="1:9" ht="20.25">
      <c r="A87" s="612" t="s">
        <v>2109</v>
      </c>
      <c r="B87" s="618">
        <v>463515.82612621901</v>
      </c>
      <c r="C87" s="619">
        <v>0.1940337394363375</v>
      </c>
      <c r="D87" s="618">
        <v>1925325.5551341702</v>
      </c>
      <c r="E87" s="619">
        <v>0.80596626056366238</v>
      </c>
      <c r="F87" s="620">
        <v>164772.38073494402</v>
      </c>
      <c r="G87" s="621">
        <v>0.96536834547326755</v>
      </c>
      <c r="H87" s="620">
        <v>5911.0495925389996</v>
      </c>
      <c r="I87" s="621">
        <v>3.4631654526732447E-2</v>
      </c>
    </row>
    <row r="88" spans="1:9" ht="20.25">
      <c r="A88" s="612" t="s">
        <v>2151</v>
      </c>
      <c r="B88" s="618">
        <v>1015760.0308743049</v>
      </c>
      <c r="C88" s="619">
        <v>0.19862875950063155</v>
      </c>
      <c r="D88" s="618">
        <v>4098101.7957212301</v>
      </c>
      <c r="E88" s="619">
        <v>0.80137124049936836</v>
      </c>
      <c r="F88" s="620">
        <v>391129.78626668005</v>
      </c>
      <c r="G88" s="621">
        <v>0.97818630467894963</v>
      </c>
      <c r="H88" s="620">
        <v>8722.2505036085004</v>
      </c>
      <c r="I88" s="621">
        <v>2.1813695321050361E-2</v>
      </c>
    </row>
    <row r="89" spans="1:9" ht="20.25">
      <c r="A89" s="612" t="s">
        <v>2232</v>
      </c>
      <c r="B89" s="618">
        <v>964253.60114222707</v>
      </c>
      <c r="C89" s="619">
        <v>0.21668589330785434</v>
      </c>
      <c r="D89" s="618">
        <v>3485752.748704799</v>
      </c>
      <c r="E89" s="619">
        <v>0.78331410669214563</v>
      </c>
      <c r="F89" s="620">
        <v>182506.70859041001</v>
      </c>
      <c r="G89" s="621">
        <v>0.97397028322404255</v>
      </c>
      <c r="H89" s="620">
        <v>4877.5594247035006</v>
      </c>
      <c r="I89" s="621">
        <v>2.6029716775957414E-2</v>
      </c>
    </row>
    <row r="90" spans="1:9" ht="20.25">
      <c r="A90" s="612" t="s">
        <v>2283</v>
      </c>
      <c r="B90" s="618">
        <v>699803.04407837905</v>
      </c>
      <c r="C90" s="619">
        <v>0.25578757565577553</v>
      </c>
      <c r="D90" s="618">
        <v>2036072.7789918331</v>
      </c>
      <c r="E90" s="619">
        <v>0.74421242434422441</v>
      </c>
      <c r="F90" s="620">
        <v>194805.62012871698</v>
      </c>
      <c r="G90" s="621">
        <v>0.96954639196398884</v>
      </c>
      <c r="H90" s="620">
        <v>6118.8758452234997</v>
      </c>
      <c r="I90" s="621">
        <v>3.0453608036011229E-2</v>
      </c>
    </row>
    <row r="91" spans="1:9" ht="20.25">
      <c r="A91" s="612" t="s">
        <v>2360</v>
      </c>
      <c r="B91" s="618">
        <v>595849.75165688596</v>
      </c>
      <c r="C91" s="619">
        <v>0.25707272862028163</v>
      </c>
      <c r="D91" s="618">
        <v>1721975.849116998</v>
      </c>
      <c r="E91" s="619">
        <v>0.74292727137971837</v>
      </c>
      <c r="F91" s="620">
        <v>108174.5443009705</v>
      </c>
      <c r="G91" s="621">
        <v>0.96237747138952179</v>
      </c>
      <c r="H91" s="620">
        <v>4228.9018694635006</v>
      </c>
      <c r="I91" s="621">
        <v>3.7622528610478205E-2</v>
      </c>
    </row>
    <row r="92" spans="1:9">
      <c r="A92" s="105" t="s">
        <v>2475</v>
      </c>
      <c r="B92" s="105">
        <v>317121.18983078853</v>
      </c>
      <c r="C92" s="105">
        <v>0.23311674878634306</v>
      </c>
      <c r="D92" s="105">
        <v>1043232.3303765371</v>
      </c>
      <c r="E92" s="105">
        <v>0.76688325121365708</v>
      </c>
      <c r="F92" s="105">
        <v>570873.65587776445</v>
      </c>
      <c r="G92" s="105">
        <v>0.99103214666039596</v>
      </c>
      <c r="H92" s="105">
        <v>5165.8376961909998</v>
      </c>
      <c r="I92" s="105">
        <v>8.9678533396040112E-3</v>
      </c>
    </row>
  </sheetData>
  <mergeCells count="5">
    <mergeCell ref="A1:F1"/>
    <mergeCell ref="A17:F17"/>
    <mergeCell ref="F35:I35"/>
    <mergeCell ref="B35:E35"/>
    <mergeCell ref="A35:A3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44"/>
  <sheetViews>
    <sheetView rightToLeft="1" topLeftCell="B1" zoomScale="115" zoomScaleNormal="115" workbookViewId="0">
      <selection activeCell="G25" sqref="G25"/>
    </sheetView>
  </sheetViews>
  <sheetFormatPr defaultColWidth="9.140625" defaultRowHeight="15"/>
  <cols>
    <col min="1" max="1" width="9.28515625" style="105" customWidth="1"/>
    <col min="2" max="2" width="36.85546875" style="105" customWidth="1"/>
    <col min="3" max="3" width="13.140625" style="105" customWidth="1"/>
    <col min="4" max="4" width="12.28515625" style="105" customWidth="1"/>
    <col min="5" max="5" width="16.42578125" style="105" customWidth="1"/>
    <col min="6" max="6" width="17.85546875" style="105" customWidth="1"/>
    <col min="7" max="16384" width="9.140625" style="105"/>
  </cols>
  <sheetData>
    <row r="1" spans="1:5">
      <c r="A1" s="107"/>
      <c r="B1" s="108"/>
      <c r="C1" s="1088" t="s">
        <v>2361</v>
      </c>
      <c r="D1" s="1088" t="s">
        <v>2476</v>
      </c>
      <c r="E1" s="1088" t="s">
        <v>1744</v>
      </c>
    </row>
    <row r="2" spans="1:5" ht="15.75" customHeight="1">
      <c r="A2" s="1190" t="s">
        <v>22</v>
      </c>
      <c r="B2" s="109" t="s">
        <v>209</v>
      </c>
      <c r="C2" s="1082">
        <v>1902996.465684758</v>
      </c>
      <c r="D2" s="1082">
        <v>1191932.694705382</v>
      </c>
      <c r="E2" s="498">
        <v>-0.37365480377994975</v>
      </c>
    </row>
    <row r="3" spans="1:5" ht="17.25">
      <c r="A3" s="1191"/>
      <c r="B3" s="110" t="s">
        <v>210</v>
      </c>
      <c r="C3" s="1083">
        <v>519105.814959838</v>
      </c>
      <c r="D3" s="1083">
        <v>320522.08921444701</v>
      </c>
      <c r="E3" s="499">
        <v>-0.38254960746443367</v>
      </c>
    </row>
    <row r="4" spans="1:5" ht="17.25">
      <c r="A4" s="1191"/>
      <c r="B4" s="110" t="s">
        <v>211</v>
      </c>
      <c r="C4" s="1083">
        <v>1383890.65072492</v>
      </c>
      <c r="D4" s="1083">
        <v>871410.60549093504</v>
      </c>
      <c r="E4" s="499">
        <v>-0.37031830872297156</v>
      </c>
    </row>
    <row r="5" spans="1:5" ht="17.25">
      <c r="A5" s="1191"/>
      <c r="B5" s="110" t="s">
        <v>212</v>
      </c>
      <c r="C5" s="1083">
        <v>442303.31579229701</v>
      </c>
      <c r="D5" s="1083">
        <v>273716.32827510999</v>
      </c>
      <c r="E5" s="499">
        <v>-0.38115696061468018</v>
      </c>
    </row>
    <row r="6" spans="1:5" ht="17.25">
      <c r="A6" s="1191"/>
      <c r="B6" s="110" t="s">
        <v>213</v>
      </c>
      <c r="C6" s="1083">
        <v>1460693.1498924601</v>
      </c>
      <c r="D6" s="1083">
        <v>918216.366430272</v>
      </c>
      <c r="E6" s="499">
        <v>-0.37138312280175112</v>
      </c>
    </row>
    <row r="7" spans="1:5" ht="16.5">
      <c r="A7" s="1191"/>
      <c r="B7" s="109" t="s">
        <v>214</v>
      </c>
      <c r="C7" s="1082">
        <v>182083</v>
      </c>
      <c r="D7" s="1082">
        <v>135026</v>
      </c>
      <c r="E7" s="498">
        <v>-0.25843708638368212</v>
      </c>
    </row>
    <row r="8" spans="1:5" ht="17.25">
      <c r="A8" s="1191"/>
      <c r="B8" s="110" t="s">
        <v>215</v>
      </c>
      <c r="C8" s="1083">
        <v>44059</v>
      </c>
      <c r="D8" s="1083">
        <v>34323</v>
      </c>
      <c r="E8" s="499">
        <v>-0.22097641798497469</v>
      </c>
    </row>
    <row r="9" spans="1:5" ht="17.25">
      <c r="A9" s="1191"/>
      <c r="B9" s="110" t="s">
        <v>216</v>
      </c>
      <c r="C9" s="1083">
        <v>138024</v>
      </c>
      <c r="D9" s="1083">
        <v>100703</v>
      </c>
      <c r="E9" s="499">
        <v>-0.27039500376746073</v>
      </c>
    </row>
    <row r="10" spans="1:5" ht="17.25">
      <c r="A10" s="1191"/>
      <c r="B10" s="110" t="s">
        <v>217</v>
      </c>
      <c r="C10" s="1083">
        <v>36563</v>
      </c>
      <c r="D10" s="1083">
        <v>26420</v>
      </c>
      <c r="E10" s="499">
        <v>-0.27741159095260237</v>
      </c>
    </row>
    <row r="11" spans="1:5" ht="17.25">
      <c r="A11" s="1192"/>
      <c r="B11" s="111" t="s">
        <v>218</v>
      </c>
      <c r="C11" s="1083">
        <v>145520</v>
      </c>
      <c r="D11" s="1083">
        <v>108606</v>
      </c>
      <c r="E11" s="500">
        <v>-0.25366959868059369</v>
      </c>
    </row>
    <row r="12" spans="1:5" ht="7.5" customHeight="1">
      <c r="A12" s="107"/>
      <c r="B12" s="108"/>
      <c r="C12" s="1087" t="s">
        <v>2361</v>
      </c>
      <c r="D12" s="1087" t="s">
        <v>2476</v>
      </c>
      <c r="E12" s="1087" t="s">
        <v>1744</v>
      </c>
    </row>
    <row r="13" spans="1:5" ht="16.5" customHeight="1">
      <c r="A13" s="1193" t="s">
        <v>18</v>
      </c>
      <c r="B13" s="112" t="s">
        <v>219</v>
      </c>
      <c r="C13" s="1082">
        <v>843177.62620943703</v>
      </c>
      <c r="D13" s="1082">
        <v>1004574.214785886</v>
      </c>
      <c r="E13" s="498">
        <v>0.1914146955037439</v>
      </c>
    </row>
    <row r="14" spans="1:5" ht="17.25">
      <c r="A14" s="1194"/>
      <c r="B14" s="113" t="s">
        <v>220</v>
      </c>
      <c r="C14" s="1083">
        <v>310732.73601062002</v>
      </c>
      <c r="D14" s="1083">
        <v>690620.23648674402</v>
      </c>
      <c r="E14" s="499">
        <v>1.2225538427439471</v>
      </c>
    </row>
    <row r="15" spans="1:5" ht="17.25">
      <c r="A15" s="1194"/>
      <c r="B15" s="113" t="s">
        <v>221</v>
      </c>
      <c r="C15" s="1083">
        <v>532444.89019881701</v>
      </c>
      <c r="D15" s="1083">
        <v>313953.97829914198</v>
      </c>
      <c r="E15" s="499">
        <v>-0.41035404024271815</v>
      </c>
    </row>
    <row r="16" spans="1:5" ht="17.25">
      <c r="A16" s="1194"/>
      <c r="B16" s="113" t="s">
        <v>222</v>
      </c>
      <c r="C16" s="1083">
        <v>318966.04600861302</v>
      </c>
      <c r="D16" s="1083">
        <v>664389.18771677499</v>
      </c>
      <c r="E16" s="499">
        <v>1.0829464327962812</v>
      </c>
    </row>
    <row r="17" spans="1:5" ht="17.25">
      <c r="A17" s="1194"/>
      <c r="B17" s="113" t="s">
        <v>223</v>
      </c>
      <c r="C17" s="1083">
        <v>524211.58020082401</v>
      </c>
      <c r="D17" s="1083">
        <v>340185.02706911101</v>
      </c>
      <c r="E17" s="499">
        <v>-0.35105396386171583</v>
      </c>
    </row>
    <row r="18" spans="1:5" ht="16.5">
      <c r="A18" s="1194"/>
      <c r="B18" s="112" t="s">
        <v>224</v>
      </c>
      <c r="C18" s="1082">
        <v>46305</v>
      </c>
      <c r="D18" s="1082">
        <v>29180</v>
      </c>
      <c r="E18" s="498">
        <v>-0.36983047187128815</v>
      </c>
    </row>
    <row r="19" spans="1:5" ht="17.25">
      <c r="A19" s="1194"/>
      <c r="B19" s="113" t="s">
        <v>225</v>
      </c>
      <c r="C19" s="1083">
        <v>13877</v>
      </c>
      <c r="D19" s="1083">
        <v>9079</v>
      </c>
      <c r="E19" s="499">
        <v>-0.34575196368091088</v>
      </c>
    </row>
    <row r="20" spans="1:5" ht="17.25">
      <c r="A20" s="1194"/>
      <c r="B20" s="113" t="s">
        <v>226</v>
      </c>
      <c r="C20" s="1083">
        <v>32428</v>
      </c>
      <c r="D20" s="1083">
        <v>20101</v>
      </c>
      <c r="E20" s="499">
        <v>-0.3801344517084001</v>
      </c>
    </row>
    <row r="21" spans="1:5" ht="17.25">
      <c r="A21" s="1194"/>
      <c r="B21" s="113" t="s">
        <v>227</v>
      </c>
      <c r="C21" s="1083">
        <v>17120</v>
      </c>
      <c r="D21" s="1083">
        <v>6931</v>
      </c>
      <c r="E21" s="499">
        <v>-0.59515186915887852</v>
      </c>
    </row>
    <row r="22" spans="1:5" ht="18" thickBot="1">
      <c r="A22" s="1195"/>
      <c r="B22" s="114" t="s">
        <v>228</v>
      </c>
      <c r="C22" s="1084">
        <v>29184</v>
      </c>
      <c r="D22" s="1084">
        <v>22248</v>
      </c>
      <c r="E22" s="500">
        <v>-0.23766447368421051</v>
      </c>
    </row>
    <row r="23" spans="1:5" ht="8.25" customHeight="1">
      <c r="A23" s="107"/>
      <c r="B23" s="108"/>
      <c r="C23" s="1019" t="s">
        <v>2361</v>
      </c>
      <c r="D23" s="1019" t="s">
        <v>2476</v>
      </c>
      <c r="E23" s="1019" t="s">
        <v>2361</v>
      </c>
    </row>
    <row r="24" spans="1:5" ht="16.5">
      <c r="A24" s="1193" t="s">
        <v>169</v>
      </c>
      <c r="B24" s="112" t="s">
        <v>2209</v>
      </c>
      <c r="C24" s="1082">
        <v>8164.1268942340002</v>
      </c>
      <c r="D24" s="1082">
        <v>5847.1198463729997</v>
      </c>
      <c r="E24" s="498">
        <v>-0.28380340946163041</v>
      </c>
    </row>
    <row r="25" spans="1:5" ht="17.25">
      <c r="A25" s="1194"/>
      <c r="B25" s="113" t="s">
        <v>2210</v>
      </c>
      <c r="C25" s="1083">
        <v>1651.7511135499999</v>
      </c>
      <c r="D25" s="1083">
        <v>2062.846715403</v>
      </c>
      <c r="E25" s="499">
        <v>0.24888471300585913</v>
      </c>
    </row>
    <row r="26" spans="1:5" ht="17.25">
      <c r="A26" s="1194"/>
      <c r="B26" s="113" t="s">
        <v>2211</v>
      </c>
      <c r="C26" s="1083">
        <v>6512.3757806840003</v>
      </c>
      <c r="D26" s="1083">
        <v>3784.2731309699998</v>
      </c>
      <c r="E26" s="499">
        <v>-0.41891050848227707</v>
      </c>
    </row>
    <row r="27" spans="1:5" ht="17.25">
      <c r="A27" s="1194"/>
      <c r="B27" s="113" t="s">
        <v>2212</v>
      </c>
      <c r="C27" s="1083">
        <v>2135.8806234560002</v>
      </c>
      <c r="D27" s="1083">
        <v>1192.3725780560001</v>
      </c>
      <c r="E27" s="499">
        <v>-0.44174193774619286</v>
      </c>
    </row>
    <row r="28" spans="1:5" ht="17.25">
      <c r="A28" s="1194"/>
      <c r="B28" s="113" t="s">
        <v>2213</v>
      </c>
      <c r="C28" s="1083">
        <v>6028.2462707779996</v>
      </c>
      <c r="D28" s="1083">
        <v>4654.7472683169999</v>
      </c>
      <c r="E28" s="499">
        <v>-0.22784387710221021</v>
      </c>
    </row>
    <row r="29" spans="1:5" ht="16.5">
      <c r="A29" s="1194"/>
      <c r="B29" s="112" t="s">
        <v>2214</v>
      </c>
      <c r="C29" s="1082">
        <v>130</v>
      </c>
      <c r="D29" s="1082">
        <v>120</v>
      </c>
      <c r="E29" s="498">
        <v>-7.6923076923076872E-2</v>
      </c>
    </row>
    <row r="30" spans="1:5" ht="17.25">
      <c r="A30" s="1194"/>
      <c r="B30" s="113" t="s">
        <v>2215</v>
      </c>
      <c r="C30" s="1083">
        <v>39</v>
      </c>
      <c r="D30" s="1083">
        <v>60</v>
      </c>
      <c r="E30" s="499">
        <v>0.53846153846153855</v>
      </c>
    </row>
    <row r="31" spans="1:5" ht="17.25">
      <c r="A31" s="1194"/>
      <c r="B31" s="113" t="s">
        <v>2216</v>
      </c>
      <c r="C31" s="1083">
        <v>91</v>
      </c>
      <c r="D31" s="1083">
        <v>60</v>
      </c>
      <c r="E31" s="499">
        <v>-0.34065934065934067</v>
      </c>
    </row>
    <row r="32" spans="1:5" ht="17.25">
      <c r="A32" s="1194"/>
      <c r="B32" s="113" t="s">
        <v>2217</v>
      </c>
      <c r="C32" s="1083">
        <v>44</v>
      </c>
      <c r="D32" s="1083">
        <v>43</v>
      </c>
      <c r="E32" s="499">
        <v>-2.2727272727272707E-2</v>
      </c>
    </row>
    <row r="33" spans="1:5" ht="18" thickBot="1">
      <c r="A33" s="1195"/>
      <c r="B33" s="114" t="s">
        <v>2218</v>
      </c>
      <c r="C33" s="1083">
        <v>87</v>
      </c>
      <c r="D33" s="1083">
        <v>77</v>
      </c>
      <c r="E33" s="500">
        <v>-0.11494252873563215</v>
      </c>
    </row>
    <row r="34" spans="1:5" ht="9" customHeight="1">
      <c r="A34" s="107"/>
      <c r="B34" s="108"/>
      <c r="C34" s="1019" t="s">
        <v>2361</v>
      </c>
      <c r="D34" s="1019" t="s">
        <v>2476</v>
      </c>
      <c r="E34" s="1019" t="s">
        <v>2361</v>
      </c>
    </row>
    <row r="35" spans="1:5" ht="16.5">
      <c r="A35" s="1193" t="s">
        <v>170</v>
      </c>
      <c r="B35" s="112" t="s">
        <v>2219</v>
      </c>
      <c r="C35" s="1082">
        <v>696.90270340300003</v>
      </c>
      <c r="D35" s="1082">
        <v>5.9699999999999996E-3</v>
      </c>
      <c r="E35" s="498">
        <v>-0.99999143352440611</v>
      </c>
    </row>
    <row r="36" spans="1:5" ht="17.25">
      <c r="A36" s="1194"/>
      <c r="B36" s="113" t="s">
        <v>2220</v>
      </c>
      <c r="C36" s="1083">
        <v>696.70395340300001</v>
      </c>
      <c r="D36" s="1083">
        <v>0</v>
      </c>
      <c r="E36" s="499">
        <v>-1</v>
      </c>
    </row>
    <row r="37" spans="1:5" ht="17.25">
      <c r="A37" s="1194"/>
      <c r="B37" s="113" t="s">
        <v>2221</v>
      </c>
      <c r="C37" s="1083">
        <v>0.19875000000000001</v>
      </c>
      <c r="D37" s="1083">
        <v>5.9699999999999996E-3</v>
      </c>
      <c r="E37" s="499">
        <v>-0.96996226415094344</v>
      </c>
    </row>
    <row r="38" spans="1:5" ht="17.25">
      <c r="A38" s="1194"/>
      <c r="B38" s="113" t="s">
        <v>2222</v>
      </c>
      <c r="C38" s="1083">
        <v>695.88892840300002</v>
      </c>
      <c r="D38" s="1083">
        <v>5.9699999999999996E-3</v>
      </c>
      <c r="E38" s="499">
        <v>-0.99999142104471517</v>
      </c>
    </row>
    <row r="39" spans="1:5" ht="17.25">
      <c r="A39" s="1194"/>
      <c r="B39" s="113" t="s">
        <v>2223</v>
      </c>
      <c r="C39" s="1083">
        <v>1.0137750000000001</v>
      </c>
      <c r="D39" s="1083">
        <v>0</v>
      </c>
      <c r="E39" s="499">
        <v>-1</v>
      </c>
    </row>
    <row r="40" spans="1:5" ht="16.5">
      <c r="A40" s="1194"/>
      <c r="B40" s="112" t="s">
        <v>2224</v>
      </c>
      <c r="C40" s="1082">
        <v>120</v>
      </c>
      <c r="D40" s="1082">
        <v>0</v>
      </c>
      <c r="E40" s="498">
        <v>-1</v>
      </c>
    </row>
    <row r="41" spans="1:5" ht="17.25">
      <c r="A41" s="1194"/>
      <c r="B41" s="113" t="s">
        <v>2225</v>
      </c>
      <c r="C41" s="1083">
        <v>120</v>
      </c>
      <c r="D41" s="1083">
        <v>0</v>
      </c>
      <c r="E41" s="499">
        <v>-1</v>
      </c>
    </row>
    <row r="42" spans="1:5" ht="17.25">
      <c r="A42" s="1194"/>
      <c r="B42" s="113" t="s">
        <v>2226</v>
      </c>
      <c r="C42" s="1083">
        <v>0</v>
      </c>
      <c r="D42" s="1083">
        <v>0</v>
      </c>
      <c r="E42" s="499" t="s">
        <v>333</v>
      </c>
    </row>
    <row r="43" spans="1:5" ht="17.25">
      <c r="A43" s="1194"/>
      <c r="B43" s="113" t="s">
        <v>2227</v>
      </c>
      <c r="C43" s="1083">
        <v>120</v>
      </c>
      <c r="D43" s="1083">
        <v>0</v>
      </c>
      <c r="E43" s="499">
        <v>-1</v>
      </c>
    </row>
    <row r="44" spans="1:5" ht="18" thickBot="1">
      <c r="A44" s="1195"/>
      <c r="B44" s="114" t="s">
        <v>2228</v>
      </c>
      <c r="C44" s="1084">
        <v>0</v>
      </c>
      <c r="D44" s="1084">
        <v>0</v>
      </c>
      <c r="E44" s="500" t="s">
        <v>333</v>
      </c>
    </row>
  </sheetData>
  <mergeCells count="4">
    <mergeCell ref="A2:A11"/>
    <mergeCell ref="A13:A22"/>
    <mergeCell ref="A24:A33"/>
    <mergeCell ref="A35:A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0"/>
  <sheetViews>
    <sheetView rightToLeft="1" zoomScaleNormal="100" workbookViewId="0">
      <selection activeCell="N10" sqref="N10"/>
    </sheetView>
  </sheetViews>
  <sheetFormatPr defaultColWidth="9.140625" defaultRowHeight="15"/>
  <cols>
    <col min="1" max="1" width="5.5703125" style="105" customWidth="1"/>
    <col min="2" max="2" width="16.7109375" style="105" customWidth="1"/>
    <col min="3" max="3" width="13.28515625" style="105" customWidth="1"/>
    <col min="4" max="4" width="12.42578125" style="105" customWidth="1"/>
    <col min="5" max="5" width="11.7109375" style="105" customWidth="1"/>
    <col min="6" max="6" width="11.85546875" style="105" customWidth="1"/>
    <col min="7" max="7" width="13.7109375" style="105" customWidth="1"/>
    <col min="8" max="8" width="15.85546875" style="105" customWidth="1"/>
    <col min="9" max="9" width="16.7109375" style="105" customWidth="1"/>
    <col min="10" max="10" width="13.5703125" style="105" customWidth="1"/>
    <col min="11" max="11" width="14.5703125" style="105" bestFit="1" customWidth="1"/>
    <col min="12" max="13" width="12.5703125" style="105" bestFit="1" customWidth="1"/>
    <col min="14" max="14" width="15.28515625" style="105" bestFit="1" customWidth="1"/>
    <col min="15" max="15" width="11.7109375" style="105" bestFit="1" customWidth="1"/>
    <col min="16" max="16384" width="9.140625" style="105"/>
  </cols>
  <sheetData>
    <row r="1" spans="1:8" ht="24" customHeight="1">
      <c r="A1" s="1207" t="s">
        <v>229</v>
      </c>
      <c r="B1" s="1208"/>
      <c r="C1" s="1208"/>
      <c r="D1" s="1208"/>
      <c r="E1" s="1209"/>
      <c r="F1" s="1196" t="s">
        <v>230</v>
      </c>
      <c r="G1" s="1197"/>
      <c r="H1" s="1198"/>
    </row>
    <row r="2" spans="1:8" ht="24" customHeight="1">
      <c r="A2" s="1199" t="s">
        <v>52</v>
      </c>
      <c r="B2" s="1200"/>
      <c r="C2" s="1201" t="s">
        <v>2471</v>
      </c>
      <c r="D2" s="1201" t="s">
        <v>2357</v>
      </c>
      <c r="E2" s="1201" t="s">
        <v>2477</v>
      </c>
      <c r="F2" s="1203" t="s">
        <v>231</v>
      </c>
      <c r="G2" s="1203" t="s">
        <v>232</v>
      </c>
      <c r="H2" s="1203" t="s">
        <v>2478</v>
      </c>
    </row>
    <row r="3" spans="1:8" ht="24" customHeight="1">
      <c r="A3" s="1205" t="s">
        <v>53</v>
      </c>
      <c r="B3" s="1206"/>
      <c r="C3" s="1202"/>
      <c r="D3" s="1202"/>
      <c r="E3" s="1202"/>
      <c r="F3" s="1204"/>
      <c r="G3" s="1204"/>
      <c r="H3" s="1204"/>
    </row>
    <row r="4" spans="1:8" ht="24" customHeight="1">
      <c r="A4" s="115">
        <v>1</v>
      </c>
      <c r="B4" s="116" t="s">
        <v>54</v>
      </c>
      <c r="C4" s="117">
        <v>23397917.238000002</v>
      </c>
      <c r="D4" s="117">
        <v>37643765.828500003</v>
      </c>
      <c r="E4" s="118">
        <v>24609479.416999999</v>
      </c>
      <c r="F4" s="119">
        <v>-0.37843845526513464</v>
      </c>
      <c r="G4" s="137">
        <v>-4.923152409973619E-2</v>
      </c>
      <c r="H4" s="120">
        <v>0.60969304929425772</v>
      </c>
    </row>
    <row r="5" spans="1:8" ht="24" customHeight="1">
      <c r="A5" s="115">
        <v>2</v>
      </c>
      <c r="B5" s="122" t="s">
        <v>2052</v>
      </c>
      <c r="C5" s="117">
        <v>808717.08750000002</v>
      </c>
      <c r="D5" s="117">
        <v>1161364.6695000001</v>
      </c>
      <c r="E5" s="117">
        <v>258182.15900000001</v>
      </c>
      <c r="F5" s="123">
        <v>-0.30364931124676342</v>
      </c>
      <c r="G5" s="137">
        <v>2.1323507814496199</v>
      </c>
      <c r="H5" s="120">
        <v>2.1073208443248278E-2</v>
      </c>
    </row>
    <row r="6" spans="1:8" ht="24" customHeight="1">
      <c r="A6" s="115">
        <v>3</v>
      </c>
      <c r="B6" s="122" t="s">
        <v>57</v>
      </c>
      <c r="C6" s="117">
        <v>398422.78149999998</v>
      </c>
      <c r="D6" s="117">
        <v>224521.51500000001</v>
      </c>
      <c r="E6" s="117">
        <v>321209.14150000003</v>
      </c>
      <c r="F6" s="123">
        <v>0.7745416580678246</v>
      </c>
      <c r="G6" s="137">
        <v>0.24038431670849558</v>
      </c>
      <c r="H6" s="120">
        <v>1.0381932634863813E-2</v>
      </c>
    </row>
    <row r="7" spans="1:8" ht="24" customHeight="1">
      <c r="A7" s="115">
        <v>4</v>
      </c>
      <c r="B7" s="122" t="s">
        <v>55</v>
      </c>
      <c r="C7" s="117">
        <v>197534.85649999999</v>
      </c>
      <c r="D7" s="117">
        <v>105533.622</v>
      </c>
      <c r="E7" s="117">
        <v>622638.59050000005</v>
      </c>
      <c r="F7" s="123">
        <v>0.87177178946819422</v>
      </c>
      <c r="G7" s="137">
        <v>-0.68274556136751374</v>
      </c>
      <c r="H7" s="120">
        <v>5.1472798957418299E-3</v>
      </c>
    </row>
    <row r="8" spans="1:8" ht="24" customHeight="1">
      <c r="A8" s="115">
        <v>5</v>
      </c>
      <c r="B8" s="122" t="s">
        <v>2233</v>
      </c>
      <c r="C8" s="117">
        <v>116233.3835</v>
      </c>
      <c r="D8" s="117">
        <v>101933.798</v>
      </c>
      <c r="E8" s="117">
        <v>17710.565500000001</v>
      </c>
      <c r="F8" s="119">
        <v>0.14028306391566026</v>
      </c>
      <c r="G8" s="137">
        <v>5.5629402686210101</v>
      </c>
      <c r="H8" s="120">
        <v>3.0287604360276547E-3</v>
      </c>
    </row>
    <row r="9" spans="1:8" ht="24" customHeight="1">
      <c r="A9" s="125"/>
      <c r="B9" s="116" t="s">
        <v>233</v>
      </c>
      <c r="C9" s="126">
        <v>24918825.346999999</v>
      </c>
      <c r="D9" s="126">
        <v>39237119.433000006</v>
      </c>
      <c r="E9" s="126">
        <v>25829219.873500001</v>
      </c>
      <c r="F9" s="127">
        <v>-0.36491705540335206</v>
      </c>
      <c r="G9" s="139">
        <v>-3.5246690800523894E-2</v>
      </c>
      <c r="H9" s="128">
        <v>0.64932423070413925</v>
      </c>
    </row>
    <row r="10" spans="1:8" ht="24" customHeight="1">
      <c r="A10" s="130"/>
      <c r="B10" s="116" t="s">
        <v>58</v>
      </c>
      <c r="C10" s="126">
        <v>478508.91750000603</v>
      </c>
      <c r="D10" s="126">
        <v>876780.90749999136</v>
      </c>
      <c r="E10" s="126">
        <v>1895037.7250000015</v>
      </c>
      <c r="F10" s="127">
        <v>-0.45424345648173148</v>
      </c>
      <c r="G10" s="139">
        <v>-0.74749372469616371</v>
      </c>
      <c r="H10" s="128">
        <v>1.2468783356121086E-2</v>
      </c>
    </row>
    <row r="11" spans="1:8" ht="24" customHeight="1">
      <c r="A11" s="131"/>
      <c r="B11" s="523" t="s">
        <v>46</v>
      </c>
      <c r="C11" s="526">
        <v>12979218.108999999</v>
      </c>
      <c r="D11" s="526">
        <v>15695818.743000001</v>
      </c>
      <c r="E11" s="527">
        <v>4919487.2424999997</v>
      </c>
      <c r="F11" s="528">
        <v>-0.17307798200788649</v>
      </c>
      <c r="G11" s="142">
        <v>1.6383274250354964</v>
      </c>
      <c r="H11" s="529">
        <v>0.33820698593973969</v>
      </c>
    </row>
    <row r="12" spans="1:8" ht="24" customHeight="1">
      <c r="A12" s="132"/>
      <c r="B12" s="523" t="s">
        <v>48</v>
      </c>
      <c r="C12" s="524">
        <v>38376552.373500004</v>
      </c>
      <c r="D12" s="524">
        <v>55809719.083499998</v>
      </c>
      <c r="E12" s="525">
        <v>32643744.841000002</v>
      </c>
      <c r="F12" s="133">
        <v>-0.31236793512465577</v>
      </c>
      <c r="G12" s="1058">
        <v>0.1756173368105638</v>
      </c>
      <c r="H12" s="134">
        <v>1</v>
      </c>
    </row>
    <row r="14" spans="1:8" ht="24" customHeight="1">
      <c r="A14" s="1207" t="s">
        <v>229</v>
      </c>
      <c r="B14" s="1208"/>
      <c r="C14" s="1208"/>
      <c r="D14" s="1208"/>
      <c r="E14" s="1209"/>
      <c r="F14" s="1196" t="s">
        <v>230</v>
      </c>
      <c r="G14" s="1197"/>
      <c r="H14" s="1198"/>
    </row>
    <row r="15" spans="1:8" ht="24" customHeight="1">
      <c r="A15" s="1199" t="s">
        <v>52</v>
      </c>
      <c r="B15" s="1200"/>
      <c r="C15" s="1201" t="s">
        <v>2471</v>
      </c>
      <c r="D15" s="1201" t="s">
        <v>2357</v>
      </c>
      <c r="E15" s="1201" t="s">
        <v>2477</v>
      </c>
      <c r="F15" s="1203" t="s">
        <v>231</v>
      </c>
      <c r="G15" s="1203" t="s">
        <v>232</v>
      </c>
      <c r="H15" s="1203" t="s">
        <v>2478</v>
      </c>
    </row>
    <row r="16" spans="1:8" ht="24" customHeight="1">
      <c r="A16" s="1205" t="s">
        <v>59</v>
      </c>
      <c r="B16" s="1206"/>
      <c r="C16" s="1202"/>
      <c r="D16" s="1202"/>
      <c r="E16" s="1202"/>
      <c r="F16" s="1204"/>
      <c r="G16" s="1204"/>
      <c r="H16" s="1204"/>
    </row>
    <row r="17" spans="1:8" ht="24" customHeight="1">
      <c r="A17" s="135">
        <v>1</v>
      </c>
      <c r="B17" s="122" t="s">
        <v>54</v>
      </c>
      <c r="C17" s="117">
        <v>9631206.8399999999</v>
      </c>
      <c r="D17" s="117">
        <v>14030076.6325</v>
      </c>
      <c r="E17" s="117">
        <v>5549007.4630000005</v>
      </c>
      <c r="F17" s="137">
        <v>-0.31353141595180101</v>
      </c>
      <c r="G17" s="137">
        <v>0.73566298193317081</v>
      </c>
      <c r="H17" s="120">
        <v>7.6542012031264997E-2</v>
      </c>
    </row>
    <row r="18" spans="1:8" ht="24" customHeight="1">
      <c r="A18" s="135">
        <v>2</v>
      </c>
      <c r="B18" s="122" t="s">
        <v>55</v>
      </c>
      <c r="C18" s="117">
        <v>916443.05500000005</v>
      </c>
      <c r="D18" s="117">
        <v>1542036.4005</v>
      </c>
      <c r="E18" s="117">
        <v>581173.95900000003</v>
      </c>
      <c r="F18" s="137">
        <v>-0.40569298188885394</v>
      </c>
      <c r="G18" s="120">
        <v>0.57688251651344213</v>
      </c>
      <c r="H18" s="120">
        <v>7.283240460629465E-3</v>
      </c>
    </row>
    <row r="19" spans="1:8" ht="24" customHeight="1">
      <c r="A19" s="135">
        <v>3</v>
      </c>
      <c r="B19" s="122" t="s">
        <v>2233</v>
      </c>
      <c r="C19" s="117">
        <v>650413.01899999997</v>
      </c>
      <c r="D19" s="117">
        <v>838477.71950000001</v>
      </c>
      <c r="E19" s="117">
        <v>306255.36849999998</v>
      </c>
      <c r="F19" s="137">
        <v>-0.22429302070441004</v>
      </c>
      <c r="G19" s="120">
        <v>1.1237603839751138</v>
      </c>
      <c r="H19" s="120">
        <v>5.1690221124551603E-3</v>
      </c>
    </row>
    <row r="20" spans="1:8" ht="24" customHeight="1">
      <c r="A20" s="135">
        <v>4</v>
      </c>
      <c r="B20" s="116" t="s">
        <v>56</v>
      </c>
      <c r="C20" s="117">
        <v>574412.76899999997</v>
      </c>
      <c r="D20" s="117">
        <v>857466.4595</v>
      </c>
      <c r="E20" s="117">
        <v>437410.68050000002</v>
      </c>
      <c r="F20" s="137">
        <v>-0.33010467915567487</v>
      </c>
      <c r="G20" s="120">
        <v>0.31321157577449688</v>
      </c>
      <c r="H20" s="120">
        <v>4.5650259418278929E-3</v>
      </c>
    </row>
    <row r="21" spans="1:8" ht="24" customHeight="1">
      <c r="A21" s="135">
        <v>5</v>
      </c>
      <c r="B21" s="116" t="s">
        <v>60</v>
      </c>
      <c r="C21" s="117">
        <v>570655.96149999998</v>
      </c>
      <c r="D21" s="117">
        <v>692924.97699999996</v>
      </c>
      <c r="E21" s="117">
        <v>293384.06449999998</v>
      </c>
      <c r="F21" s="137">
        <v>-0.17645346835289499</v>
      </c>
      <c r="G21" s="137">
        <v>0.94508165422188428</v>
      </c>
      <c r="H21" s="120">
        <v>4.5351694960427298E-3</v>
      </c>
    </row>
    <row r="22" spans="1:8" ht="24" customHeight="1">
      <c r="A22" s="138"/>
      <c r="B22" s="122" t="s">
        <v>233</v>
      </c>
      <c r="C22" s="126">
        <v>12343131.644499999</v>
      </c>
      <c r="D22" s="126">
        <v>17960982.189000003</v>
      </c>
      <c r="E22" s="126">
        <v>7167231.5355000002</v>
      </c>
      <c r="F22" s="139">
        <v>-0.31278080927782403</v>
      </c>
      <c r="G22" s="139">
        <v>0.72216169986462098</v>
      </c>
      <c r="H22" s="139">
        <v>9.8094470042220244E-2</v>
      </c>
    </row>
    <row r="23" spans="1:8" ht="24" customHeight="1">
      <c r="A23" s="140"/>
      <c r="B23" s="122" t="s">
        <v>58</v>
      </c>
      <c r="C23" s="117">
        <v>2827966.7849999964</v>
      </c>
      <c r="D23" s="117">
        <v>3974550.0609999895</v>
      </c>
      <c r="E23" s="117">
        <v>1885406.9774999917</v>
      </c>
      <c r="F23" s="136">
        <v>-0.28848127672381485</v>
      </c>
      <c r="G23" s="137">
        <v>0.49992379297854228</v>
      </c>
      <c r="H23" s="120">
        <v>2.2474677501733265E-2</v>
      </c>
    </row>
    <row r="24" spans="1:8" ht="24" customHeight="1">
      <c r="A24" s="141"/>
      <c r="B24" s="122" t="s">
        <v>46</v>
      </c>
      <c r="C24" s="117">
        <v>110657927.80599999</v>
      </c>
      <c r="D24" s="117">
        <v>150642326.94350001</v>
      </c>
      <c r="E24" s="117">
        <v>38839656.428999998</v>
      </c>
      <c r="F24" s="142">
        <v>-0.26542605885593218</v>
      </c>
      <c r="G24" s="137">
        <v>1.8490964642873671</v>
      </c>
      <c r="H24" s="120">
        <v>0.87943085245604646</v>
      </c>
    </row>
    <row r="25" spans="1:8" ht="24" customHeight="1">
      <c r="A25" s="143"/>
      <c r="B25" s="144" t="s">
        <v>48</v>
      </c>
      <c r="C25" s="145">
        <v>125829026.23549999</v>
      </c>
      <c r="D25" s="145">
        <v>172577859.19350001</v>
      </c>
      <c r="E25" s="145">
        <v>47892294.941999987</v>
      </c>
      <c r="F25" s="146">
        <v>-0.27088546106939293</v>
      </c>
      <c r="G25" s="146">
        <v>1.6273334027505961</v>
      </c>
      <c r="H25" s="146">
        <v>1</v>
      </c>
    </row>
    <row r="27" spans="1:8" ht="18.75">
      <c r="A27" s="1210"/>
      <c r="B27" s="1211"/>
      <c r="C27" s="121" t="s">
        <v>2359</v>
      </c>
      <c r="D27" s="121" t="s">
        <v>2473</v>
      </c>
    </row>
    <row r="28" spans="1:8" ht="17.25" customHeight="1">
      <c r="A28" s="1212" t="s">
        <v>47</v>
      </c>
      <c r="B28" s="1213"/>
      <c r="C28" s="124">
        <v>62049432590.5</v>
      </c>
      <c r="D28" s="124">
        <v>40568432694.000015</v>
      </c>
    </row>
    <row r="29" spans="1:8" ht="17.25" customHeight="1">
      <c r="A29" s="1212" t="s">
        <v>46</v>
      </c>
      <c r="B29" s="1213"/>
      <c r="C29" s="124">
        <v>166338145686.5</v>
      </c>
      <c r="D29" s="124">
        <v>123637145914.99998</v>
      </c>
    </row>
    <row r="30" spans="1:8" ht="16.5">
      <c r="A30" s="1212" t="s">
        <v>48</v>
      </c>
      <c r="B30" s="1213"/>
      <c r="C30" s="129">
        <v>228387578277</v>
      </c>
      <c r="D30" s="129">
        <v>164205578609</v>
      </c>
    </row>
  </sheetData>
  <mergeCells count="24">
    <mergeCell ref="A27:B27"/>
    <mergeCell ref="A28:B28"/>
    <mergeCell ref="A29:B29"/>
    <mergeCell ref="A30:B30"/>
    <mergeCell ref="A14:E14"/>
    <mergeCell ref="F14:H14"/>
    <mergeCell ref="A15:B15"/>
    <mergeCell ref="C15:C16"/>
    <mergeCell ref="D15:D16"/>
    <mergeCell ref="E15:E16"/>
    <mergeCell ref="F15:F16"/>
    <mergeCell ref="G15:G16"/>
    <mergeCell ref="H15:H16"/>
    <mergeCell ref="A16:B16"/>
    <mergeCell ref="F1:H1"/>
    <mergeCell ref="A2:B2"/>
    <mergeCell ref="C2:C3"/>
    <mergeCell ref="D2:D3"/>
    <mergeCell ref="E2:E3"/>
    <mergeCell ref="F2:F3"/>
    <mergeCell ref="G2:G3"/>
    <mergeCell ref="H2:H3"/>
    <mergeCell ref="A3:B3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H21"/>
  <sheetViews>
    <sheetView rightToLeft="1" zoomScaleNormal="100" workbookViewId="0">
      <selection activeCell="B18" sqref="B18"/>
    </sheetView>
  </sheetViews>
  <sheetFormatPr defaultRowHeight="15"/>
  <cols>
    <col min="1" max="1" width="14.28515625" bestFit="1" customWidth="1"/>
    <col min="2" max="7" width="12.85546875" customWidth="1"/>
    <col min="8" max="10" width="13.85546875" customWidth="1"/>
    <col min="11" max="15" width="12.85546875" bestFit="1" customWidth="1"/>
    <col min="16" max="16" width="13.85546875" bestFit="1" customWidth="1"/>
    <col min="17" max="17" width="13.85546875" customWidth="1"/>
    <col min="18" max="18" width="14.28515625" customWidth="1"/>
    <col min="19" max="19" width="12.85546875" bestFit="1" customWidth="1"/>
    <col min="20" max="21" width="13.85546875" bestFit="1" customWidth="1"/>
    <col min="22" max="22" width="14.85546875" customWidth="1"/>
    <col min="23" max="23" width="13.85546875" customWidth="1"/>
    <col min="24" max="26" width="16.140625" customWidth="1"/>
    <col min="27" max="32" width="13.5703125" bestFit="1" customWidth="1"/>
    <col min="33" max="34" width="13.42578125" customWidth="1"/>
  </cols>
  <sheetData>
    <row r="1" spans="1:34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200</v>
      </c>
      <c r="H1" s="3" t="s">
        <v>7</v>
      </c>
      <c r="I1" s="3" t="s">
        <v>8</v>
      </c>
      <c r="J1" s="3" t="s">
        <v>9</v>
      </c>
      <c r="K1" s="3" t="s">
        <v>198</v>
      </c>
      <c r="L1" s="3" t="s">
        <v>11</v>
      </c>
      <c r="M1" s="4" t="s">
        <v>12</v>
      </c>
      <c r="N1" s="3" t="s">
        <v>49</v>
      </c>
      <c r="O1" s="3" t="s">
        <v>199</v>
      </c>
      <c r="P1" s="3" t="s">
        <v>1360</v>
      </c>
      <c r="Q1" s="3" t="s">
        <v>1389</v>
      </c>
      <c r="R1" s="3" t="s">
        <v>1439</v>
      </c>
      <c r="S1" s="3" t="s">
        <v>1495</v>
      </c>
      <c r="T1" s="3" t="s">
        <v>1525</v>
      </c>
      <c r="U1" s="3" t="s">
        <v>1296</v>
      </c>
      <c r="V1" s="3" t="s">
        <v>1602</v>
      </c>
      <c r="W1" s="3" t="s">
        <v>1722</v>
      </c>
      <c r="X1" s="3" t="s">
        <v>1298</v>
      </c>
      <c r="Y1" s="3" t="s">
        <v>1816</v>
      </c>
      <c r="Z1" s="3" t="s">
        <v>1839</v>
      </c>
      <c r="AA1" s="3" t="s">
        <v>1934</v>
      </c>
      <c r="AB1" s="3" t="s">
        <v>2048</v>
      </c>
      <c r="AC1" s="3" t="s">
        <v>2106</v>
      </c>
      <c r="AD1" s="3" t="s">
        <v>2149</v>
      </c>
      <c r="AE1" s="3" t="s">
        <v>2230</v>
      </c>
      <c r="AF1" s="3" t="s">
        <v>2281</v>
      </c>
      <c r="AG1" s="3" t="s">
        <v>2356</v>
      </c>
      <c r="AH1" s="3" t="s">
        <v>2470</v>
      </c>
    </row>
    <row r="2" spans="1:34" ht="16.5" customHeight="1">
      <c r="A2" s="56" t="s">
        <v>46</v>
      </c>
      <c r="B2" s="1067">
        <v>9272972281.5</v>
      </c>
      <c r="C2" s="1067">
        <v>5298548291</v>
      </c>
      <c r="D2" s="1067">
        <v>7862499094</v>
      </c>
      <c r="E2" s="1067">
        <v>11543601102</v>
      </c>
      <c r="F2" s="1067">
        <v>16147071474.5</v>
      </c>
      <c r="G2" s="1067">
        <v>22447886106</v>
      </c>
      <c r="H2" s="1067">
        <v>35804044156</v>
      </c>
      <c r="I2" s="1067">
        <v>55133311858.5</v>
      </c>
      <c r="J2" s="1067">
        <v>32105584649</v>
      </c>
      <c r="K2" s="1067">
        <v>24166962723</v>
      </c>
      <c r="L2" s="1067">
        <v>34713492406.5</v>
      </c>
      <c r="M2" s="1067">
        <v>27603732752.5</v>
      </c>
      <c r="N2" s="1069">
        <v>27747751443</v>
      </c>
      <c r="O2" s="1069">
        <v>42635160839</v>
      </c>
      <c r="P2" s="1069">
        <v>84076283831</v>
      </c>
      <c r="Q2" s="1069">
        <v>62663387959.5</v>
      </c>
      <c r="R2" s="1069">
        <v>65593395902.5</v>
      </c>
      <c r="S2" s="1069">
        <v>56573284847.5</v>
      </c>
      <c r="T2" s="1069">
        <v>90100094707</v>
      </c>
      <c r="U2" s="1069">
        <v>92405208116.5</v>
      </c>
      <c r="V2" s="1069">
        <v>43759143671.5</v>
      </c>
      <c r="W2" s="1069">
        <v>83899534355.5</v>
      </c>
      <c r="X2" s="1069">
        <v>109434760512.00002</v>
      </c>
      <c r="Y2" s="1069">
        <v>138645227489.00003</v>
      </c>
      <c r="Z2" s="1069">
        <v>107711652081.5</v>
      </c>
      <c r="AA2" s="1069">
        <v>120471970189.5</v>
      </c>
      <c r="AB2" s="1069">
        <v>199679523376.00003</v>
      </c>
      <c r="AC2" s="1069">
        <v>161913987287.5</v>
      </c>
      <c r="AD2" s="1069">
        <v>243643017112.5</v>
      </c>
      <c r="AE2" s="1069">
        <v>198435458347</v>
      </c>
      <c r="AF2" s="1069">
        <v>159047466815.50003</v>
      </c>
      <c r="AG2" s="1069">
        <v>166338145686.5</v>
      </c>
      <c r="AH2" s="1069">
        <v>123637145914.99998</v>
      </c>
    </row>
    <row r="3" spans="1:34" ht="16.5" customHeight="1">
      <c r="A3" s="56" t="s">
        <v>47</v>
      </c>
      <c r="B3" s="1067">
        <v>51492433731.5</v>
      </c>
      <c r="C3" s="1067">
        <v>7104243376</v>
      </c>
      <c r="D3" s="1067">
        <v>21915485137</v>
      </c>
      <c r="E3" s="1067">
        <v>21088672720</v>
      </c>
      <c r="F3" s="1067">
        <v>27685953065.5</v>
      </c>
      <c r="G3" s="1067">
        <v>41529541347</v>
      </c>
      <c r="H3" s="1067">
        <v>48039518218</v>
      </c>
      <c r="I3" s="1067">
        <v>62578399666.5</v>
      </c>
      <c r="J3" s="1067">
        <v>30105418830</v>
      </c>
      <c r="K3" s="1067">
        <v>20355930187</v>
      </c>
      <c r="L3" s="1067">
        <v>39896170528.5</v>
      </c>
      <c r="M3" s="1067">
        <v>23941070938.5</v>
      </c>
      <c r="N3" s="1067">
        <v>46813878054</v>
      </c>
      <c r="O3" s="1069">
        <v>40389764831</v>
      </c>
      <c r="P3" s="1069">
        <v>65492491551</v>
      </c>
      <c r="Q3" s="1069">
        <v>64241807162.5</v>
      </c>
      <c r="R3" s="1069">
        <v>41871619975.5</v>
      </c>
      <c r="S3" s="1069">
        <v>38060994422.5</v>
      </c>
      <c r="T3" s="1069">
        <v>46469305103</v>
      </c>
      <c r="U3" s="1069">
        <v>46998530593.5</v>
      </c>
      <c r="V3" s="1069">
        <v>36776896111.5</v>
      </c>
      <c r="W3" s="1069">
        <v>37782402728.5</v>
      </c>
      <c r="X3" s="1069">
        <v>52094910076.000015</v>
      </c>
      <c r="Y3" s="1069">
        <v>57577912365.999969</v>
      </c>
      <c r="Z3" s="1069">
        <v>71035821686.5</v>
      </c>
      <c r="AA3" s="1069">
        <v>68265694015.500031</v>
      </c>
      <c r="AB3" s="1069">
        <v>72027498823.5</v>
      </c>
      <c r="AC3" s="1069">
        <v>51617238702.499969</v>
      </c>
      <c r="AD3" s="1069">
        <v>65451748485.5</v>
      </c>
      <c r="AE3" s="1069">
        <v>67012500179.999939</v>
      </c>
      <c r="AF3" s="1069">
        <v>71611347063.500031</v>
      </c>
      <c r="AG3" s="1069">
        <v>62049432590.5</v>
      </c>
      <c r="AH3" s="1069">
        <v>40568432694.000015</v>
      </c>
    </row>
    <row r="4" spans="1:34" ht="16.5" customHeight="1">
      <c r="A4" s="56" t="s">
        <v>48</v>
      </c>
      <c r="B4" s="1067">
        <v>60765406013</v>
      </c>
      <c r="C4" s="1067">
        <v>12402791667</v>
      </c>
      <c r="D4" s="1067">
        <v>29777984231</v>
      </c>
      <c r="E4" s="1067">
        <v>32632273822</v>
      </c>
      <c r="F4" s="1067">
        <v>43833024540</v>
      </c>
      <c r="G4" s="1067">
        <v>63977427453</v>
      </c>
      <c r="H4" s="1067">
        <v>83843562374</v>
      </c>
      <c r="I4" s="1067">
        <v>117711711525</v>
      </c>
      <c r="J4" s="1067">
        <v>62211003479</v>
      </c>
      <c r="K4" s="1067">
        <v>44522892910</v>
      </c>
      <c r="L4" s="1067">
        <v>74609662935</v>
      </c>
      <c r="M4" s="1067">
        <v>51544803691</v>
      </c>
      <c r="N4" s="1069">
        <v>74561629497</v>
      </c>
      <c r="O4" s="1069">
        <v>83024925670</v>
      </c>
      <c r="P4" s="1069">
        <v>149568775382</v>
      </c>
      <c r="Q4" s="1069">
        <v>126905195122</v>
      </c>
      <c r="R4" s="1069">
        <v>107465015878</v>
      </c>
      <c r="S4" s="1069">
        <v>94634279270</v>
      </c>
      <c r="T4" s="1069">
        <v>136569399810</v>
      </c>
      <c r="U4" s="1069">
        <v>139403738710</v>
      </c>
      <c r="V4" s="1069">
        <v>80536039783</v>
      </c>
      <c r="W4" s="1069">
        <v>121681937084</v>
      </c>
      <c r="X4" s="1069">
        <v>161529670588.00003</v>
      </c>
      <c r="Y4" s="1069">
        <v>196223139855</v>
      </c>
      <c r="Z4" s="1069">
        <v>178747473768</v>
      </c>
      <c r="AA4" s="1069">
        <v>188737664205.00003</v>
      </c>
      <c r="AB4" s="1069">
        <v>271707022199.50003</v>
      </c>
      <c r="AC4" s="1069">
        <v>213531225989.99997</v>
      </c>
      <c r="AD4" s="1069">
        <v>309094765598</v>
      </c>
      <c r="AE4" s="1069">
        <v>265447958526.99994</v>
      </c>
      <c r="AF4" s="1069">
        <v>230658813879.00006</v>
      </c>
      <c r="AG4" s="1069">
        <v>228387578277</v>
      </c>
      <c r="AH4" s="1069">
        <v>164205578609</v>
      </c>
    </row>
    <row r="5" spans="1:34" ht="21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34">
      <c r="B6" s="3" t="s">
        <v>1602</v>
      </c>
      <c r="C6" s="3" t="s">
        <v>1722</v>
      </c>
      <c r="D6" s="3" t="s">
        <v>1298</v>
      </c>
      <c r="E6" s="4" t="s">
        <v>1816</v>
      </c>
      <c r="F6" s="3" t="s">
        <v>1839</v>
      </c>
      <c r="G6" s="3" t="s">
        <v>1934</v>
      </c>
      <c r="H6" s="3" t="s">
        <v>2048</v>
      </c>
      <c r="I6" s="3" t="s">
        <v>2106</v>
      </c>
      <c r="J6" s="3" t="s">
        <v>2149</v>
      </c>
      <c r="K6" s="3" t="s">
        <v>2230</v>
      </c>
      <c r="L6" s="3" t="s">
        <v>2281</v>
      </c>
      <c r="M6" s="3" t="s">
        <v>2356</v>
      </c>
      <c r="N6" s="3" t="s">
        <v>2470</v>
      </c>
    </row>
    <row r="7" spans="1:34" ht="16.5" customHeight="1">
      <c r="A7" s="56" t="s">
        <v>46</v>
      </c>
      <c r="B7" s="1067">
        <v>43759143.671499997</v>
      </c>
      <c r="C7" s="1067">
        <v>83899534.355499998</v>
      </c>
      <c r="D7" s="1067">
        <v>109434760.51200001</v>
      </c>
      <c r="E7" s="1067">
        <v>138645227.48900002</v>
      </c>
      <c r="F7" s="1067">
        <v>107711652.08149999</v>
      </c>
      <c r="G7" s="1067">
        <v>120471970.1895</v>
      </c>
      <c r="H7" s="1067">
        <v>199679523.37600002</v>
      </c>
      <c r="I7" s="1067">
        <v>161913987.28749999</v>
      </c>
      <c r="J7" s="1067">
        <v>243643017.11250001</v>
      </c>
      <c r="K7" s="1067">
        <v>198435458.347</v>
      </c>
      <c r="L7" s="1067">
        <v>159047466.81550002</v>
      </c>
      <c r="M7" s="1067">
        <v>166338145.68650001</v>
      </c>
      <c r="N7" s="1067">
        <v>123637145.91499999</v>
      </c>
    </row>
    <row r="8" spans="1:34" ht="16.5" customHeight="1">
      <c r="A8" s="56" t="s">
        <v>47</v>
      </c>
      <c r="B8" s="1067">
        <v>36776896.111500002</v>
      </c>
      <c r="C8" s="1067">
        <v>37782402.728500001</v>
      </c>
      <c r="D8" s="1067">
        <v>52094910.076000012</v>
      </c>
      <c r="E8" s="1067">
        <v>57577912.365999967</v>
      </c>
      <c r="F8" s="1067">
        <v>71035821.686499998</v>
      </c>
      <c r="G8" s="1067">
        <v>68265694.015500024</v>
      </c>
      <c r="H8" s="1067">
        <v>72027498.823500007</v>
      </c>
      <c r="I8" s="1067">
        <v>51617238.702499971</v>
      </c>
      <c r="J8" s="1067">
        <v>65451748.4855</v>
      </c>
      <c r="K8" s="1067">
        <v>67012500.17999994</v>
      </c>
      <c r="L8" s="1067">
        <v>71611347.063500032</v>
      </c>
      <c r="M8" s="1067">
        <v>62049432.590499997</v>
      </c>
      <c r="N8" s="1067">
        <v>40568432.694000013</v>
      </c>
    </row>
    <row r="9" spans="1:34" ht="16.5" customHeight="1">
      <c r="A9" s="57" t="s">
        <v>48</v>
      </c>
      <c r="B9" s="1068">
        <v>80536039.783000007</v>
      </c>
      <c r="C9" s="1068">
        <v>121681937.08400001</v>
      </c>
      <c r="D9" s="1068">
        <v>161529670.58800003</v>
      </c>
      <c r="E9" s="1068">
        <v>196223139.85499999</v>
      </c>
      <c r="F9" s="1068">
        <v>178747473.76800001</v>
      </c>
      <c r="G9" s="1068">
        <v>188737664.20500004</v>
      </c>
      <c r="H9" s="1068">
        <v>271707022.19950002</v>
      </c>
      <c r="I9" s="1068">
        <v>213531225.98999998</v>
      </c>
      <c r="J9" s="1068">
        <v>309094765.59799999</v>
      </c>
      <c r="K9" s="1068">
        <v>265447958.52699995</v>
      </c>
      <c r="L9" s="1068">
        <v>230658813.87900007</v>
      </c>
      <c r="M9" s="1068">
        <v>228387578.27700001</v>
      </c>
      <c r="N9" s="1068">
        <v>164205578.609</v>
      </c>
    </row>
    <row r="10" spans="1:34" ht="21.75" customHeight="1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34" ht="21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34" ht="21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34" ht="21.75" customHeight="1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34" ht="21.75" customHeight="1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34" ht="21.75" customHeight="1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34" ht="21.75" customHeight="1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21.75" customHeight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21.75" customHeight="1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21.75" customHeight="1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21.75" customHeight="1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I54"/>
  <sheetViews>
    <sheetView rightToLeft="1" workbookViewId="0">
      <pane xSplit="1" topLeftCell="H1" activePane="topRight" state="frozen"/>
      <selection pane="topRight" activeCell="H18" sqref="H18"/>
    </sheetView>
  </sheetViews>
  <sheetFormatPr defaultColWidth="9.140625" defaultRowHeight="15"/>
  <cols>
    <col min="1" max="1" width="9.140625" style="49"/>
    <col min="2" max="14" width="9.7109375" style="50" customWidth="1"/>
    <col min="15" max="34" width="9.7109375" style="49" customWidth="1"/>
    <col min="35" max="35" width="9.7109375" style="1012" customWidth="1"/>
    <col min="36" max="16384" width="9.140625" style="49"/>
  </cols>
  <sheetData>
    <row r="1" spans="1:35" s="1012" customFormat="1" ht="27" customHeight="1">
      <c r="A1" s="1010"/>
      <c r="B1" s="1013" t="s">
        <v>2088</v>
      </c>
      <c r="C1" s="1013" t="s">
        <v>2087</v>
      </c>
      <c r="D1" s="1013" t="s">
        <v>2086</v>
      </c>
      <c r="E1" s="1013" t="s">
        <v>2085</v>
      </c>
      <c r="F1" s="1013" t="s">
        <v>2084</v>
      </c>
      <c r="G1" s="1013" t="s">
        <v>2083</v>
      </c>
      <c r="H1" s="1013" t="s">
        <v>2082</v>
      </c>
      <c r="I1" s="1013" t="s">
        <v>2081</v>
      </c>
      <c r="J1" s="1013" t="s">
        <v>2080</v>
      </c>
      <c r="K1" s="1013" t="s">
        <v>2079</v>
      </c>
      <c r="L1" s="1013" t="s">
        <v>2078</v>
      </c>
      <c r="M1" s="1013" t="s">
        <v>2077</v>
      </c>
      <c r="N1" s="1013" t="s">
        <v>1979</v>
      </c>
      <c r="O1" s="1013" t="s">
        <v>1956</v>
      </c>
      <c r="P1" s="1013" t="s">
        <v>1957</v>
      </c>
      <c r="Q1" s="1013" t="s">
        <v>1958</v>
      </c>
      <c r="R1" s="1013" t="s">
        <v>1959</v>
      </c>
      <c r="S1" s="1013" t="s">
        <v>1960</v>
      </c>
      <c r="T1" s="1013" t="s">
        <v>1961</v>
      </c>
      <c r="U1" s="1013" t="s">
        <v>1962</v>
      </c>
      <c r="V1" s="1013" t="s">
        <v>1963</v>
      </c>
      <c r="W1" s="1013" t="s">
        <v>1964</v>
      </c>
      <c r="X1" s="1013" t="s">
        <v>1965</v>
      </c>
      <c r="Y1" s="1013" t="s">
        <v>1966</v>
      </c>
      <c r="Z1" s="1013" t="s">
        <v>1967</v>
      </c>
      <c r="AA1" s="1013" t="s">
        <v>1968</v>
      </c>
      <c r="AB1" s="1013" t="s">
        <v>2089</v>
      </c>
      <c r="AC1" s="1013" t="s">
        <v>2126</v>
      </c>
      <c r="AD1" s="1013" t="s">
        <v>2172</v>
      </c>
      <c r="AE1" s="1013" t="s">
        <v>2252</v>
      </c>
      <c r="AF1" s="1013" t="s">
        <v>2305</v>
      </c>
      <c r="AG1" s="1013" t="s">
        <v>2381</v>
      </c>
      <c r="AH1" s="1013" t="s">
        <v>2502</v>
      </c>
      <c r="AI1" s="1014"/>
    </row>
    <row r="2" spans="1:35" s="1010" customFormat="1" ht="27" customHeight="1">
      <c r="B2" s="1011" t="s">
        <v>61</v>
      </c>
      <c r="C2" s="1011" t="s">
        <v>61</v>
      </c>
      <c r="D2" s="1011" t="s">
        <v>61</v>
      </c>
      <c r="E2" s="1011" t="s">
        <v>61</v>
      </c>
      <c r="F2" s="1011" t="s">
        <v>61</v>
      </c>
      <c r="G2" s="1011" t="s">
        <v>61</v>
      </c>
      <c r="H2" s="1011" t="s">
        <v>61</v>
      </c>
      <c r="I2" s="1011" t="s">
        <v>61</v>
      </c>
      <c r="J2" s="1011" t="s">
        <v>61</v>
      </c>
      <c r="K2" s="1011" t="s">
        <v>61</v>
      </c>
      <c r="L2" s="1011" t="s">
        <v>61</v>
      </c>
      <c r="M2" s="1011" t="s">
        <v>61</v>
      </c>
      <c r="N2" s="1011" t="s">
        <v>61</v>
      </c>
      <c r="O2" s="1011" t="s">
        <v>61</v>
      </c>
      <c r="P2" s="1011" t="s">
        <v>61</v>
      </c>
      <c r="Q2" s="1011" t="s">
        <v>61</v>
      </c>
      <c r="R2" s="1011" t="s">
        <v>61</v>
      </c>
      <c r="S2" s="1011" t="s">
        <v>61</v>
      </c>
      <c r="T2" s="1011" t="s">
        <v>61</v>
      </c>
      <c r="U2" s="1011" t="s">
        <v>61</v>
      </c>
      <c r="V2" s="1011" t="s">
        <v>61</v>
      </c>
      <c r="W2" s="1011" t="s">
        <v>61</v>
      </c>
      <c r="X2" s="1011" t="s">
        <v>61</v>
      </c>
      <c r="Y2" s="1011" t="s">
        <v>61</v>
      </c>
      <c r="Z2" s="1011" t="s">
        <v>61</v>
      </c>
      <c r="AA2" s="1011" t="s">
        <v>61</v>
      </c>
      <c r="AB2" s="1011" t="s">
        <v>61</v>
      </c>
      <c r="AC2" s="1011" t="s">
        <v>61</v>
      </c>
      <c r="AD2" s="1011" t="s">
        <v>61</v>
      </c>
      <c r="AE2" s="1011" t="s">
        <v>61</v>
      </c>
      <c r="AF2" s="1011" t="s">
        <v>61</v>
      </c>
      <c r="AG2" s="1011" t="s">
        <v>61</v>
      </c>
      <c r="AH2" s="1011" t="s">
        <v>61</v>
      </c>
      <c r="AI2" s="1011" t="s">
        <v>230</v>
      </c>
    </row>
    <row r="3" spans="1:35">
      <c r="A3" s="1008" t="s">
        <v>50</v>
      </c>
      <c r="B3" s="1070">
        <v>18638</v>
      </c>
      <c r="C3" s="1070">
        <v>14902</v>
      </c>
      <c r="D3" s="1070">
        <v>18768</v>
      </c>
      <c r="E3" s="1070">
        <v>19139</v>
      </c>
      <c r="F3" s="1070">
        <v>18221</v>
      </c>
      <c r="G3" s="1070">
        <v>20179</v>
      </c>
      <c r="H3" s="1070">
        <v>22268</v>
      </c>
      <c r="I3" s="1070">
        <v>20972</v>
      </c>
      <c r="J3" s="1070">
        <v>19297</v>
      </c>
      <c r="K3" s="1070">
        <v>11559</v>
      </c>
      <c r="L3" s="1070">
        <v>12864</v>
      </c>
      <c r="M3" s="1070">
        <v>13034</v>
      </c>
      <c r="N3" s="1070">
        <v>8177</v>
      </c>
      <c r="O3" s="1070">
        <v>10797</v>
      </c>
      <c r="P3" s="1070">
        <v>11042</v>
      </c>
      <c r="Q3" s="1070">
        <v>11654</v>
      </c>
      <c r="R3" s="1070">
        <v>12020</v>
      </c>
      <c r="S3" s="1070">
        <v>13046</v>
      </c>
      <c r="T3" s="1070">
        <v>13947</v>
      </c>
      <c r="U3" s="1070">
        <v>14116</v>
      </c>
      <c r="V3" s="1070">
        <v>14366</v>
      </c>
      <c r="W3" s="1070">
        <v>16585</v>
      </c>
      <c r="X3" s="1070">
        <v>19744</v>
      </c>
      <c r="Y3" s="1070">
        <v>19622</v>
      </c>
      <c r="Z3" s="1070">
        <v>19320</v>
      </c>
      <c r="AA3" s="1070">
        <v>26674</v>
      </c>
      <c r="AB3" s="1070">
        <v>31414</v>
      </c>
      <c r="AC3" s="1070">
        <v>33318</v>
      </c>
      <c r="AD3" s="1070">
        <v>38935</v>
      </c>
      <c r="AE3" s="1070">
        <v>40223</v>
      </c>
      <c r="AF3" s="1070">
        <v>38795</v>
      </c>
      <c r="AG3" s="1070">
        <v>34381</v>
      </c>
      <c r="AH3" s="1070">
        <v>36214</v>
      </c>
      <c r="AI3" s="1059">
        <f>((AH3-AG3)/AG3)</f>
        <v>5.3314330589569824E-2</v>
      </c>
    </row>
    <row r="4" spans="1:35">
      <c r="A4" s="1008" t="s">
        <v>51</v>
      </c>
      <c r="B4" s="1070">
        <v>332</v>
      </c>
      <c r="C4" s="1070">
        <v>342</v>
      </c>
      <c r="D4" s="1070">
        <v>328</v>
      </c>
      <c r="E4" s="1070">
        <v>393</v>
      </c>
      <c r="F4" s="1070">
        <v>337</v>
      </c>
      <c r="G4" s="1070">
        <v>472</v>
      </c>
      <c r="H4" s="1070">
        <v>611</v>
      </c>
      <c r="I4" s="1070">
        <v>692</v>
      </c>
      <c r="J4" s="1070">
        <v>577</v>
      </c>
      <c r="K4" s="1070">
        <v>520</v>
      </c>
      <c r="L4" s="1070">
        <v>539</v>
      </c>
      <c r="M4" s="1070">
        <v>485</v>
      </c>
      <c r="N4" s="1070">
        <v>497</v>
      </c>
      <c r="O4" s="1070">
        <v>566</v>
      </c>
      <c r="P4" s="1070">
        <v>621</v>
      </c>
      <c r="Q4" s="1070">
        <v>672</v>
      </c>
      <c r="R4" s="1070">
        <v>722</v>
      </c>
      <c r="S4" s="1070">
        <v>768</v>
      </c>
      <c r="T4" s="1070">
        <v>864</v>
      </c>
      <c r="U4" s="1070">
        <v>856</v>
      </c>
      <c r="V4" s="1070">
        <v>974</v>
      </c>
      <c r="W4" s="1070">
        <v>1195</v>
      </c>
      <c r="X4" s="1070">
        <v>1359</v>
      </c>
      <c r="Y4" s="1070">
        <v>1977</v>
      </c>
      <c r="Z4" s="1070">
        <v>2208</v>
      </c>
      <c r="AA4" s="1070">
        <v>2948</v>
      </c>
      <c r="AB4" s="1070">
        <v>3660</v>
      </c>
      <c r="AC4" s="1070">
        <v>4105</v>
      </c>
      <c r="AD4" s="1070">
        <v>5797</v>
      </c>
      <c r="AE4" s="1070">
        <v>5672</v>
      </c>
      <c r="AF4" s="1070">
        <v>5483</v>
      </c>
      <c r="AG4" s="1070">
        <v>4910</v>
      </c>
      <c r="AH4" s="1070">
        <v>5218</v>
      </c>
      <c r="AI4" s="1059">
        <f t="shared" ref="AI4:AI5" si="0">((AH4-AG4)/AG4)</f>
        <v>6.2729124236252543E-2</v>
      </c>
    </row>
    <row r="5" spans="1:35">
      <c r="A5" s="1009" t="s">
        <v>48</v>
      </c>
      <c r="B5" s="1071">
        <v>18970</v>
      </c>
      <c r="C5" s="1071">
        <f t="shared" ref="C5:N5" si="1">C4+C3</f>
        <v>15244</v>
      </c>
      <c r="D5" s="1071">
        <f t="shared" si="1"/>
        <v>19096</v>
      </c>
      <c r="E5" s="1071">
        <f t="shared" si="1"/>
        <v>19532</v>
      </c>
      <c r="F5" s="1071">
        <f t="shared" si="1"/>
        <v>18558</v>
      </c>
      <c r="G5" s="1071">
        <f t="shared" si="1"/>
        <v>20651</v>
      </c>
      <c r="H5" s="1071">
        <f t="shared" si="1"/>
        <v>22879</v>
      </c>
      <c r="I5" s="1071">
        <f t="shared" si="1"/>
        <v>21664</v>
      </c>
      <c r="J5" s="1071">
        <f t="shared" si="1"/>
        <v>19874</v>
      </c>
      <c r="K5" s="1071">
        <f t="shared" si="1"/>
        <v>12079</v>
      </c>
      <c r="L5" s="1071">
        <f t="shared" si="1"/>
        <v>13403</v>
      </c>
      <c r="M5" s="1071">
        <f t="shared" si="1"/>
        <v>13519</v>
      </c>
      <c r="N5" s="1071">
        <f t="shared" si="1"/>
        <v>8674</v>
      </c>
      <c r="O5" s="1071">
        <f t="shared" ref="O5:Y5" si="2">SUM(O3:O4)</f>
        <v>11363</v>
      </c>
      <c r="P5" s="1071">
        <f t="shared" si="2"/>
        <v>11663</v>
      </c>
      <c r="Q5" s="1071">
        <f t="shared" si="2"/>
        <v>12326</v>
      </c>
      <c r="R5" s="1071">
        <f t="shared" si="2"/>
        <v>12742</v>
      </c>
      <c r="S5" s="1071">
        <f t="shared" si="2"/>
        <v>13814</v>
      </c>
      <c r="T5" s="1071">
        <f t="shared" si="2"/>
        <v>14811</v>
      </c>
      <c r="U5" s="1071">
        <f t="shared" si="2"/>
        <v>14972</v>
      </c>
      <c r="V5" s="1071">
        <f t="shared" si="2"/>
        <v>15340</v>
      </c>
      <c r="W5" s="1071">
        <f t="shared" si="2"/>
        <v>17780</v>
      </c>
      <c r="X5" s="1071">
        <f t="shared" si="2"/>
        <v>21103</v>
      </c>
      <c r="Y5" s="1071">
        <f t="shared" si="2"/>
        <v>21599</v>
      </c>
      <c r="Z5" s="1071">
        <f t="shared" ref="Z5:AE5" si="3">SUM(Z3:Z4)</f>
        <v>21528</v>
      </c>
      <c r="AA5" s="1071">
        <f t="shared" si="3"/>
        <v>29622</v>
      </c>
      <c r="AB5" s="1071">
        <f t="shared" si="3"/>
        <v>35074</v>
      </c>
      <c r="AC5" s="1071">
        <f t="shared" si="3"/>
        <v>37423</v>
      </c>
      <c r="AD5" s="1071">
        <f t="shared" si="3"/>
        <v>44732</v>
      </c>
      <c r="AE5" s="1071">
        <f t="shared" si="3"/>
        <v>45895</v>
      </c>
      <c r="AF5" s="1071">
        <f>SUM(AF3:AF4)</f>
        <v>44278</v>
      </c>
      <c r="AG5" s="1071">
        <f>SUM(AG3:AG4)</f>
        <v>39291</v>
      </c>
      <c r="AH5" s="1071">
        <f>SUM(AH3:AH4)</f>
        <v>41432</v>
      </c>
      <c r="AI5" s="1060">
        <f t="shared" si="0"/>
        <v>5.4490850321956684E-2</v>
      </c>
    </row>
    <row r="54" spans="23:23">
      <c r="W54" s="50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32</vt:i4>
      </vt:variant>
    </vt:vector>
  </HeadingPairs>
  <TitlesOfParts>
    <vt:vector size="77" baseType="lpstr">
      <vt:lpstr>معرفی</vt:lpstr>
      <vt:lpstr>ارزش بازار</vt:lpstr>
      <vt:lpstr>شاخص های سهام</vt:lpstr>
      <vt:lpstr>ارزش معاملات بورس ها</vt:lpstr>
      <vt:lpstr>آمار معاملات حقیقی و حقوقی</vt:lpstr>
      <vt:lpstr>خرید و فروش حقیقی و حقوقی</vt:lpstr>
      <vt:lpstr>نسبت معاملات برخط و غیربرخط</vt:lpstr>
      <vt:lpstr>روند معاملات برخط و غیربرخط</vt:lpstr>
      <vt:lpstr>سرمایه گذار خارجی</vt:lpstr>
      <vt:lpstr>ارزش بازار سهام</vt:lpstr>
      <vt:lpstr>روند ارزش بازارهای بورس</vt:lpstr>
      <vt:lpstr>روند ارزش بازارهای فرابورس</vt:lpstr>
      <vt:lpstr>ارزش بازاری صنایع-مجموع</vt:lpstr>
      <vt:lpstr>ده صنعت باارزش بورس</vt:lpstr>
      <vt:lpstr>ده صنعت باارزش فرابورس</vt:lpstr>
      <vt:lpstr>معاملات سهام - نوع معاملات</vt:lpstr>
      <vt:lpstr>معاملات سهام - نوع بازار</vt:lpstr>
      <vt:lpstr>ارزش معاملات سهام-ده صنعت</vt:lpstr>
      <vt:lpstr>حجم معاملات سهام-ده صنعت</vt:lpstr>
      <vt:lpstr>معاملات بورس - صنایع</vt:lpstr>
      <vt:lpstr>معاملات فرابورس-صنایع</vt:lpstr>
      <vt:lpstr>عرضه اولیه</vt:lpstr>
      <vt:lpstr>مقایسه شاخص‌ها</vt:lpstr>
      <vt:lpstr>توقف-بسته و تا پایان ماه باز</vt:lpstr>
      <vt:lpstr> توقف در ماه بسته و همچنان</vt:lpstr>
      <vt:lpstr>توقف نماد-در کل ماه بسته بودن</vt:lpstr>
      <vt:lpstr>نمادهای متوقف 1</vt:lpstr>
      <vt:lpstr>نمادهای متوقف</vt:lpstr>
      <vt:lpstr>تامین مالی به تفکیک ماهیت ناشر</vt:lpstr>
      <vt:lpstr>تامین مالی - مانده</vt:lpstr>
      <vt:lpstr>تامین مالی - انتشار</vt:lpstr>
      <vt:lpstr>تامین مالی - سررسید</vt:lpstr>
      <vt:lpstr>اوراق - 60 درصد</vt:lpstr>
      <vt:lpstr>ارزش بازار اوراق بدهی</vt:lpstr>
      <vt:lpstr>م صکوک - بخش بازار</vt:lpstr>
      <vt:lpstr>م صکوک - نوع بازار</vt:lpstr>
      <vt:lpstr>ارزش مفهومی پوشش ریسک</vt:lpstr>
      <vt:lpstr>معاملات اوراق مشتقه</vt:lpstr>
      <vt:lpstr>ارزش انواع صندوق ها</vt:lpstr>
      <vt:lpstr>ارزش بازار صندوق ها</vt:lpstr>
      <vt:lpstr>م صندوق - بخش بازار</vt:lpstr>
      <vt:lpstr>م صندوق - نوع بازار</vt:lpstr>
      <vt:lpstr>تعداد صندوق ها</vt:lpstr>
      <vt:lpstr>روند ارزش صندوق ها</vt:lpstr>
      <vt:lpstr>معاملات فیزیکی کالا و انرژی</vt:lpstr>
      <vt:lpstr>'توقف-بسته و تا پایان ماه باز'!_Toc486774299</vt:lpstr>
      <vt:lpstr>'ارزش بازار صندوق ها'!last_month</vt:lpstr>
      <vt:lpstr>'ارزش معاملات سهام-ده صنعت'!last_month</vt:lpstr>
      <vt:lpstr>'حجم معاملات سهام-ده صنعت'!last_month</vt:lpstr>
      <vt:lpstr>'م صکوک - بخش بازار'!last_month</vt:lpstr>
      <vt:lpstr>'م صکوک - نوع بازار'!last_month</vt:lpstr>
      <vt:lpstr>'م صندوق - بخش بازار'!last_month</vt:lpstr>
      <vt:lpstr>'م صندوق - نوع بازار'!last_month</vt:lpstr>
      <vt:lpstr>'معاملات اوراق مشتقه'!last_month</vt:lpstr>
      <vt:lpstr>'معاملات فیزیکی کالا و انرژی'!last_month</vt:lpstr>
      <vt:lpstr>'ارزش بازار اوراق بدهی'!last_year</vt:lpstr>
      <vt:lpstr>'ارزش بازار صندوق ها'!last_year</vt:lpstr>
      <vt:lpstr>'ارزش معاملات سهام-ده صنعت'!last_year</vt:lpstr>
      <vt:lpstr>'ارزش مفهومی پوشش ریسک'!last_year</vt:lpstr>
      <vt:lpstr>'حجم معاملات سهام-ده صنعت'!last_year</vt:lpstr>
      <vt:lpstr>'م صکوک - بخش بازار'!last_year</vt:lpstr>
      <vt:lpstr>'م صکوک - نوع بازار'!last_year</vt:lpstr>
      <vt:lpstr>'م صندوق - بخش بازار'!last_year</vt:lpstr>
      <vt:lpstr>'م صندوق - نوع بازار'!last_year</vt:lpstr>
      <vt:lpstr>'معاملات اوراق مشتقه'!last_year</vt:lpstr>
      <vt:lpstr>'معاملات بورس - صنایع'!last_year</vt:lpstr>
      <vt:lpstr>'معاملات فرابورس-صنایع'!last_year</vt:lpstr>
      <vt:lpstr>'معاملات فیزیکی کالا و انرژی'!last_year</vt:lpstr>
      <vt:lpstr>'ارزش بازار صندوق ها'!this_month</vt:lpstr>
      <vt:lpstr>'ارزش معاملات سهام-ده صنعت'!this_month</vt:lpstr>
      <vt:lpstr>'حجم معاملات سهام-ده صنعت'!this_month</vt:lpstr>
      <vt:lpstr>'م صکوک - بخش بازار'!this_month</vt:lpstr>
      <vt:lpstr>'م صکوک - نوع بازار'!this_month</vt:lpstr>
      <vt:lpstr>'م صندوق - بخش بازار'!this_month</vt:lpstr>
      <vt:lpstr>'م صندوق - نوع بازار'!this_month</vt:lpstr>
      <vt:lpstr>'معاملات اوراق مشتقه'!this_month</vt:lpstr>
      <vt:lpstr>'معاملات فیزیکی کالا و انرژی'!this_month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2020-12-01T11:23:12Z</dcterms:modified>
</cp:coreProperties>
</file>