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باز'!$A$1:$F$229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غیربرخط'!$B$10,'نسبت معاملات برخط و غیربرخط'!$B$5:$B$8)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غیربرخط'!$B$10,'نسبت معاملات برخط و غیربرخط'!$B$5:$B$8)</definedName>
    <definedName name="_xlchart.v1.0" localSheetId="31" hidden="1">('نسبت معاملات برخط و غیربرخط'!$B$10,'نسبت معاملات برخط و غیربرخط'!$B$5:$B$8)</definedName>
    <definedName name="_xlchart.v1.0" localSheetId="30" hidden="1">('نسبت معاملات برخط و غیربرخط'!$B$10,'نسبت معاملات برخط و غیربرخط'!$B$5:$B$8)</definedName>
    <definedName name="_xlchart.v1.0" localSheetId="44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غیربرخط'!$B$10,'نسبت معاملات برخط و غیربرخط'!$B$5:$B$8)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غیربرخط'!$B$10,'نسبت معاملات برخط و غیربرخط'!$B$5:$B$8)</definedName>
    <definedName name="_xlchart.v1.0" localSheetId="21" hidden="1">('نسبت معاملات برخط و غیربرخط'!$B$10,'نسبت معاملات برخط و غیربرخط'!$B$5:$B$8)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غیربرخط'!$B$23,'نسبت معاملات برخط و غیربرخط'!$B$18:$B$21)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غیربرخط'!$C$23,'نسبت معاملات برخط و غیربرخط'!$C$18:$C$21)</definedName>
    <definedName name="_xlchart.v1.1" localSheetId="26" hidden="1">('نسبت معاملات برخط و غیربرخط'!$B$23,'نسبت معاملات برخط و غیربرخط'!$B$18:$B$21)</definedName>
    <definedName name="_xlchart.v1.1" localSheetId="40" hidden="1">('نسبت معاملات برخط و غیربرخط'!$C$23,'نسبت معاملات برخط و غیربرخط'!$C$18:$C$21)</definedName>
    <definedName name="_xlchart.v1.1" localSheetId="4" hidden="1">('نسبت معاملات برخط و غیربرخط'!$C$23,'نسبت معاملات برخط و غیربرخط'!$C$18:$C$21)</definedName>
    <definedName name="_xlchart.v1.1" localSheetId="34" hidden="1">('نسبت معاملات برخط و غیربرخط'!$C$23,'نسبت معاملات برخط و غیربرخط'!$C$18:$C$21)</definedName>
    <definedName name="_xlchart.v1.1" localSheetId="32" hidden="1">('نسبت معاملات برخط و غیربرخط'!$B$10,'نسبت معاملات برخط و غیربرخط'!$B$5:$B$8)</definedName>
    <definedName name="_xlchart.v1.1" localSheetId="33" hidden="1">('نسبت معاملات برخط و غیربرخط'!$C$23,'نسبت معاملات برخط و غیربرخط'!$C$18:$C$21)</definedName>
    <definedName name="_xlchart.v1.1" localSheetId="31" hidden="1">('نسبت معاملات برخط و غیربرخط'!$B$23,'نسبت معاملات برخط و غیربرخط'!$B$18:$B$21)</definedName>
    <definedName name="_xlchart.v1.1" localSheetId="30" hidden="1">('نسبت معاملات برخط و غیربرخط'!$B$23,'نسبت معاملات برخط و غیربرخط'!$B$18:$B$21)</definedName>
    <definedName name="_xlchart.v1.1" localSheetId="44" hidden="1">('نسبت معاملات برخط و غیربرخط'!$C$23,'نسبت معاملات برخط و غیربرخط'!$C$18:$C$21)</definedName>
    <definedName name="_xlchart.v1.1" localSheetId="25" hidden="1">('نسبت معاملات برخط و غیربرخط'!$B$23,'نسبت معاملات برخط و غیربرخط'!$B$18:$B$21)</definedName>
    <definedName name="_xlchart.v1.1" localSheetId="27" hidden="1">('نسبت معاملات برخط و غیربرخط'!$B$23,'نسبت معاملات برخط و غیربرخط'!$B$18:$B$21)</definedName>
    <definedName name="_xlchart.v1.1" localSheetId="45" hidden="1">('نسبت معاملات برخط و غیربرخط'!$C$23,'نسبت معاملات برخط و غیربرخط'!$C$18:$C$21)</definedName>
    <definedName name="_xlchart.v1.1" localSheetId="7" hidden="1">('نسبت معاملات برخط و غیربرخط'!$C$23,'نسبت معاملات برخط و غیربرخط'!$C$18:$C$21)</definedName>
    <definedName name="_xlchart.v1.1" localSheetId="8" hidden="1">('نسبت معاملات برخط و غیربرخط'!$C$5:$C$8,'نسبت معاملات برخط و غیربرخط'!$C$10)</definedName>
    <definedName name="_xlchart.v1.1" localSheetId="21" hidden="1">('نسبت معاملات برخط و غیربرخط'!$C$5:$C$8,'نسبت معاملات برخط و غیربرخط'!$C$10)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غیربرخط'!$B$18:$B$21,'نسبت معاملات برخط و غیربرخط'!$B$23)</definedName>
    <definedName name="_xlchart.v1.1" localSheetId="29" hidden="1">('نسبت معاملات برخط و غیربرخط'!$B$23,'نسبت معاملات برخط و غیربرخط'!$B$18:$B$21)</definedName>
    <definedName name="_xlchart.v1.1" localSheetId="28" hidden="1">('نسبت معاملات برخط و غیربرخط'!$B$23,'نسبت معاملات برخط و غیربرخط'!$B$18:$B$21)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غیربرخط'!$B$23,'نسبت معاملات برخط و غیربرخط'!$B$18:$B$21)</definedName>
    <definedName name="_xlchart.v1.2" localSheetId="26" hidden="1">('نسبت معاملات برخط و غیربرخط'!$C$23,'نسبت معاملات برخط و غیربرخط'!$C$18:$C$21)</definedName>
    <definedName name="_xlchart.v1.2" localSheetId="40" hidden="1">('نسبت معاملات برخط و غیربرخط'!$B$23,'نسبت معاملات برخط و غیربرخط'!$B$18:$B$21)</definedName>
    <definedName name="_xlchart.v1.2" localSheetId="4" hidden="1">('نسبت معاملات برخط و غیربرخط'!$B$23,'نسبت معاملات برخط و غیربرخط'!$B$18:$B$21)</definedName>
    <definedName name="_xlchart.v1.2" localSheetId="34" hidden="1">('نسبت معاملات برخط و غیربرخط'!$B$23,'نسبت معاملات برخط و غیربرخط'!$B$18:$B$21)</definedName>
    <definedName name="_xlchart.v1.2" localSheetId="32" hidden="1">('نسبت معاملات برخط و غیربرخط'!$C$23,'نسبت معاملات برخط و غیربرخط'!$C$18:$C$21)</definedName>
    <definedName name="_xlchart.v1.2" localSheetId="33" hidden="1">('نسبت معاملات برخط و غیربرخط'!$B$23,'نسبت معاملات برخط و غیربرخط'!$B$18:$B$21)</definedName>
    <definedName name="_xlchart.v1.2" localSheetId="31" hidden="1">('نسبت معاملات برخط و غیربرخط'!$B$23,'نسبت معاملات برخط و غیربرخط'!$B$18:$B$21)</definedName>
    <definedName name="_xlchart.v1.2" localSheetId="30" hidden="1">('نسبت معاملات برخط و غیربرخط'!$B$23,'نسبت معاملات برخط و غیربرخط'!$B$18:$B$21)</definedName>
    <definedName name="_xlchart.v1.2" localSheetId="44" hidden="1">('نسبت معاملات برخط و غیربرخط'!$B$23,'نسبت معاملات برخط و غیربرخط'!$B$18:$B$21)</definedName>
    <definedName name="_xlchart.v1.2" localSheetId="25" hidden="1">('نسبت معاملات برخط و غیربرخط'!$C$23,'نسبت معاملات برخط و غیربرخط'!$C$18:$C$21)</definedName>
    <definedName name="_xlchart.v1.2" localSheetId="27" hidden="1">('نسبت معاملات برخط و غیربرخط'!$C$23,'نسبت معاملات برخط و غیربرخط'!$C$18:$C$21)</definedName>
    <definedName name="_xlchart.v1.2" localSheetId="45" hidden="1">('نسبت معاملات برخط و غیربرخط'!$B$23,'نسبت معاملات برخط و غیربرخط'!$B$18:$B$21)</definedName>
    <definedName name="_xlchart.v1.2" localSheetId="7" hidden="1">('نسبت معاملات برخط و غیربرخط'!$B$23,'نسبت معاملات برخط و غیربرخط'!$B$18:$B$21)</definedName>
    <definedName name="_xlchart.v1.2" localSheetId="8" hidden="1">('نسبت معاملات برخط و غیربرخط'!$B$23,'نسبت معاملات برخط و غیربرخط'!$B$18:$B$21)</definedName>
    <definedName name="_xlchart.v1.2" localSheetId="21" hidden="1">('نسبت معاملات برخط و غیربرخط'!$B$23,'نسبت معاملات برخط و غیربرخط'!$B$18:$B$21)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غیربرخط'!$C$18:$C$21,'نسبت معاملات برخط و غیربرخط'!$C$23)</definedName>
    <definedName name="_xlchart.v1.2" localSheetId="29" hidden="1">('نسبت معاملات برخط و غیربرخط'!$C$23,'نسبت معاملات برخط و غیربرخط'!$C$18:$C$21)</definedName>
    <definedName name="_xlchart.v1.2" localSheetId="28" hidden="1">('نسبت معاملات برخط و غیربرخط'!$C$23,'نسبت معاملات برخط و غیربرخط'!$C$18:$C$21)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غیربرخط'!$B$10,'نسبت معاملات برخط و غیربرخط'!$B$5:$B$8)</definedName>
    <definedName name="_xlchart.v1.3" localSheetId="4" hidden="1">('نسبت معاملات برخط و غیربرخط'!$B$10,'نسبت معاملات برخط و غیربرخط'!$B$5:$B$8)</definedName>
    <definedName name="_xlchart.v1.3" localSheetId="34" hidden="1">('نسبت معاملات برخط و غیربرخط'!$B$23,'نسبت معاملات برخط و غیربرخط'!$B$18:$B$21)</definedName>
    <definedName name="_xlchart.v1.3" localSheetId="32" hidden="1">('نسبت معاملات برخط و غیربرخط'!$B$23,'نسبت معاملات برخط و غیربرخط'!$B$18:$B$21)</definedName>
    <definedName name="_xlchart.v1.3" localSheetId="33" hidden="1">('نسبت معاملات برخط و غیربرخط'!$B$23,'نسبت معاملات برخط و غیربرخط'!$B$18:$B$21)</definedName>
    <definedName name="_xlchart.v1.3" localSheetId="31" hidden="1">('نسبت معاملات برخط و غیربرخط'!$B$23,'نسبت معاملات برخط و غیربرخط'!$B$18:$B$21)</definedName>
    <definedName name="_xlchart.v1.3" localSheetId="30" hidden="1">('نسبت معاملات برخط و غیربرخط'!$B$23,'نسبت معاملات برخط و غیربرخط'!$B$18:$B$21)</definedName>
    <definedName name="_xlchart.v1.3" localSheetId="44" hidden="1">('نسبت معاملات برخط و غیربرخط'!$B$10,'نسبت معاملات برخط و غیربرخط'!$B$5:$B$8)</definedName>
    <definedName name="_xlchart.v1.3" localSheetId="25" hidden="1">('نسبت معاملات برخط و غیربرخط'!$B$10,'نسبت معاملات برخط و غیربرخط'!$B$5:$B$8)</definedName>
    <definedName name="_xlchart.v1.3" localSheetId="27" hidden="1">('نسبت معاملات برخط و غیربرخط'!$B$10,'نسبت معاملات برخط و غیربرخط'!$B$5:$B$8)</definedName>
    <definedName name="_xlchart.v1.3" localSheetId="45" hidden="1">('نسبت معاملات برخط و غیربرخط'!$C$23,'نسبت معاملات برخط و غیربرخط'!$C$18:$C$21)</definedName>
    <definedName name="_xlchart.v1.3" localSheetId="7" hidden="1">('نسبت معاملات برخط و غیربرخط'!$B$10,'نسبت معاملات برخط و غیربرخط'!$B$5:$B$8)</definedName>
    <definedName name="_xlchart.v1.3" localSheetId="8" hidden="1">('نسبت معاملات برخط و غیربرخط'!$C$23,'نسبت معاملات برخط و غیربرخط'!$C$18:$C$21)</definedName>
    <definedName name="_xlchart.v1.3" localSheetId="21" hidden="1">('نسبت معاملات برخط و غیربرخط'!$C$23,'نسبت معاملات برخط و غیربرخط'!$C$18:$C$21)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غیربرخط'!$B$5:$B$8,'نسبت معاملات برخط و غیربرخط'!$B$10)</definedName>
    <definedName name="_xlchart.v1.3" localSheetId="29" hidden="1">('نسبت معاملات برخط و غیربرخط'!$B$10,'نسبت معاملات برخط و غیربرخط'!$B$5:$B$8)</definedName>
    <definedName name="_xlchart.v1.3" localSheetId="28" hidden="1">('نسبت معاملات برخط و غیربرخط'!$B$10,'نسبت معاملات برخط و غیربرخط'!$B$5:$B$8)</definedName>
    <definedName name="_xlchart.v1.3" localSheetId="24" hidden="1">('نسبت معاملات برخط و غیربرخط'!$B$23,'نسبت معاملات برخط و غیربرخط'!$B$18:$B$21)</definedName>
    <definedName name="_xlchart.v1.3" hidden="1">'ارزش بازار سهام'!$D$21:$D$26</definedName>
    <definedName name="_xlchart.v1.4" hidden="1">('نسبت معاملات برخط و غیربرخط'!$B$10,'نسبت معاملات برخط و غیربرخط'!$B$5:$B$8)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5" i="220" l="1"/>
  <c r="AO5" i="220"/>
  <c r="AE6" i="219"/>
  <c r="AD6" i="219"/>
  <c r="G16" i="218"/>
  <c r="E16" i="218"/>
  <c r="G15" i="218"/>
  <c r="E15" i="218"/>
  <c r="G14" i="218"/>
  <c r="E14" i="218"/>
  <c r="F16" i="218"/>
  <c r="D16" i="218"/>
  <c r="F15" i="218"/>
  <c r="D15" i="218"/>
  <c r="F14" i="218"/>
  <c r="D14" i="218"/>
  <c r="K40" i="185" l="1"/>
  <c r="K41" i="185"/>
  <c r="J41" i="185"/>
  <c r="L40" i="185" l="1"/>
  <c r="L41" i="185"/>
  <c r="M40" i="185" l="1"/>
  <c r="M41" i="185" s="1"/>
  <c r="N40" i="185" s="1"/>
  <c r="N41" i="185" s="1"/>
  <c r="O40" i="185" s="1"/>
  <c r="O41" i="185" s="1"/>
  <c r="AF6" i="212"/>
  <c r="AE31" i="216" l="1"/>
  <c r="AE6" i="216"/>
  <c r="AE81" i="215"/>
  <c r="AE56" i="215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I13" i="219"/>
  <c r="F13" i="219"/>
  <c r="I12" i="219"/>
  <c r="I14" i="219" s="1"/>
  <c r="F12" i="219"/>
  <c r="I11" i="219"/>
  <c r="F11" i="219"/>
  <c r="I10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J18" i="218"/>
  <c r="I18" i="218"/>
  <c r="H18" i="218"/>
  <c r="C18" i="218"/>
  <c r="B18" i="218"/>
  <c r="G17" i="218"/>
  <c r="F17" i="218"/>
  <c r="G18" i="218"/>
  <c r="E18" i="218"/>
  <c r="D18" i="218"/>
  <c r="C8" i="218"/>
  <c r="C7" i="218"/>
  <c r="C6" i="218"/>
  <c r="C5" i="218"/>
  <c r="C4" i="218"/>
  <c r="C3" i="218"/>
  <c r="C2" i="218"/>
  <c r="C1" i="218"/>
  <c r="AD31" i="216"/>
  <c r="AC31" i="216"/>
  <c r="AB31" i="216"/>
  <c r="AA31" i="216"/>
  <c r="Z31" i="216"/>
  <c r="Y31" i="216"/>
  <c r="X31" i="216"/>
  <c r="W31" i="216"/>
  <c r="V31" i="216"/>
  <c r="U31" i="216"/>
  <c r="T31" i="216"/>
  <c r="S31" i="216"/>
  <c r="R31" i="216"/>
  <c r="Q31" i="216"/>
  <c r="P31" i="216"/>
  <c r="O31" i="216"/>
  <c r="N31" i="216"/>
  <c r="M31" i="216"/>
  <c r="L31" i="216"/>
  <c r="K31" i="216"/>
  <c r="J31" i="216"/>
  <c r="I31" i="216"/>
  <c r="H31" i="216"/>
  <c r="G31" i="216"/>
  <c r="F31" i="216"/>
  <c r="E31" i="216"/>
  <c r="D31" i="216"/>
  <c r="C31" i="216"/>
  <c r="B31" i="216"/>
  <c r="AD6" i="216"/>
  <c r="AC6" i="216"/>
  <c r="AB6" i="216"/>
  <c r="AA6" i="216"/>
  <c r="Z6" i="216"/>
  <c r="Y6" i="216"/>
  <c r="X6" i="216"/>
  <c r="W6" i="216"/>
  <c r="V6" i="216"/>
  <c r="U6" i="216"/>
  <c r="T6" i="216"/>
  <c r="S6" i="216"/>
  <c r="R6" i="216"/>
  <c r="Q6" i="216"/>
  <c r="P6" i="216"/>
  <c r="O6" i="216"/>
  <c r="N6" i="216"/>
  <c r="M6" i="216"/>
  <c r="L6" i="216"/>
  <c r="K6" i="216"/>
  <c r="J6" i="216"/>
  <c r="I6" i="216"/>
  <c r="H6" i="216"/>
  <c r="G6" i="216"/>
  <c r="F6" i="216"/>
  <c r="E6" i="216"/>
  <c r="D6" i="216"/>
  <c r="C6" i="216"/>
  <c r="B6" i="216"/>
  <c r="AD81" i="215"/>
  <c r="AC81" i="215"/>
  <c r="AB81" i="215"/>
  <c r="AA81" i="215"/>
  <c r="Z81" i="215"/>
  <c r="Y81" i="215"/>
  <c r="X81" i="215"/>
  <c r="W81" i="215"/>
  <c r="V81" i="215"/>
  <c r="U81" i="215"/>
  <c r="T81" i="215"/>
  <c r="S81" i="215"/>
  <c r="R81" i="215"/>
  <c r="Q81" i="215"/>
  <c r="P81" i="215"/>
  <c r="O81" i="215"/>
  <c r="N81" i="215"/>
  <c r="M81" i="215"/>
  <c r="L81" i="215"/>
  <c r="K81" i="215"/>
  <c r="J81" i="215"/>
  <c r="I81" i="215"/>
  <c r="H81" i="215"/>
  <c r="G81" i="215"/>
  <c r="F81" i="215"/>
  <c r="E81" i="215"/>
  <c r="D81" i="215"/>
  <c r="C81" i="215"/>
  <c r="B81" i="215"/>
  <c r="AD56" i="215"/>
  <c r="AC56" i="215"/>
  <c r="AB56" i="215"/>
  <c r="AA56" i="215"/>
  <c r="Z56" i="215"/>
  <c r="Y56" i="215"/>
  <c r="X56" i="215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H56" i="215"/>
  <c r="G56" i="215"/>
  <c r="F56" i="215"/>
  <c r="E56" i="215"/>
  <c r="D56" i="215"/>
  <c r="C56" i="215"/>
  <c r="B56" i="215"/>
  <c r="AB52" i="215"/>
  <c r="AE25" i="215"/>
  <c r="AD25" i="215"/>
  <c r="AC25" i="215"/>
  <c r="AB25" i="215"/>
  <c r="AA25" i="215"/>
  <c r="Z25" i="215"/>
  <c r="Y25" i="215"/>
  <c r="X25" i="215"/>
  <c r="W25" i="215"/>
  <c r="V25" i="215"/>
  <c r="U25" i="215"/>
  <c r="T25" i="215"/>
  <c r="S25" i="215"/>
  <c r="R25" i="215"/>
  <c r="Q25" i="215"/>
  <c r="P25" i="215"/>
  <c r="O25" i="215"/>
  <c r="N25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AE24" i="215"/>
  <c r="AD24" i="215"/>
  <c r="AC24" i="215"/>
  <c r="AB24" i="215"/>
  <c r="AA24" i="215"/>
  <c r="Z24" i="215"/>
  <c r="Y24" i="215"/>
  <c r="X24" i="215"/>
  <c r="W24" i="215"/>
  <c r="V24" i="215"/>
  <c r="U24" i="215"/>
  <c r="T24" i="215"/>
  <c r="S24" i="215"/>
  <c r="R24" i="215"/>
  <c r="Q24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AE23" i="215"/>
  <c r="AD23" i="215"/>
  <c r="AC23" i="215"/>
  <c r="AB23" i="215"/>
  <c r="AA23" i="215"/>
  <c r="Z23" i="215"/>
  <c r="Y23" i="215"/>
  <c r="X23" i="215"/>
  <c r="W23" i="215"/>
  <c r="V23" i="215"/>
  <c r="U23" i="215"/>
  <c r="T23" i="215"/>
  <c r="S23" i="215"/>
  <c r="R23" i="215"/>
  <c r="Q23" i="215"/>
  <c r="P23" i="215"/>
  <c r="O23" i="215"/>
  <c r="N23" i="215"/>
  <c r="M23" i="215"/>
  <c r="L23" i="215"/>
  <c r="K23" i="215"/>
  <c r="J23" i="215"/>
  <c r="I23" i="215"/>
  <c r="H23" i="215"/>
  <c r="G23" i="215"/>
  <c r="F23" i="215"/>
  <c r="E23" i="215"/>
  <c r="D23" i="215"/>
  <c r="C23" i="215"/>
  <c r="B23" i="215"/>
  <c r="AE22" i="215"/>
  <c r="AD22" i="215"/>
  <c r="AC22" i="215"/>
  <c r="AB22" i="215"/>
  <c r="AA22" i="215"/>
  <c r="Z22" i="215"/>
  <c r="Y22" i="215"/>
  <c r="X22" i="215"/>
  <c r="W22" i="215"/>
  <c r="V22" i="215"/>
  <c r="U22" i="215"/>
  <c r="T22" i="215"/>
  <c r="S22" i="215"/>
  <c r="R22" i="215"/>
  <c r="Q22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C22" i="215"/>
  <c r="B22" i="215"/>
  <c r="AE18" i="215"/>
  <c r="AD18" i="215"/>
  <c r="AC18" i="215"/>
  <c r="AB18" i="215"/>
  <c r="AA18" i="215"/>
  <c r="Z18" i="215"/>
  <c r="Y18" i="215"/>
  <c r="X18" i="215"/>
  <c r="W18" i="215"/>
  <c r="V18" i="215"/>
  <c r="U18" i="215"/>
  <c r="T18" i="215"/>
  <c r="S18" i="215"/>
  <c r="R18" i="215"/>
  <c r="Q18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C18" i="215"/>
  <c r="B18" i="215"/>
  <c r="AE10" i="215"/>
  <c r="AD10" i="215"/>
  <c r="AC10" i="215"/>
  <c r="AB10" i="215"/>
  <c r="AA10" i="215"/>
  <c r="Z10" i="215"/>
  <c r="Y10" i="215"/>
  <c r="X10" i="215"/>
  <c r="W10" i="215"/>
  <c r="V10" i="215"/>
  <c r="U10" i="215"/>
  <c r="T10" i="215"/>
  <c r="S10" i="215"/>
  <c r="R10" i="215"/>
  <c r="Q10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C10" i="215"/>
  <c r="B10" i="215"/>
  <c r="AE8" i="215"/>
  <c r="AD8" i="215"/>
  <c r="AC8" i="215"/>
  <c r="AB8" i="215"/>
  <c r="AA8" i="215"/>
  <c r="Z8" i="215"/>
  <c r="Y8" i="215"/>
  <c r="X8" i="215"/>
  <c r="W8" i="215"/>
  <c r="V8" i="215"/>
  <c r="U8" i="215"/>
  <c r="T8" i="215"/>
  <c r="S8" i="215"/>
  <c r="R8" i="215"/>
  <c r="Q8" i="215"/>
  <c r="P8" i="215"/>
  <c r="O8" i="215"/>
  <c r="N8" i="215"/>
  <c r="M8" i="215"/>
  <c r="L8" i="215"/>
  <c r="K8" i="215"/>
  <c r="J8" i="215"/>
  <c r="I8" i="215"/>
  <c r="H8" i="215"/>
  <c r="G8" i="215"/>
  <c r="F8" i="215"/>
  <c r="E8" i="215"/>
  <c r="D8" i="215"/>
  <c r="C8" i="215"/>
  <c r="B8" i="215"/>
  <c r="AE2" i="215"/>
  <c r="AD2" i="215"/>
  <c r="AC2" i="215"/>
  <c r="AB2" i="215"/>
  <c r="AA2" i="215"/>
  <c r="Z2" i="215"/>
  <c r="Y2" i="215"/>
  <c r="X2" i="215"/>
  <c r="W2" i="215"/>
  <c r="V2" i="215"/>
  <c r="U2" i="215"/>
  <c r="T2" i="215"/>
  <c r="S2" i="215"/>
  <c r="R2" i="215"/>
  <c r="Q2" i="215"/>
  <c r="P2" i="215"/>
  <c r="O2" i="215"/>
  <c r="N2" i="215"/>
  <c r="M2" i="215"/>
  <c r="L2" i="215"/>
  <c r="K2" i="215"/>
  <c r="J2" i="215"/>
  <c r="I2" i="215"/>
  <c r="H2" i="215"/>
  <c r="G2" i="215"/>
  <c r="F2" i="215"/>
  <c r="E2" i="215"/>
  <c r="D2" i="215"/>
  <c r="C2" i="215"/>
  <c r="B2" i="215"/>
  <c r="AE44" i="214"/>
  <c r="AD44" i="214"/>
  <c r="AC44" i="214"/>
  <c r="AB44" i="214"/>
  <c r="AA44" i="214"/>
  <c r="Z44" i="214"/>
  <c r="Y44" i="214"/>
  <c r="X44" i="214"/>
  <c r="W44" i="214"/>
  <c r="V44" i="214"/>
  <c r="U44" i="214"/>
  <c r="T44" i="214"/>
  <c r="S44" i="214"/>
  <c r="R44" i="214"/>
  <c r="Q44" i="214"/>
  <c r="P44" i="214"/>
  <c r="O44" i="214"/>
  <c r="N44" i="214"/>
  <c r="M44" i="214"/>
  <c r="L44" i="214"/>
  <c r="K44" i="214"/>
  <c r="J44" i="214"/>
  <c r="I44" i="214"/>
  <c r="H44" i="214"/>
  <c r="G44" i="214"/>
  <c r="F44" i="214"/>
  <c r="E44" i="214"/>
  <c r="D44" i="214"/>
  <c r="C44" i="214"/>
  <c r="B44" i="214"/>
  <c r="C35" i="214"/>
  <c r="B35" i="214"/>
  <c r="C34" i="214"/>
  <c r="C33" i="214"/>
  <c r="C32" i="214"/>
  <c r="B32" i="214"/>
  <c r="C31" i="214"/>
  <c r="C30" i="214"/>
  <c r="C29" i="214"/>
  <c r="C28" i="214"/>
  <c r="C27" i="214"/>
  <c r="C26" i="214"/>
  <c r="AF21" i="214"/>
  <c r="AE21" i="214"/>
  <c r="AD21" i="214"/>
  <c r="AC21" i="214"/>
  <c r="AB21" i="214"/>
  <c r="AA21" i="214"/>
  <c r="Z21" i="214"/>
  <c r="Y21" i="214"/>
  <c r="X21" i="214"/>
  <c r="W21" i="214"/>
  <c r="V21" i="214"/>
  <c r="U21" i="214"/>
  <c r="T21" i="214"/>
  <c r="S21" i="214"/>
  <c r="R21" i="214"/>
  <c r="Q21" i="214"/>
  <c r="P21" i="214"/>
  <c r="O21" i="214"/>
  <c r="N21" i="214"/>
  <c r="M21" i="214"/>
  <c r="L21" i="214"/>
  <c r="K21" i="214"/>
  <c r="J21" i="214"/>
  <c r="I21" i="214"/>
  <c r="H21" i="214"/>
  <c r="G21" i="214"/>
  <c r="F21" i="214"/>
  <c r="E21" i="214"/>
  <c r="D21" i="214"/>
  <c r="C21" i="214"/>
  <c r="B21" i="214"/>
  <c r="AF20" i="214"/>
  <c r="AF19" i="214"/>
  <c r="Y19" i="214"/>
  <c r="AF18" i="214"/>
  <c r="AF17" i="214"/>
  <c r="AF16" i="214"/>
  <c r="AF15" i="214"/>
  <c r="AF14" i="214"/>
  <c r="AF13" i="214"/>
  <c r="Y13" i="214"/>
  <c r="AF12" i="214"/>
  <c r="AE12" i="214"/>
  <c r="AD12" i="214"/>
  <c r="AC12" i="214"/>
  <c r="AB12" i="214"/>
  <c r="AA12" i="214"/>
  <c r="Z12" i="214"/>
  <c r="Y12" i="214"/>
  <c r="X12" i="214"/>
  <c r="W12" i="214"/>
  <c r="V12" i="214"/>
  <c r="U12" i="214"/>
  <c r="T12" i="214"/>
  <c r="S12" i="214"/>
  <c r="R12" i="214"/>
  <c r="Q12" i="214"/>
  <c r="P12" i="214"/>
  <c r="O12" i="214"/>
  <c r="N12" i="214"/>
  <c r="M12" i="214"/>
  <c r="L12" i="214"/>
  <c r="K12" i="214"/>
  <c r="J12" i="214"/>
  <c r="I12" i="214"/>
  <c r="H12" i="214"/>
  <c r="G12" i="214"/>
  <c r="F12" i="214"/>
  <c r="E12" i="214"/>
  <c r="D12" i="214"/>
  <c r="C12" i="214"/>
  <c r="B12" i="214"/>
  <c r="AF11" i="214"/>
  <c r="AF10" i="214"/>
  <c r="AE10" i="214"/>
  <c r="AD10" i="214"/>
  <c r="AC10" i="214"/>
  <c r="AB10" i="214"/>
  <c r="AA10" i="214"/>
  <c r="Z10" i="214"/>
  <c r="Y10" i="214"/>
  <c r="X10" i="214"/>
  <c r="W10" i="214"/>
  <c r="V10" i="214"/>
  <c r="U10" i="214"/>
  <c r="T10" i="214"/>
  <c r="S10" i="214"/>
  <c r="R10" i="214"/>
  <c r="Q10" i="214"/>
  <c r="P10" i="214"/>
  <c r="O10" i="214"/>
  <c r="N10" i="214"/>
  <c r="M10" i="214"/>
  <c r="L10" i="214"/>
  <c r="K10" i="214"/>
  <c r="J10" i="214"/>
  <c r="I10" i="214"/>
  <c r="H10" i="214"/>
  <c r="G10" i="214"/>
  <c r="F10" i="214"/>
  <c r="E10" i="214"/>
  <c r="D10" i="214"/>
  <c r="C10" i="214"/>
  <c r="B10" i="214"/>
  <c r="AF9" i="214"/>
  <c r="AF8" i="214"/>
  <c r="AF7" i="214"/>
  <c r="AE7" i="214"/>
  <c r="AD7" i="214"/>
  <c r="AC7" i="214"/>
  <c r="AB7" i="214"/>
  <c r="AA7" i="214"/>
  <c r="Z7" i="214"/>
  <c r="Y7" i="214"/>
  <c r="AF6" i="214"/>
  <c r="AF5" i="214"/>
  <c r="AF4" i="214"/>
  <c r="AF3" i="214"/>
  <c r="AE3" i="214"/>
  <c r="AD3" i="214"/>
  <c r="AC3" i="214"/>
  <c r="AB3" i="214"/>
  <c r="AA3" i="214"/>
  <c r="Z3" i="214"/>
  <c r="Y3" i="214"/>
  <c r="X3" i="214"/>
  <c r="W3" i="214"/>
  <c r="V3" i="214"/>
  <c r="U3" i="214"/>
  <c r="T3" i="214"/>
  <c r="S3" i="214"/>
  <c r="R3" i="214"/>
  <c r="Q3" i="214"/>
  <c r="P3" i="214"/>
  <c r="O3" i="214"/>
  <c r="N3" i="214"/>
  <c r="M3" i="214"/>
  <c r="L3" i="214"/>
  <c r="K3" i="214"/>
  <c r="J3" i="214"/>
  <c r="I3" i="214"/>
  <c r="H3" i="214"/>
  <c r="G3" i="214"/>
  <c r="F3" i="214"/>
  <c r="E3" i="214"/>
  <c r="D3" i="214"/>
  <c r="C3" i="214"/>
  <c r="B3" i="214"/>
  <c r="AM44" i="213"/>
  <c r="AL44" i="213"/>
  <c r="AK44" i="213"/>
  <c r="AJ44" i="213"/>
  <c r="AI44" i="213"/>
  <c r="AG44" i="213"/>
  <c r="AF44" i="213"/>
  <c r="AE44" i="213"/>
  <c r="AD44" i="213"/>
  <c r="AC44" i="213"/>
  <c r="AB44" i="213"/>
  <c r="AA44" i="213"/>
  <c r="Z44" i="213"/>
  <c r="Y44" i="213"/>
  <c r="X44" i="213"/>
  <c r="W44" i="213"/>
  <c r="U44" i="213"/>
  <c r="T44" i="213"/>
  <c r="S44" i="213"/>
  <c r="R44" i="213"/>
  <c r="Q44" i="213"/>
  <c r="P44" i="213"/>
  <c r="O44" i="213"/>
  <c r="N44" i="213"/>
  <c r="M44" i="213"/>
  <c r="L44" i="213"/>
  <c r="K44" i="213"/>
  <c r="AM43" i="213"/>
  <c r="AL43" i="213"/>
  <c r="AK43" i="213"/>
  <c r="AJ43" i="213"/>
  <c r="AI43" i="213"/>
  <c r="AH43" i="213"/>
  <c r="AG43" i="213"/>
  <c r="AF43" i="213"/>
  <c r="AE43" i="213"/>
  <c r="AD43" i="213"/>
  <c r="AC43" i="213"/>
  <c r="AB43" i="213"/>
  <c r="AA43" i="213"/>
  <c r="Z43" i="213"/>
  <c r="Y43" i="213"/>
  <c r="X43" i="213"/>
  <c r="W43" i="213"/>
  <c r="U43" i="213"/>
  <c r="T43" i="213"/>
  <c r="S43" i="213"/>
  <c r="R43" i="213"/>
  <c r="Q43" i="213"/>
  <c r="P43" i="213"/>
  <c r="O43" i="213"/>
  <c r="N43" i="213"/>
  <c r="M43" i="213"/>
  <c r="L43" i="213"/>
  <c r="K43" i="213"/>
  <c r="J43" i="213"/>
  <c r="AM42" i="213"/>
  <c r="AL42" i="213"/>
  <c r="AK42" i="213"/>
  <c r="AJ42" i="213"/>
  <c r="AI42" i="213"/>
  <c r="AH42" i="213"/>
  <c r="AG42" i="213"/>
  <c r="AF42" i="213"/>
  <c r="AE42" i="213"/>
  <c r="AD42" i="213"/>
  <c r="AC42" i="213"/>
  <c r="AB42" i="213"/>
  <c r="AA42" i="213"/>
  <c r="Z42" i="213"/>
  <c r="Y42" i="213"/>
  <c r="X42" i="213"/>
  <c r="W42" i="213"/>
  <c r="V42" i="213"/>
  <c r="U42" i="213"/>
  <c r="T42" i="213"/>
  <c r="S42" i="213"/>
  <c r="R42" i="213"/>
  <c r="Q42" i="213"/>
  <c r="P42" i="213"/>
  <c r="O42" i="213"/>
  <c r="N42" i="213"/>
  <c r="M42" i="213"/>
  <c r="L42" i="213"/>
  <c r="K42" i="213"/>
  <c r="J42" i="213"/>
  <c r="I42" i="213"/>
  <c r="H42" i="213"/>
  <c r="G42" i="213"/>
  <c r="F42" i="213"/>
  <c r="E42" i="213"/>
  <c r="D42" i="213"/>
  <c r="C42" i="213"/>
  <c r="AM32" i="213"/>
  <c r="AL32" i="213"/>
  <c r="AK32" i="213"/>
  <c r="AJ32" i="213"/>
  <c r="AI32" i="213"/>
  <c r="AG32" i="213"/>
  <c r="AF32" i="213"/>
  <c r="Y32" i="213"/>
  <c r="AM11" i="213"/>
  <c r="AL11" i="213"/>
  <c r="AK11" i="213"/>
  <c r="AJ11" i="213"/>
  <c r="AI11" i="213"/>
  <c r="AH11" i="213"/>
  <c r="AG11" i="213"/>
  <c r="AF11" i="213"/>
  <c r="AE11" i="213"/>
  <c r="AD11" i="213"/>
  <c r="AC11" i="213"/>
  <c r="AB11" i="213"/>
  <c r="AA11" i="213"/>
  <c r="Z11" i="213"/>
  <c r="Y11" i="213"/>
  <c r="X11" i="213"/>
  <c r="W11" i="213"/>
  <c r="V11" i="213"/>
  <c r="U11" i="213"/>
  <c r="T11" i="213"/>
  <c r="S11" i="213"/>
  <c r="R11" i="213"/>
  <c r="Q11" i="213"/>
  <c r="P11" i="213"/>
  <c r="O11" i="213"/>
  <c r="N11" i="213"/>
  <c r="M11" i="213"/>
  <c r="L11" i="213"/>
  <c r="K11" i="213"/>
  <c r="J11" i="213"/>
  <c r="I11" i="213"/>
  <c r="H11" i="213"/>
  <c r="G11" i="213"/>
  <c r="F11" i="213"/>
  <c r="E11" i="213"/>
  <c r="D11" i="213"/>
  <c r="C11" i="213"/>
  <c r="K10" i="213"/>
  <c r="J10" i="213"/>
  <c r="I10" i="213"/>
  <c r="H10" i="213"/>
  <c r="G10" i="213"/>
  <c r="F10" i="213"/>
  <c r="E10" i="213"/>
  <c r="D10" i="213"/>
  <c r="C10" i="213"/>
  <c r="AM9" i="213"/>
  <c r="AL9" i="213"/>
  <c r="AK9" i="213"/>
  <c r="AJ9" i="213"/>
  <c r="AI9" i="213"/>
  <c r="AH9" i="213"/>
  <c r="AG9" i="213"/>
  <c r="AF9" i="213"/>
  <c r="AE9" i="213"/>
  <c r="AD9" i="213"/>
  <c r="AC9" i="213"/>
  <c r="AB9" i="213"/>
  <c r="AA9" i="213"/>
  <c r="Z9" i="213"/>
  <c r="Y9" i="213"/>
  <c r="X9" i="213"/>
  <c r="W9" i="213"/>
  <c r="V9" i="213"/>
  <c r="U9" i="213"/>
  <c r="T9" i="213"/>
  <c r="S9" i="213"/>
  <c r="R9" i="213"/>
  <c r="Q9" i="213"/>
  <c r="P9" i="213"/>
  <c r="O9" i="213"/>
  <c r="N9" i="213"/>
  <c r="M9" i="213"/>
  <c r="L9" i="213"/>
  <c r="K9" i="213"/>
  <c r="J9" i="213"/>
  <c r="I9" i="213"/>
  <c r="H9" i="213"/>
  <c r="G9" i="213"/>
  <c r="F9" i="213"/>
  <c r="E9" i="213"/>
  <c r="D9" i="213"/>
  <c r="C9" i="213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B7" i="211"/>
  <c r="C13" i="211" s="1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G5" i="208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AG4" i="208"/>
  <c r="AG3" i="208"/>
  <c r="F14" i="219" l="1"/>
  <c r="F18" i="218"/>
  <c r="C7" i="211"/>
  <c r="C11" i="211"/>
  <c r="C10" i="211"/>
  <c r="C8" i="211"/>
  <c r="C12" i="211"/>
  <c r="C9" i="211"/>
</calcChain>
</file>

<file path=xl/sharedStrings.xml><?xml version="1.0" encoding="utf-8"?>
<sst xmlns="http://schemas.openxmlformats.org/spreadsheetml/2006/main" count="8171" uniqueCount="2819">
  <si>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</si>
  <si>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</si>
  <si>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</si>
  <si>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</si>
  <si>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</si>
  <si>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</si>
  <si>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</si>
  <si>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</si>
  <si>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</si>
  <si>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</si>
  <si>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</si>
  <si>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</si>
  <si>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</si>
  <si>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</si>
  <si>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</si>
  <si>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</si>
  <si>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</si>
  <si>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</si>
  <si>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</si>
  <si>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</si>
  <si>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</si>
  <si>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</si>
  <si>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</si>
  <si>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</si>
  <si>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</si>
  <si>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</si>
  <si>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</si>
  <si>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</si>
  <si>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</si>
  <si>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</si>
  <si>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</si>
  <si>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</si>
  <si>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</si>
  <si>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</si>
  <si>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</si>
  <si>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</si>
  <si>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</si>
  <si>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</si>
  <si>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</si>
  <si>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</si>
  <si>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</si>
  <si>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</si>
  <si>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</si>
  <si>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</si>
  <si>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</si>
  <si>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</si>
  <si>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</si>
  <si>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</si>
  <si>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</si>
  <si>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</si>
  <si>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</si>
  <si>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</si>
  <si>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</si>
  <si>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</si>
  <si>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</si>
  <si>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</si>
  <si>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</si>
  <si>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</si>
  <si>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</si>
  <si>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</si>
  <si>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</si>
  <si>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</si>
  <si>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</si>
  <si>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</si>
  <si>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</si>
  <si>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</si>
  <si>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</si>
  <si>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</si>
  <si>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</si>
  <si>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</si>
  <si>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</si>
  <si>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</si>
  <si>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</si>
  <si>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</si>
  <si>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</si>
  <si>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</si>
  <si>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</si>
  <si>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</si>
  <si>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</si>
  <si>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</si>
  <si>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</si>
  <si>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</si>
  <si>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</si>
  <si>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</si>
  <si>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</si>
  <si>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</si>
  <si>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</si>
  <si>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</si>
  <si>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</si>
  <si>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</si>
  <si>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</si>
  <si>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</si>
  <si>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</si>
  <si>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</si>
  <si>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</si>
  <si>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</si>
  <si>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</si>
  <si>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</si>
  <si>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</si>
  <si>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</si>
  <si>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</si>
  <si>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</si>
  <si>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</si>
  <si>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</si>
  <si>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</si>
  <si>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</si>
  <si>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</si>
  <si>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</si>
  <si>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</si>
  <si>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</si>
  <si>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</si>
  <si>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</si>
  <si>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</si>
  <si>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</si>
  <si>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</si>
  <si>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</si>
  <si>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</si>
  <si>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</si>
  <si>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</si>
  <si>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</si>
  <si>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</si>
  <si>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</si>
  <si>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</si>
  <si>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</si>
  <si>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</si>
  <si>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</si>
  <si>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</si>
  <si>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</si>
  <si>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</si>
  <si>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</si>
  <si>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</si>
  <si>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</si>
  <si>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</si>
  <si>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</si>
  <si>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</si>
  <si>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</si>
  <si>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</si>
  <si>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</si>
  <si>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</si>
  <si>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</si>
  <si>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</si>
  <si>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</si>
  <si>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</si>
  <si>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</si>
  <si>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</si>
  <si>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</si>
  <si>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</si>
  <si>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</si>
  <si>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</si>
  <si>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</si>
  <si>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</si>
  <si>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</si>
  <si>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</si>
  <si>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</si>
  <si>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</si>
  <si>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</si>
  <si>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</si>
  <si>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</si>
  <si>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</si>
  <si>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</si>
  <si>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</si>
  <si>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</si>
  <si>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</si>
  <si>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</si>
  <si>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</si>
  <si>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</si>
  <si>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</si>
  <si>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</si>
  <si>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</si>
  <si>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</si>
  <si>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</si>
  <si>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</si>
  <si>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</si>
  <si>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</si>
  <si>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</si>
  <si>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</si>
  <si>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</si>
  <si>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</si>
  <si>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</si>
  <si>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</si>
  <si>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</si>
  <si>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</si>
  <si>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</si>
  <si>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</si>
  <si>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</si>
  <si>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</si>
  <si>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</si>
  <si>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</si>
  <si>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</si>
  <si>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</si>
  <si>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</si>
  <si>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</si>
  <si>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</si>
  <si>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</si>
  <si>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</si>
  <si>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</si>
  <si>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</si>
  <si>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</si>
  <si>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</si>
  <si>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</si>
  <si>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</si>
  <si>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</si>
  <si>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</si>
  <si>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</si>
  <si>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</si>
  <si>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</si>
  <si>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</si>
  <si>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</si>
  <si>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</si>
  <si>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</si>
  <si>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</si>
  <si>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</si>
  <si>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</si>
  <si>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</si>
  <si>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</si>
  <si>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</si>
  <si>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</si>
  <si>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</si>
  <si>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</si>
  <si>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</si>
  <si>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</si>
  <si>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</si>
  <si>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</si>
  <si>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</si>
  <si>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</si>
  <si>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</si>
  <si>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</si>
  <si>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</si>
  <si>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</si>
  <si>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</si>
  <si>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</si>
  <si>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</si>
  <si>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</si>
  <si>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</si>
  <si>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</si>
  <si>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</si>
  <si>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</si>
  <si>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</si>
  <si>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</si>
  <si>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</si>
  <si>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</si>
  <si>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</si>
  <si>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</si>
  <si>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</si>
  <si>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</si>
  <si>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</si>
  <si>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</si>
  <si>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</si>
  <si>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</si>
  <si>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</si>
  <si>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</si>
  <si>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</si>
  <si>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</si>
  <si>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</si>
  <si>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</si>
  <si>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</si>
  <si>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</si>
  <si>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</si>
  <si>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</si>
  <si>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</si>
  <si>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</si>
  <si>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</si>
  <si>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</si>
  <si>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</si>
  <si>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</si>
  <si>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</si>
  <si>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</si>
  <si>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</si>
  <si>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</si>
  <si>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</si>
  <si>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</si>
  <si>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</si>
  <si>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</si>
  <si>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</si>
  <si>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</si>
  <si>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</si>
  <si>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</si>
  <si>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</si>
  <si>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</si>
  <si>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</si>
  <si>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</si>
  <si>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</si>
  <si>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</si>
  <si>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</si>
  <si>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</si>
  <si>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</si>
  <si>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</si>
  <si>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</si>
  <si>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</si>
  <si>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</si>
  <si>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</si>
  <si>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</si>
  <si>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</si>
  <si>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</si>
  <si>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</si>
  <si>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</si>
  <si>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</si>
  <si>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</si>
  <si>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</si>
  <si>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</si>
  <si>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</si>
  <si>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</si>
  <si>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</si>
  <si>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</si>
  <si>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</si>
  <si>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</si>
  <si>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</si>
  <si>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</si>
  <si>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</si>
  <si>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</si>
  <si>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</si>
  <si>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</si>
  <si>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</si>
  <si>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</si>
  <si>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</si>
  <si>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</si>
  <si>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</si>
  <si>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</si>
  <si>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</si>
  <si>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</si>
  <si>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</si>
  <si>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</si>
  <si>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</si>
  <si>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</si>
  <si>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</si>
  <si>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</si>
  <si>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</si>
  <si>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</si>
  <si>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</si>
  <si>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</si>
  <si>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</si>
  <si>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</si>
  <si>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</si>
  <si>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</si>
  <si>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</si>
  <si>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</si>
  <si>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</si>
  <si>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</si>
  <si>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</si>
  <si>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</si>
  <si>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</si>
  <si>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</si>
  <si>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</si>
  <si>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</si>
  <si>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</si>
  <si>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</si>
  <si>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</si>
  <si>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</si>
  <si>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</si>
  <si>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</si>
  <si>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</si>
  <si>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</si>
  <si>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</si>
  <si>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</si>
  <si>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</si>
  <si>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</si>
  <si>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</si>
  <si>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</si>
  <si>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</si>
  <si>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</si>
  <si>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</si>
  <si>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</si>
  <si>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</si>
  <si>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</si>
  <si>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</si>
  <si>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</si>
  <si>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</si>
  <si>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</si>
  <si>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</si>
  <si>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</si>
  <si>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</si>
  <si>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</si>
  <si>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</si>
  <si>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</si>
  <si>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</si>
  <si>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</si>
  <si>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</si>
  <si>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</si>
  <si>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</si>
  <si>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</si>
  <si>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</si>
  <si>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</si>
  <si>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</si>
  <si>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</si>
  <si>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</si>
  <si>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</si>
  <si>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</si>
  <si>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</si>
  <si>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</si>
  <si>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</si>
  <si>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</si>
  <si>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</si>
  <si>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</si>
  <si>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</si>
  <si>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</si>
  <si>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</si>
  <si>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</si>
  <si>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</si>
  <si>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</si>
  <si>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</si>
  <si>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</si>
  <si>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</si>
  <si>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</si>
  <si>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</si>
  <si>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</si>
  <si>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</si>
  <si>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</si>
  <si>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</si>
  <si>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</si>
  <si>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</si>
  <si>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</si>
  <si>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</si>
  <si>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</si>
  <si>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</si>
  <si>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</si>
  <si>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</si>
  <si>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</si>
  <si>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</si>
  <si>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</si>
  <si>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</si>
  <si>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</si>
  <si>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</si>
  <si>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</si>
  <si>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</si>
  <si>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</si>
  <si>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</si>
  <si>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</si>
  <si>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</si>
  <si>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</si>
  <si>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</si>
  <si>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</si>
  <si>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</si>
  <si>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</si>
  <si>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</si>
  <si>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</si>
  <si>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</si>
  <si>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</si>
  <si>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</si>
  <si>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</si>
  <si>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</si>
  <si>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</si>
  <si>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</si>
  <si>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</si>
  <si>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</si>
  <si>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</si>
  <si>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</si>
  <si>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</si>
  <si>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</si>
  <si>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</si>
  <si>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</si>
  <si>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</si>
  <si>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</si>
  <si>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</si>
  <si>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</si>
  <si>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</si>
  <si>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</si>
  <si>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</si>
  <si>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</si>
  <si>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</si>
  <si>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</si>
  <si>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</si>
  <si>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</si>
  <si>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</si>
  <si>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</si>
  <si>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</si>
  <si>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</si>
  <si>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</si>
  <si>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</si>
  <si>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</si>
  <si>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</si>
  <si>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</si>
  <si>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</si>
  <si>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</si>
  <si>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</si>
  <si>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</si>
  <si>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</si>
  <si>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</si>
  <si>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</si>
  <si>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</si>
  <si>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</si>
  <si>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</si>
  <si>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</si>
  <si>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</si>
  <si>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</si>
  <si>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</si>
  <si>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</si>
  <si>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</si>
  <si>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</si>
  <si>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</si>
  <si>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</si>
  <si>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</si>
  <si>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</si>
  <si>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</si>
  <si>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</si>
  <si>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</si>
  <si>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</si>
  <si>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</si>
  <si>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</si>
  <si>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</si>
  <si>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</si>
  <si>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</si>
  <si>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</si>
  <si>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</si>
  <si>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</si>
  <si>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</si>
  <si>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</si>
  <si>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</si>
  <si>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</si>
  <si>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</si>
  <si>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</si>
  <si>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</si>
  <si>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</si>
  <si>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</si>
  <si>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</si>
  <si>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</si>
  <si>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</si>
  <si>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</si>
  <si>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</si>
  <si>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</si>
  <si>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</si>
  <si>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</si>
  <si>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</si>
  <si>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</si>
  <si>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</si>
  <si>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</si>
  <si>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</si>
  <si>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</si>
  <si>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</si>
  <si>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</si>
  <si>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</si>
  <si>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</si>
  <si>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</si>
  <si>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</si>
  <si>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</si>
  <si>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</si>
  <si>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</si>
  <si>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</si>
  <si>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</si>
  <si>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</si>
  <si>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</si>
  <si>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</si>
  <si>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</si>
  <si>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</si>
  <si>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</si>
  <si>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</si>
  <si>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</si>
  <si>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</si>
  <si>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</si>
  <si>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</si>
  <si>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</si>
  <si>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</si>
  <si>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</si>
  <si>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</si>
  <si>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</si>
  <si>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</si>
  <si>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</si>
  <si>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</si>
  <si>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</si>
  <si>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</si>
  <si>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</si>
  <si>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</si>
  <si>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</si>
  <si>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</si>
  <si>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</si>
  <si>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</si>
  <si>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</si>
  <si>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</si>
  <si>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</si>
  <si>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</si>
  <si>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</si>
  <si>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</si>
  <si>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</si>
  <si>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</si>
  <si>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</si>
  <si>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</si>
  <si>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</si>
  <si>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</si>
  <si>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</si>
  <si>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</si>
  <si>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</si>
  <si>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</si>
  <si>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</si>
  <si>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</si>
  <si>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</si>
  <si>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</si>
  <si>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</si>
  <si>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</si>
  <si>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</si>
  <si>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</si>
  <si>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</si>
  <si>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</si>
  <si>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</si>
  <si>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</si>
  <si>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</si>
  <si>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</si>
  <si>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</si>
  <si>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</si>
  <si>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</si>
  <si>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</si>
  <si>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</si>
  <si>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</si>
  <si>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</si>
  <si>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</si>
  <si>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</si>
  <si>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</si>
  <si>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</si>
  <si>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</si>
  <si>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</si>
  <si>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</si>
  <si>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</si>
  <si>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</si>
  <si>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</si>
  <si>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</si>
  <si>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</si>
  <si>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</si>
  <si>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</si>
  <si>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</si>
  <si>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</si>
  <si>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</si>
  <si>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</si>
  <si>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</si>
  <si>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</si>
  <si>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</si>
  <si>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</si>
  <si>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</si>
  <si>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</si>
  <si>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</si>
  <si>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</si>
  <si>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</si>
  <si>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</si>
  <si>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</si>
  <si>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</si>
  <si>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</si>
  <si>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</si>
  <si>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</si>
  <si>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</si>
  <si>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</si>
  <si>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</si>
  <si>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</si>
  <si>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</si>
  <si>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</si>
  <si>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</si>
  <si>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</si>
  <si>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</si>
  <si>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</si>
  <si>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</si>
  <si>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</si>
  <si>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</si>
  <si>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</si>
  <si>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</si>
  <si>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</si>
  <si>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</si>
  <si>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</si>
  <si>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</si>
  <si>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</si>
  <si>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</si>
  <si>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</si>
  <si>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</si>
  <si>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</si>
  <si>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</si>
  <si>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</si>
  <si>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</si>
  <si>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</si>
  <si>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</si>
  <si>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</si>
  <si>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</si>
  <si>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</si>
  <si>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</si>
  <si>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</si>
  <si>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</si>
  <si>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</si>
  <si>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</si>
  <si>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</si>
  <si>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</si>
  <si>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</si>
  <si>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</si>
  <si>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</si>
  <si>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</si>
  <si>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</si>
  <si>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</si>
  <si>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</si>
  <si>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</si>
  <si>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</si>
  <si>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</si>
  <si>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</si>
  <si>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</si>
  <si>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</si>
  <si>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</si>
  <si>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</si>
  <si>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</si>
  <si>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</si>
  <si>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</si>
  <si>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</si>
  <si>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</si>
  <si>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</si>
  <si>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</si>
  <si>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</si>
  <si>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</si>
  <si>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</si>
  <si>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</si>
  <si>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</si>
  <si>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</si>
  <si>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</si>
  <si>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</si>
  <si>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</si>
  <si>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</si>
  <si>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</si>
  <si>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</si>
  <si>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</si>
  <si>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</si>
  <si>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</si>
  <si>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</si>
  <si>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</si>
  <si>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</si>
  <si>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</si>
  <si>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</si>
  <si>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</si>
  <si>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</si>
  <si>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</si>
  <si>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</si>
  <si>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</si>
  <si>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</si>
  <si>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</si>
  <si>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</si>
  <si>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</si>
  <si>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</si>
  <si>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</si>
  <si>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</si>
  <si>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</si>
  <si>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</si>
  <si>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</si>
  <si>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</si>
  <si>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</si>
  <si>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</si>
  <si>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</si>
  <si>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</si>
  <si>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</si>
  <si>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</si>
  <si>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</si>
  <si>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</si>
  <si>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</si>
  <si>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</si>
  <si>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</si>
  <si>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</si>
  <si>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</si>
  <si>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</si>
  <si>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</si>
  <si>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</si>
  <si>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</si>
  <si>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</si>
  <si>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</si>
  <si>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</si>
  <si>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</si>
  <si>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</si>
  <si>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</si>
  <si>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</si>
  <si>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</si>
  <si>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</si>
  <si>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</si>
  <si>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</si>
  <si>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</si>
  <si>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</si>
  <si>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</si>
  <si>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</si>
  <si>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</si>
  <si>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</si>
  <si>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</si>
  <si>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</si>
  <si>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</si>
  <si>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</si>
  <si>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</si>
  <si>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</si>
  <si>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</si>
  <si>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</si>
  <si>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</si>
  <si>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</si>
  <si>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</si>
  <si>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</si>
  <si>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</si>
  <si>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</si>
  <si>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</si>
  <si>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</si>
  <si>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</si>
  <si>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</si>
  <si>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</si>
  <si>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</si>
  <si>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</si>
  <si>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</si>
  <si>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</si>
  <si>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</si>
  <si>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</si>
  <si>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</si>
  <si>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</si>
  <si>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</si>
  <si>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</si>
  <si>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</si>
  <si>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</si>
  <si>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</si>
  <si>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</si>
  <si>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</si>
  <si>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</si>
  <si>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</si>
  <si>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</si>
  <si>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</si>
  <si>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</si>
  <si>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</si>
  <si>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</si>
  <si>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</si>
  <si>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</si>
  <si>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</si>
  <si>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</si>
  <si>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</si>
  <si>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</si>
  <si>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</si>
  <si>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</si>
  <si>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</si>
  <si>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</si>
  <si>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</si>
  <si>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</si>
  <si>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</si>
  <si>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</si>
  <si>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</si>
  <si>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</si>
  <si>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</si>
  <si>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</si>
  <si>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</si>
  <si>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</si>
  <si>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</si>
  <si>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</si>
  <si>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</si>
  <si>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</si>
  <si>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</si>
  <si>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</si>
  <si>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</si>
  <si>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</si>
  <si>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</si>
  <si>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</si>
  <si>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</si>
  <si>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</si>
  <si>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</si>
  <si>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</si>
  <si>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</si>
  <si>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</si>
  <si>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</si>
  <si>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</si>
  <si>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</si>
  <si>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</si>
  <si>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</si>
  <si>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</si>
  <si>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</si>
  <si>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</si>
  <si>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</si>
  <si>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</si>
  <si>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</si>
  <si>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</si>
  <si>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</si>
  <si>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</si>
  <si>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</si>
  <si>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</si>
  <si>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</si>
  <si>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</si>
  <si>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</si>
  <si>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</si>
  <si>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</si>
  <si>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</si>
  <si>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</si>
  <si>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</si>
  <si>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</si>
  <si>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</si>
  <si>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</si>
  <si>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</si>
  <si>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</si>
  <si>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</si>
  <si>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</si>
  <si>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</si>
  <si>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</si>
  <si>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</si>
  <si>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</si>
  <si>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</si>
  <si>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</si>
  <si>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</si>
  <si>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</si>
  <si>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</si>
  <si>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</si>
  <si>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</si>
  <si>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</si>
  <si>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</si>
  <si>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</si>
  <si>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</si>
  <si>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</si>
  <si>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</si>
  <si>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</si>
  <si>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</si>
  <si>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</si>
  <si>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</si>
  <si>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</si>
  <si>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</si>
  <si>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</si>
  <si>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</si>
  <si>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</si>
  <si>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</si>
  <si>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</si>
  <si>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</si>
  <si>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</si>
  <si>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</si>
  <si>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</si>
  <si>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</si>
  <si>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</si>
  <si>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</si>
  <si>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</si>
  <si>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</si>
  <si>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</si>
  <si>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</si>
  <si>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</si>
  <si>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</si>
  <si>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</si>
  <si>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</si>
  <si>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</si>
  <si>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</si>
  <si>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</si>
  <si>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</si>
  <si>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</si>
  <si>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</si>
  <si>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</si>
  <si>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</si>
  <si>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</si>
  <si>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</si>
  <si>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</si>
  <si>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</si>
  <si>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</si>
  <si>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</si>
  <si>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</si>
  <si>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</si>
  <si>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</si>
  <si>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</si>
  <si>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</si>
  <si>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</si>
  <si>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</si>
  <si>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</si>
  <si>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</si>
  <si>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</si>
  <si>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</si>
  <si>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</si>
  <si>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</si>
  <si>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</si>
  <si>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</si>
  <si>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</si>
  <si>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</si>
  <si>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</si>
  <si>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</si>
  <si>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</si>
  <si>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</si>
  <si>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</si>
  <si>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</si>
  <si>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</si>
  <si>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</si>
  <si>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</si>
  <si>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</si>
  <si>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</si>
  <si>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</si>
  <si>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</si>
  <si>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</si>
  <si>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</si>
  <si>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</si>
  <si>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</si>
  <si>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</si>
  <si>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</si>
  <si>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</si>
  <si>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</si>
  <si>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</si>
  <si>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</si>
  <si>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</si>
  <si>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</si>
  <si>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</si>
  <si>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</si>
  <si>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</si>
  <si>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</si>
  <si>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</si>
  <si>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</si>
  <si>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</si>
  <si>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</si>
  <si>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</si>
  <si>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</si>
  <si>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</si>
  <si>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</si>
  <si>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</si>
  <si>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</si>
  <si>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</si>
  <si>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</si>
  <si>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</si>
  <si>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</si>
  <si>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</si>
  <si>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</si>
  <si>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</si>
  <si>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</si>
  <si>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</si>
  <si>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</si>
  <si>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</si>
  <si>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</si>
  <si>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</si>
  <si>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</si>
  <si>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</si>
  <si>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</si>
  <si>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</si>
  <si>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</si>
  <si>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</si>
  <si>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</si>
  <si>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</si>
  <si>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</si>
  <si>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</si>
  <si>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</si>
  <si>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</si>
  <si>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</si>
  <si>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</si>
  <si>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</si>
  <si>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</si>
  <si>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</si>
  <si>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</si>
  <si>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</si>
  <si>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</si>
  <si>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</si>
  <si>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</si>
  <si>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</si>
  <si>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</si>
  <si>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</si>
  <si>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</si>
  <si>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</si>
  <si>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</si>
  <si>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</si>
  <si>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</si>
  <si>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</si>
  <si>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</si>
  <si>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</si>
  <si>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</si>
  <si>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</si>
  <si>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</si>
  <si>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</si>
  <si>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</si>
  <si>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</si>
  <si>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</si>
  <si>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</si>
  <si>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</si>
  <si>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</si>
  <si>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</si>
  <si>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</si>
  <si>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</si>
  <si>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</si>
  <si>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</si>
  <si>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</si>
  <si>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</si>
  <si>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</si>
  <si>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</si>
  <si>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</si>
  <si>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</si>
  <si>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</si>
  <si>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</si>
  <si>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</si>
  <si>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</si>
  <si>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</si>
  <si>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</si>
  <si>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</si>
  <si>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</si>
  <si>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</si>
  <si>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</si>
  <si>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</si>
  <si>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</si>
  <si>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</si>
  <si>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</si>
  <si>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</si>
  <si>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</si>
  <si>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</si>
  <si>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</si>
  <si>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</si>
  <si>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</si>
  <si>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</si>
  <si>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</si>
  <si>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</si>
  <si>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</si>
  <si>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</si>
  <si>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</si>
  <si>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</si>
  <si>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</si>
  <si>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</si>
  <si>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</si>
  <si>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</si>
  <si>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</si>
  <si>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</si>
  <si>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</si>
  <si>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</si>
  <si>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</si>
  <si>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</si>
  <si>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</si>
  <si>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</si>
  <si>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</si>
  <si>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</si>
  <si>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</si>
  <si>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</si>
  <si>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</si>
  <si>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</si>
  <si>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</si>
  <si>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</si>
  <si>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</si>
  <si>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</si>
  <si>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</si>
  <si>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</si>
  <si>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</si>
  <si>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</si>
  <si>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</si>
  <si>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</si>
  <si>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</si>
  <si>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</si>
  <si>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</si>
  <si>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</si>
  <si>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</si>
  <si>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</si>
  <si>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</si>
  <si>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</si>
  <si>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</si>
  <si>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</si>
  <si>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</si>
  <si>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</si>
  <si>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</si>
  <si>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</si>
  <si>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</si>
  <si>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</si>
  <si>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</si>
  <si>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</si>
  <si>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</si>
  <si>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</si>
  <si>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</si>
  <si>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</si>
  <si>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</si>
  <si>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</si>
  <si>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</si>
  <si>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</si>
  <si>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</si>
  <si>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</si>
  <si>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</si>
  <si>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</si>
  <si>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</si>
  <si>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</si>
  <si>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</si>
  <si>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</si>
  <si>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</si>
  <si>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</si>
  <si>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</si>
  <si>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</si>
  <si>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</si>
  <si>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</si>
  <si>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</si>
  <si>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</si>
  <si>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</si>
  <si>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</si>
  <si>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</si>
  <si>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</si>
  <si>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</si>
  <si>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</si>
  <si>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</si>
  <si>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</si>
  <si>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</si>
  <si>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</si>
  <si>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</si>
  <si>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</si>
  <si>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</si>
  <si>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</si>
  <si>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</si>
  <si>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</si>
  <si>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</si>
  <si>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</si>
  <si>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</si>
  <si>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</si>
  <si>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</si>
  <si>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</si>
  <si>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</si>
  <si>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</si>
  <si>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</si>
  <si>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</si>
  <si>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</si>
  <si>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</si>
  <si>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</si>
  <si>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</si>
  <si>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</si>
  <si>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</si>
  <si>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</si>
  <si>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</si>
  <si>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</si>
  <si>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</si>
  <si>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</si>
  <si>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</si>
  <si>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</si>
  <si>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</si>
  <si>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</si>
  <si>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</si>
  <si>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</si>
  <si>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</si>
  <si>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</si>
  <si>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</si>
  <si>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</si>
  <si>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</si>
  <si>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</si>
  <si>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اسنادخزانه-م4بودجه97-991022 </t>
  </si>
  <si>
    <t>اخزا704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</si>
  <si>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</si>
  <si>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</si>
  <si>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</si>
  <si>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</si>
  <si>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</si>
  <si>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</si>
  <si>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</si>
  <si>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</si>
  <si>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</si>
  <si>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</si>
  <si>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</si>
  <si>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</si>
  <si>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</si>
  <si>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</si>
  <si>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</si>
  <si>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</si>
  <si>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</si>
  <si>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</si>
  <si>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</si>
  <si>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</si>
  <si>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</si>
  <si>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</si>
  <si>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</si>
  <si>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</si>
  <si>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</si>
  <si>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</si>
  <si>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</si>
  <si>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</si>
  <si>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</si>
  <si>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</si>
  <si>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</si>
  <si>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</si>
  <si>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</si>
  <si>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</si>
  <si>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</si>
  <si>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</si>
  <si>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</si>
  <si>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</si>
  <si>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</si>
  <si>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</si>
  <si>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</si>
  <si>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</si>
  <si>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</si>
  <si>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</si>
  <si>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</si>
  <si>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</si>
  <si>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</si>
  <si>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</si>
  <si>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</si>
  <si>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</si>
  <si>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</si>
  <si>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</si>
  <si>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</si>
  <si>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</si>
  <si>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</si>
  <si>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</si>
  <si>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</si>
  <si>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</si>
  <si>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</si>
  <si>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</si>
  <si>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</si>
  <si>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</si>
  <si>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</si>
  <si>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</si>
  <si>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</si>
  <si>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</si>
  <si>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</si>
  <si>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</si>
  <si>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</si>
  <si>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</si>
  <si>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</si>
  <si>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</si>
  <si>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</si>
  <si>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</si>
  <si>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</si>
  <si>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</si>
  <si>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</si>
  <si>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</si>
  <si>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</si>
  <si>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</si>
  <si>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</si>
  <si>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</si>
  <si>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</si>
  <si>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</si>
  <si>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</si>
  <si>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</si>
  <si>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صايپا908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</si>
  <si>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</si>
  <si>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</si>
  <si>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</si>
  <si>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</si>
  <si>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</si>
  <si>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</si>
  <si>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</si>
  <si>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</si>
  <si>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</si>
  <si>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</si>
  <si>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</si>
  <si>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</si>
  <si>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</si>
  <si>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</si>
  <si>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</si>
  <si>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</si>
  <si>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</si>
  <si>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</si>
  <si>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</si>
  <si>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</si>
  <si>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</si>
  <si>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</si>
  <si>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</si>
  <si>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</si>
  <si>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</si>
  <si>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</si>
  <si>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</si>
  <si>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</si>
  <si>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</si>
  <si>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</si>
  <si>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</si>
  <si>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</si>
  <si>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</si>
  <si>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</si>
  <si>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</si>
  <si>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</si>
  <si>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</si>
  <si>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</si>
  <si>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</si>
  <si>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</si>
  <si>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</si>
  <si>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</si>
  <si>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</si>
  <si>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</si>
  <si>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</si>
  <si>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</si>
  <si>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</si>
  <si>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</si>
  <si>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</si>
  <si>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</si>
  <si>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</si>
  <si>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</si>
  <si>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</si>
  <si>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</si>
  <si>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</si>
  <si>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</si>
  <si>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</si>
  <si>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</si>
  <si>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</si>
  <si>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</si>
  <si>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</si>
  <si>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</si>
  <si>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</si>
  <si>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</si>
  <si>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</si>
  <si>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</si>
  <si>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</si>
  <si>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</si>
  <si>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</si>
  <si>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</si>
  <si>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</si>
  <si>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</si>
  <si>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</si>
  <si>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</si>
  <si>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</si>
  <si>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</si>
  <si>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</si>
  <si>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</si>
  <si>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</si>
  <si>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</si>
  <si>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</si>
  <si>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</si>
  <si>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</si>
  <si>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</si>
  <si>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</si>
  <si>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</si>
  <si>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</si>
  <si>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</si>
  <si>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</si>
  <si>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</si>
  <si>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</si>
  <si>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</si>
  <si>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</si>
  <si>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</si>
  <si>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</si>
  <si>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</si>
  <si>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</si>
  <si>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</si>
  <si>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</si>
  <si>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</si>
  <si>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</si>
  <si>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</si>
  <si>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</si>
  <si>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</si>
  <si>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</si>
  <si>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</si>
  <si>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</si>
  <si>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</si>
  <si>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</si>
  <si>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</si>
  <si>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</si>
  <si>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</si>
  <si>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</si>
  <si>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</si>
  <si>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</si>
  <si>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</si>
  <si>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</si>
  <si>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</si>
  <si>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</si>
  <si>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</si>
  <si>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</si>
  <si>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</si>
  <si>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</si>
  <si>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</si>
  <si>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</si>
  <si>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</si>
  <si>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</si>
  <si>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</si>
  <si>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</si>
  <si>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</si>
  <si>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</si>
  <si>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</si>
  <si>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</si>
  <si>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</si>
  <si>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</si>
  <si>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</si>
  <si>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</si>
  <si>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</si>
  <si>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</si>
  <si>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</si>
  <si>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</si>
  <si>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</si>
  <si>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</si>
  <si>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</si>
  <si>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</si>
  <si>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</si>
  <si>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</si>
  <si>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</si>
  <si>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</si>
  <si>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</si>
  <si>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</si>
  <si>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</si>
  <si>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</si>
  <si>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</si>
  <si>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</si>
  <si>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</si>
  <si>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</si>
  <si>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</si>
  <si>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</si>
  <si>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</si>
  <si>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</si>
  <si>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</si>
  <si>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</si>
  <si>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</si>
  <si>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</si>
  <si>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</si>
  <si>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</si>
  <si>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</si>
  <si>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</si>
  <si>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</si>
  <si>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</si>
  <si>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</si>
  <si>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</si>
  <si>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</si>
  <si>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</si>
  <si>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</si>
  <si>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</si>
  <si>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</si>
  <si>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</si>
  <si>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</si>
  <si>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</si>
  <si>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</si>
  <si>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</si>
  <si>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</si>
  <si>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</si>
  <si>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</si>
  <si>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</si>
  <si>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</si>
  <si>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</si>
  <si>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</si>
  <si>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</si>
  <si>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</si>
  <si>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</si>
  <si>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</si>
  <si>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</si>
  <si>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</si>
  <si>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</si>
  <si>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</si>
  <si>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</si>
  <si>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</si>
  <si>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</si>
  <si>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</si>
  <si>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</si>
  <si>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</si>
  <si>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</si>
  <si>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</si>
  <si>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</si>
  <si>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</si>
  <si>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</si>
  <si>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</si>
  <si>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</si>
  <si>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</si>
  <si>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</si>
  <si>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</si>
  <si>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</si>
  <si>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</si>
  <si>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</si>
  <si>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</si>
  <si>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</si>
  <si>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</si>
  <si>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</si>
  <si>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</si>
  <si>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</si>
  <si>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</si>
  <si>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</si>
  <si>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</si>
  <si>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</si>
  <si>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</si>
  <si>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</si>
  <si>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</si>
  <si>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</si>
  <si>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</si>
  <si>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</si>
  <si>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</si>
  <si>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</si>
  <si>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</si>
  <si>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</si>
  <si>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</si>
  <si>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</si>
  <si>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</si>
  <si>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</si>
  <si>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</si>
  <si>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</si>
  <si>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</si>
  <si>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</si>
  <si>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</si>
  <si>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</si>
  <si>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</si>
  <si>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</si>
  <si>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</si>
  <si>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</si>
  <si>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</si>
  <si>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</si>
  <si>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</si>
  <si>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</si>
  <si>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</si>
  <si>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</si>
  <si>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</si>
  <si>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</si>
  <si>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</si>
  <si>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</si>
  <si>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</si>
  <si>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</si>
  <si>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</si>
  <si>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</si>
  <si>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</si>
  <si>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</si>
  <si>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</si>
  <si>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</si>
  <si>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</si>
  <si>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</si>
  <si>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</si>
  <si>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</si>
  <si>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</si>
  <si>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</si>
  <si>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</si>
  <si>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</si>
  <si>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</si>
  <si>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</si>
  <si>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</si>
  <si>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</si>
  <si>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</si>
  <si>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</si>
  <si>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</si>
  <si>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</si>
  <si>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</si>
  <si>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</si>
  <si>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</si>
  <si>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</si>
  <si>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</si>
  <si>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</si>
  <si>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</si>
  <si>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</si>
  <si>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</si>
  <si>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</si>
  <si>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</si>
  <si>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</si>
  <si>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</si>
  <si>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</si>
  <si>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</si>
  <si>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</si>
  <si>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</si>
  <si>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</si>
  <si>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</si>
  <si>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</si>
  <si>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</si>
  <si>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</si>
  <si>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</si>
  <si>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</si>
  <si>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</si>
  <si>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</si>
  <si>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</si>
  <si>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</si>
  <si>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</si>
  <si>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</si>
  <si>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</si>
  <si>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</si>
  <si>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</si>
  <si>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</si>
  <si>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</si>
  <si>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</si>
  <si>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</si>
  <si>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</si>
  <si>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</si>
  <si>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</si>
  <si>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</si>
  <si>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</si>
  <si>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</si>
  <si>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</si>
  <si>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</si>
  <si>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</si>
  <si>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</si>
  <si>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</si>
  <si>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</si>
  <si>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</si>
  <si>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</si>
  <si>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</si>
  <si>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</si>
  <si>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</si>
  <si>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</si>
  <si>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</si>
  <si>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</si>
  <si>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</si>
  <si>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</si>
  <si>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</si>
  <si>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</si>
  <si>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</si>
  <si>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</si>
  <si>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</si>
  <si>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</si>
  <si>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</si>
  <si>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</si>
  <si>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</si>
  <si>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</si>
  <si>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</si>
  <si>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</si>
  <si>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</si>
  <si>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</si>
  <si>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</si>
  <si>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</si>
  <si>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</si>
  <si>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</si>
  <si>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</si>
  <si>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</si>
  <si>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</si>
  <si>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</si>
  <si>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</si>
  <si>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</si>
  <si>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</si>
  <si>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</si>
  <si>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</si>
  <si>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</si>
  <si>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</si>
  <si>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</si>
  <si>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</si>
  <si>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</si>
  <si>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</si>
  <si>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</si>
  <si>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</si>
  <si>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</si>
  <si>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</si>
  <si>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</si>
  <si>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</si>
  <si>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</si>
  <si>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</si>
  <si>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</si>
  <si>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</si>
  <si>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</si>
  <si>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</si>
  <si>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</si>
  <si>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</si>
  <si>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</si>
  <si>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</si>
  <si>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</si>
  <si>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</si>
  <si>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</si>
  <si>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</si>
  <si>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</si>
  <si>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</si>
  <si>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</si>
  <si>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</si>
  <si>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</si>
  <si>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</si>
  <si>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</si>
  <si>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</si>
  <si>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توسعه نفت و گاز صبای کنگان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</si>
  <si>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</si>
  <si>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</si>
  <si>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</si>
  <si>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</si>
  <si>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</si>
  <si>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</si>
  <si>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</si>
  <si>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</si>
  <si>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</si>
  <si>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</si>
  <si>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</si>
  <si>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</si>
  <si>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</si>
  <si>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</si>
  <si>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</si>
  <si>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</si>
  <si>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</si>
  <si>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</si>
  <si>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</si>
  <si>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</si>
  <si>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</si>
  <si>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</si>
  <si>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</si>
  <si>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</si>
  <si>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</si>
  <si>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</si>
  <si>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</si>
  <si>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</si>
  <si>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</si>
  <si>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</si>
  <si>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</si>
  <si>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</si>
  <si>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</si>
  <si>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</si>
  <si>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</si>
  <si>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</si>
  <si>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</si>
  <si>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</si>
  <si>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</si>
  <si>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</si>
  <si>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</si>
  <si>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</si>
  <si>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</si>
  <si>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</si>
  <si>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</si>
  <si>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</si>
  <si>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</si>
  <si>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</si>
  <si>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</si>
  <si>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</si>
  <si>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</si>
  <si>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</si>
  <si>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</si>
  <si>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</si>
  <si>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</si>
  <si>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</si>
  <si>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</si>
  <si>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</si>
  <si>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</si>
  <si>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</si>
  <si>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</si>
  <si>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</si>
  <si>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</si>
  <si>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</si>
  <si>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</si>
  <si>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</si>
  <si>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</si>
  <si>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</si>
  <si>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</si>
  <si>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</si>
  <si>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</si>
  <si>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</si>
  <si>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</si>
  <si>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</si>
  <si>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</si>
  <si>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</si>
  <si>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</si>
  <si>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</si>
  <si>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</si>
  <si>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</si>
  <si>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</si>
  <si>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</si>
  <si>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</si>
  <si>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</si>
  <si>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</si>
  <si>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</si>
  <si>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</si>
  <si>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</si>
  <si>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</si>
  <si>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</si>
  <si>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</si>
  <si>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</si>
  <si>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</si>
  <si>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</si>
  <si>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</si>
  <si>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</si>
  <si>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</si>
  <si>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</si>
  <si>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</si>
  <si>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</si>
  <si>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</si>
  <si>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</si>
  <si>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</si>
  <si>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</si>
  <si>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</si>
  <si>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</si>
  <si>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</si>
  <si>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</si>
  <si>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</si>
  <si>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</si>
  <si>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</si>
  <si>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</si>
  <si>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</si>
  <si>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</si>
  <si>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</si>
  <si>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</si>
  <si>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</si>
  <si>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</si>
  <si>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</si>
  <si>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</si>
  <si>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</si>
  <si>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</si>
  <si>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</si>
  <si>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</si>
  <si>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</si>
  <si>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</si>
  <si>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</si>
  <si>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</si>
  <si>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</si>
  <si>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</si>
  <si>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</si>
  <si>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</si>
  <si>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</si>
  <si>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</si>
  <si>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</si>
  <si>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</si>
  <si>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</si>
  <si>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</si>
  <si>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</si>
  <si>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</si>
  <si>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</si>
  <si>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</si>
  <si>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</si>
  <si>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</si>
  <si>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</si>
  <si>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</si>
  <si>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</si>
  <si>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</si>
  <si>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</si>
  <si>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</si>
  <si>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</si>
  <si>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</si>
  <si>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</si>
  <si>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</si>
  <si>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</si>
  <si>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</si>
  <si>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</si>
  <si>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</si>
  <si>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</si>
  <si>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</si>
  <si>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</si>
  <si>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</si>
  <si>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</si>
  <si>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</si>
  <si>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</si>
  <si>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</si>
  <si>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</si>
  <si>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</si>
  <si>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</si>
  <si>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</si>
  <si>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</si>
  <si>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</si>
  <si>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</si>
  <si>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</si>
  <si>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</si>
  <si>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</si>
  <si>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</si>
  <si>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</si>
  <si>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</si>
  <si>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</si>
  <si>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</si>
  <si>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</si>
  <si>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</si>
  <si>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</si>
  <si>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</si>
  <si>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</si>
  <si>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</si>
  <si>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</si>
  <si>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</si>
  <si>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</si>
  <si>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</si>
  <si>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</si>
  <si>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</si>
  <si>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</si>
  <si>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</si>
  <si>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</si>
  <si>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</si>
  <si>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</si>
  <si>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</si>
  <si>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</si>
  <si>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</si>
  <si>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</si>
  <si>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</si>
  <si>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</si>
  <si>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</si>
  <si>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</si>
  <si>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</si>
  <si>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</si>
  <si>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</si>
  <si>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</si>
  <si>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</si>
  <si>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</si>
  <si>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</si>
  <si>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</si>
  <si>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</si>
  <si>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</si>
  <si>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</si>
  <si>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</si>
  <si>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</si>
  <si>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</si>
  <si>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</si>
  <si>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</si>
  <si>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</si>
  <si>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</si>
  <si>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</si>
  <si>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</si>
  <si>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</si>
  <si>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</si>
  <si>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</si>
  <si>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</si>
  <si>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</si>
  <si>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</si>
  <si>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</si>
  <si>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</si>
  <si>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</si>
  <si>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</si>
  <si>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</si>
  <si>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</si>
  <si>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</si>
  <si>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</si>
  <si>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</si>
  <si>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</si>
  <si>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</si>
  <si>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</si>
  <si>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</si>
  <si>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</si>
  <si>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</si>
  <si>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</si>
  <si>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</si>
  <si>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</si>
  <si>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</si>
  <si>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</si>
  <si>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</si>
  <si>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</si>
  <si>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</si>
  <si>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</si>
  <si>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</si>
  <si>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</si>
  <si>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</si>
  <si>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</si>
  <si>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</si>
  <si>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</si>
  <si>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</si>
  <si>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</si>
  <si>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</si>
  <si>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</si>
  <si>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</si>
  <si>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</si>
  <si>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</si>
  <si>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</si>
  <si>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</si>
  <si>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</si>
  <si>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</si>
  <si>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</si>
  <si>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</si>
  <si>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</si>
  <si>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</si>
  <si>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</si>
  <si>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</si>
  <si>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</si>
  <si>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</si>
  <si>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</si>
  <si>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</si>
  <si>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</si>
  <si>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</si>
  <si>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</si>
  <si>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</si>
  <si>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</si>
  <si>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</si>
  <si>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</si>
  <si>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</si>
  <si>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</si>
  <si>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</si>
  <si>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</si>
  <si>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</si>
  <si>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</si>
  <si>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</si>
  <si>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</si>
  <si>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</si>
  <si>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</si>
  <si>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</si>
  <si>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</si>
  <si>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</si>
  <si>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</si>
  <si>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</si>
  <si>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</si>
  <si>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</si>
  <si>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</si>
  <si>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</si>
  <si>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</si>
  <si>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</si>
  <si>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</si>
  <si>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</si>
  <si>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</si>
  <si>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</si>
  <si>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</si>
  <si>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</si>
  <si>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</si>
  <si>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</si>
  <si>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</si>
  <si>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</si>
  <si>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</si>
  <si>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</si>
  <si>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</si>
  <si>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</si>
  <si>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</si>
  <si>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</si>
  <si>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</si>
  <si>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</si>
  <si>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</si>
  <si>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</si>
  <si>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سرمايه‌گذاري‌ مسكن‌</t>
  </si>
  <si>
    <t>ثمسكن</t>
  </si>
  <si>
    <t>فرآورده‌هاي‌ نسوز پارس‌</t>
  </si>
  <si>
    <t>كفپارس</t>
  </si>
  <si>
    <t>تغييرات بيش از 50 درصدي قيمت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</si>
  <si>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</si>
  <si>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</si>
  <si>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</si>
  <si>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</si>
  <si>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</si>
  <si>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</si>
  <si>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</si>
  <si>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</si>
  <si>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</si>
  <si>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</si>
  <si>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</si>
  <si>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</si>
  <si>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</si>
  <si>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</si>
  <si>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</si>
  <si>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</si>
  <si>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</si>
  <si>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</si>
  <si>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</si>
  <si>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</si>
  <si>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</si>
  <si>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</si>
  <si>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</si>
  <si>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</si>
  <si>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</si>
  <si>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</si>
  <si>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</si>
  <si>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</si>
  <si>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</si>
  <si>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</si>
  <si>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</si>
  <si>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</si>
  <si>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</si>
  <si>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</si>
  <si>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</si>
  <si>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</si>
  <si>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</si>
  <si>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</si>
  <si>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</si>
  <si>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</si>
  <si>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</si>
  <si>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</si>
  <si>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</si>
  <si>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</si>
  <si>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</si>
  <si>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</si>
  <si>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</si>
  <si>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</si>
  <si>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</si>
  <si>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</si>
  <si>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</si>
  <si>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</si>
  <si>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</si>
  <si>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</si>
  <si>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</si>
  <si>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</si>
  <si>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</si>
  <si>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</si>
  <si>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</si>
  <si>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</si>
  <si>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</si>
  <si>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</si>
  <si>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</si>
  <si>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</si>
  <si>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</si>
  <si>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</si>
  <si>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</si>
  <si>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</si>
  <si>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</si>
  <si>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</si>
  <si>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</si>
  <si>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</si>
  <si>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</si>
  <si>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</si>
  <si>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</si>
  <si>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</si>
  <si>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</si>
  <si>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</si>
  <si>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</si>
  <si>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</si>
  <si>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</si>
  <si>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</si>
  <si>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</si>
  <si>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</si>
  <si>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</si>
  <si>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</si>
  <si>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</si>
  <si>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</si>
  <si>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</si>
  <si>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</si>
  <si>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</si>
  <si>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</si>
  <si>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</si>
  <si>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</si>
  <si>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</si>
  <si>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</si>
  <si>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</si>
  <si>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</si>
  <si>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</si>
  <si>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</si>
  <si>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</si>
  <si>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</si>
  <si>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</si>
  <si>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</si>
  <si>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</si>
  <si>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</si>
  <si>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</si>
  <si>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</si>
  <si>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</si>
  <si>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</si>
  <si>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</si>
  <si>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</si>
  <si>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</si>
  <si>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</si>
  <si>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</si>
  <si>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</si>
  <si>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</si>
  <si>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</si>
  <si>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</si>
  <si>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</si>
  <si>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</si>
  <si>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</si>
  <si>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</si>
  <si>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</si>
  <si>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</si>
  <si>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</si>
  <si>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</si>
  <si>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</si>
  <si>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</si>
  <si>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</si>
  <si>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</si>
  <si>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</si>
  <si>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</si>
  <si>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</si>
  <si>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</si>
  <si>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</si>
  <si>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</si>
  <si>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</si>
  <si>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</si>
  <si>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</si>
  <si>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</si>
  <si>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</si>
  <si>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</si>
  <si>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</si>
  <si>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</si>
  <si>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</si>
  <si>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</si>
  <si>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</si>
  <si>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</si>
  <si>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</si>
  <si>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</si>
  <si>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</si>
  <si>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</si>
  <si>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</si>
  <si>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</si>
  <si>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</si>
  <si>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توسعه معدني و صنعتي صبانور</t>
  </si>
  <si>
    <t>كنور</t>
  </si>
  <si>
    <t>بيمه البرز</t>
  </si>
  <si>
    <t>برگزاري مجمع عمومي عادي ساليانه به منظور تصويب صورتهاي مالي</t>
  </si>
  <si>
    <t>گروه‌ صنعتي‌ بارز</t>
  </si>
  <si>
    <t>پكرمان</t>
  </si>
  <si>
    <t>برگزاري مجمع عمومي عادي به طور فوق العاده به منظور انتخاب اعضاي هيئت مديره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</si>
  <si>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</si>
  <si>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</si>
  <si>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</si>
  <si>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</si>
  <si>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</si>
  <si>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</si>
  <si>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</si>
  <si>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</si>
  <si>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</si>
  <si>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</si>
  <si>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</si>
  <si>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</si>
  <si>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</si>
  <si>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</si>
  <si>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</si>
  <si>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</si>
  <si>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</si>
  <si>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</si>
  <si>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</si>
  <si>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</si>
  <si>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</si>
  <si>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</si>
  <si>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</si>
  <si>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</si>
  <si>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</si>
  <si>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</si>
  <si>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</si>
  <si>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</si>
  <si>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</si>
  <si>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</si>
  <si>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</si>
  <si>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</si>
  <si>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</si>
  <si>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</si>
  <si>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</si>
  <si>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</si>
  <si>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</si>
  <si>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</si>
  <si>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</si>
  <si>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</si>
  <si>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</si>
  <si>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</si>
  <si>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</si>
  <si>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</si>
  <si>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</si>
  <si>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</si>
  <si>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</si>
  <si>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</si>
  <si>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</si>
  <si>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</si>
  <si>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</si>
  <si>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</si>
  <si>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</si>
  <si>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</si>
  <si>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</si>
  <si>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</si>
  <si>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</si>
  <si>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</si>
  <si>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</si>
  <si>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</si>
  <si>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</si>
  <si>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</si>
  <si>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</si>
  <si>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</si>
  <si>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كشتيراني جمهوري اسلامي ايران</t>
  </si>
  <si>
    <t>حكشتي</t>
  </si>
  <si>
    <t>فجر انرژي خليج فارس</t>
  </si>
  <si>
    <t>بفجر</t>
  </si>
  <si>
    <t>پالايش نفت بندرعباس</t>
  </si>
  <si>
    <t>شبندر</t>
  </si>
  <si>
    <t>پالايش نفت تبريز</t>
  </si>
  <si>
    <t>شبريز</t>
  </si>
  <si>
    <t>پالايش نفت تهران</t>
  </si>
  <si>
    <t>شتران</t>
  </si>
  <si>
    <t>پتروشيمي پارس</t>
  </si>
  <si>
    <t>پارس</t>
  </si>
  <si>
    <t>پالايش نفت شيراز</t>
  </si>
  <si>
    <t>شراز</t>
  </si>
  <si>
    <t>داروسازي توليد دارو</t>
  </si>
  <si>
    <t>دتوليد</t>
  </si>
  <si>
    <t>گروه سرمايه گذاري ميراث فرهنگي</t>
  </si>
  <si>
    <t>سمگا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</si>
  <si>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</si>
  <si>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</si>
  <si>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</si>
  <si>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</si>
  <si>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</si>
  <si>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</si>
  <si>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</si>
  <si>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</si>
  <si>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</si>
  <si>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</si>
  <si>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</si>
  <si>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</si>
  <si>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</si>
  <si>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</si>
  <si>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</si>
  <si>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</si>
  <si>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</si>
  <si>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</si>
  <si>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</si>
  <si>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</si>
  <si>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</si>
  <si>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</si>
  <si>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</si>
  <si>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</si>
  <si>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</si>
  <si>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</si>
  <si>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</si>
  <si>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</si>
  <si>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</si>
  <si>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</si>
  <si>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</si>
  <si>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</si>
  <si>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</si>
  <si>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</si>
  <si>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</si>
  <si>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</si>
  <si>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</si>
  <si>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</si>
  <si>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</si>
  <si>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</si>
  <si>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</si>
  <si>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</si>
  <si>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گسترش‌سرمايه‌گذاري‌ايران‌خودرو</t>
  </si>
  <si>
    <t>خگستر</t>
  </si>
  <si>
    <t>تامين سرمايه بانك ملت</t>
  </si>
  <si>
    <t>تملت</t>
  </si>
  <si>
    <t>قنداصفهان‌</t>
  </si>
  <si>
    <t>قصفها</t>
  </si>
  <si>
    <t>توليدي‌ كاشي‌ تكسرام‌</t>
  </si>
  <si>
    <t>كترام</t>
  </si>
  <si>
    <t>برگزاري مجمع عمومي فوق العاده صاحبان سهام</t>
  </si>
  <si>
    <t>شركت سرمايه گذاري مسكن شمالغرب</t>
  </si>
  <si>
    <t>ثغرب</t>
  </si>
  <si>
    <t>صنايع ماشين هاي اداري ايران</t>
  </si>
  <si>
    <t>ماديرا</t>
  </si>
  <si>
    <t>تجارت الكترونيك پارسيان كيش</t>
  </si>
  <si>
    <t>تاپكيش</t>
  </si>
  <si>
    <t>بانك سينا</t>
  </si>
  <si>
    <t>وسينا</t>
  </si>
  <si>
    <t>ليزينگ‌خودروغدير</t>
  </si>
  <si>
    <t>ولغدر</t>
  </si>
  <si>
    <t xml:space="preserve"> </t>
  </si>
  <si>
    <t>تعداد معامله قبل از تخصیص</t>
  </si>
  <si>
    <t>خرداد 
99</t>
  </si>
  <si>
    <t>نسبت به 
پایان سال 98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</si>
  <si>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</si>
  <si>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</si>
  <si>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</si>
  <si>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</si>
  <si>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</si>
  <si>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</si>
  <si>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</si>
  <si>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</si>
  <si>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</si>
  <si>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</si>
  <si>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</si>
  <si>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</si>
  <si>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</si>
  <si>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</si>
  <si>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</si>
  <si>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</si>
  <si>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</si>
  <si>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</si>
  <si>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</si>
  <si>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</si>
  <si>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</si>
  <si>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</si>
  <si>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</si>
  <si>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</si>
  <si>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</si>
  <si>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</si>
  <si>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</si>
  <si>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</si>
  <si>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</si>
  <si>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</si>
  <si>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</si>
  <si>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</si>
  <si>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</si>
  <si>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</si>
  <si>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</si>
  <si>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</si>
  <si>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</si>
  <si>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</si>
  <si>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</si>
  <si>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</si>
  <si>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</si>
  <si>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</si>
  <si>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</si>
  <si>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</si>
  <si>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</si>
  <si>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</si>
  <si>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</si>
  <si>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</si>
  <si>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</si>
  <si>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</si>
  <si>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اوراق رهنی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</si>
  <si>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</si>
  <si>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</si>
  <si>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</si>
  <si>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</si>
  <si>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</si>
  <si>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</si>
  <si>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</si>
  <si>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توريستي ورفاهي آبادگران ايران</t>
  </si>
  <si>
    <t>ثاباد</t>
  </si>
  <si>
    <t>برگزاري مجامع عمومي عادي ساليانه به منظور تصويب صورتهاي مالي_عمومي فوق العاده به منظور تصميم گيري در خصوص افزايش سرمايه</t>
  </si>
  <si>
    <t>گروه مپنا (سهامي عام)</t>
  </si>
  <si>
    <t>رمپنا</t>
  </si>
  <si>
    <t>توليدمحورخودرو</t>
  </si>
  <si>
    <t>خمحور</t>
  </si>
  <si>
    <t>سرمايه گذاري خوارزمي</t>
  </si>
  <si>
    <t>وخارزم</t>
  </si>
  <si>
    <t>فولاد مباركه اصفهان</t>
  </si>
  <si>
    <t>فولاد</t>
  </si>
  <si>
    <t>غالبر</t>
  </si>
  <si>
    <t>سرمايه گذاري مسكن تهران</t>
  </si>
  <si>
    <t>ثتران</t>
  </si>
  <si>
    <t>عمران و توسعه شاهد</t>
  </si>
  <si>
    <t>ثعمرا</t>
  </si>
  <si>
    <t>مديريت انرژي اميد  تابان هور</t>
  </si>
  <si>
    <t>وهور</t>
  </si>
  <si>
    <t>شركت آهن و فولاد ارفع</t>
  </si>
  <si>
    <t>ارفع</t>
  </si>
  <si>
    <t>پليمر آريا ساسول</t>
  </si>
  <si>
    <t>آريا</t>
  </si>
  <si>
    <t>صنايع‌ آذرآب‌</t>
  </si>
  <si>
    <t>فاذر</t>
  </si>
  <si>
    <t>99/4/23</t>
  </si>
  <si>
    <t>99/4/14</t>
  </si>
  <si>
    <t>كشت‌وصنعت‌پياذر</t>
  </si>
  <si>
    <t>غاذر</t>
  </si>
  <si>
    <t>آتيه داده پرداز</t>
  </si>
  <si>
    <t>اپرداز</t>
  </si>
  <si>
    <t>نفت پاسارگاد</t>
  </si>
  <si>
    <t>شپاس</t>
  </si>
  <si>
    <t>عدم رعايت الزامات دستورالعمل پذيرش در بورس اوراق بهادار تهران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</si>
  <si>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</si>
  <si>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</si>
  <si>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</si>
  <si>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</si>
  <si>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</si>
  <si>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</si>
  <si>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</si>
  <si>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</si>
  <si>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</si>
  <si>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</si>
  <si>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</si>
  <si>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</si>
  <si>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</si>
  <si>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</si>
  <si>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</si>
  <si>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</si>
  <si>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</si>
  <si>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</si>
  <si>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</si>
  <si>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</si>
  <si>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</si>
  <si>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</si>
  <si>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1399/05/31</t>
  </si>
  <si>
    <t>1399-05</t>
  </si>
  <si>
    <t>مرداد ماه</t>
  </si>
  <si>
    <t>1399/05</t>
  </si>
  <si>
    <t>مرداد ماه 1399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</si>
  <si>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</si>
  <si>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</si>
  <si>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</si>
  <si>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</si>
  <si>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</si>
  <si>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</si>
  <si>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</si>
  <si>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</si>
  <si>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</si>
  <si>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</si>
  <si>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</si>
  <si>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</si>
  <si>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</si>
  <si>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</si>
  <si>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</si>
  <si>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</si>
  <si>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</si>
  <si>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</si>
  <si>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</si>
  <si>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 ماه 99</t>
  </si>
  <si>
    <t>مرداد
99</t>
  </si>
  <si>
    <t>عملکرد 99 تا 99/05/31</t>
  </si>
  <si>
    <t>باما</t>
  </si>
  <si>
    <t>كاما</t>
  </si>
  <si>
    <t>بهساز كاشانه تهران</t>
  </si>
  <si>
    <t>ثبهساز</t>
  </si>
  <si>
    <t>عمران‌وتوسعه‌فارس‌</t>
  </si>
  <si>
    <t>ثفارس</t>
  </si>
  <si>
    <t>برگزاري مجمع عمومي عادي به طور فوق العاده به منظور تصويب صورتهاي مالي</t>
  </si>
  <si>
    <t>سيمرغ</t>
  </si>
  <si>
    <t>سرمايه‌گذاري‌غدير(هلدينگ‌</t>
  </si>
  <si>
    <t>وغدير</t>
  </si>
  <si>
    <t>تامين سرمايه امين</t>
  </si>
  <si>
    <t>امين</t>
  </si>
  <si>
    <t>صنايع‌ كاشي‌ و سراميك‌ سينا</t>
  </si>
  <si>
    <t>كساوه</t>
  </si>
  <si>
    <t>درخشان‌ تهران‌</t>
  </si>
  <si>
    <t>پدرخش</t>
  </si>
  <si>
    <t>كوير تاير</t>
  </si>
  <si>
    <t>پكوير</t>
  </si>
  <si>
    <t>گسترش‌صنايع‌وخدمات‌كشاورزي‌</t>
  </si>
  <si>
    <t>تكشا</t>
  </si>
  <si>
    <t>ايران‌ ترانسفو</t>
  </si>
  <si>
    <t>بترانس</t>
  </si>
  <si>
    <t>گروه پتروشيمي س. ايرانيان</t>
  </si>
  <si>
    <t>پترول</t>
  </si>
  <si>
    <t>گسترش نفت و گاز پارسيان</t>
  </si>
  <si>
    <t>پارسان</t>
  </si>
  <si>
    <t>نيروكلر</t>
  </si>
  <si>
    <t>شكلر</t>
  </si>
  <si>
    <t>لبنيات‌ كالبر</t>
  </si>
  <si>
    <t>داروسازي‌ فارابي‌</t>
  </si>
  <si>
    <t>دفارا</t>
  </si>
  <si>
    <t>سبحان دارو</t>
  </si>
  <si>
    <t>دسبحان</t>
  </si>
  <si>
    <t>توسعه خدمات دريايي وبندري سينا</t>
  </si>
  <si>
    <t>حسينا</t>
  </si>
  <si>
    <t>ريل سير كوثر</t>
  </si>
  <si>
    <t>حسير</t>
  </si>
  <si>
    <t>سرمايه گذاري صبا تامين</t>
  </si>
  <si>
    <t>صبا</t>
  </si>
  <si>
    <t>برگزاري مجمع عمومي عادي بطور فوق العاده صاحبان سهام</t>
  </si>
  <si>
    <t>شركت كي بي سي</t>
  </si>
  <si>
    <t>كي بي سي</t>
  </si>
  <si>
    <t>سازه‌ پويش‌</t>
  </si>
  <si>
    <t>خپويش</t>
  </si>
  <si>
    <t>برگزاري مجمع عمومي فوق‌العاده صاحبان سهام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</si>
  <si>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</si>
  <si>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</si>
  <si>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</si>
  <si>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</si>
  <si>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</si>
  <si>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</si>
  <si>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</si>
  <si>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</si>
  <si>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</si>
  <si>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</si>
  <si>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</si>
  <si>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</si>
  <si>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</si>
  <si>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</si>
  <si>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شرکت توسعه نفت و گاز صبا اروند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</si>
  <si>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</si>
  <si>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</si>
  <si>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</si>
  <si>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</si>
  <si>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</si>
  <si>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</si>
  <si>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</si>
  <si>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</si>
  <si>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</si>
  <si>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</si>
  <si>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</si>
  <si>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</si>
  <si>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1399/06/31</t>
  </si>
  <si>
    <t>1399-06</t>
  </si>
  <si>
    <t>شهریور ماه</t>
  </si>
  <si>
    <t>تاپایان شهریور ماه</t>
  </si>
  <si>
    <t>1399/06</t>
  </si>
  <si>
    <t>شهریور ماه 1399</t>
  </si>
  <si>
    <t>1398/06/31</t>
  </si>
  <si>
    <t>نسبت به کل حجم شهریور ماه 99</t>
  </si>
  <si>
    <t>شهریور ماه 1398</t>
  </si>
  <si>
    <t>تاپایان شهریور ماه 1399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</si>
  <si>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</si>
  <si>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</si>
  <si>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</si>
  <si>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</si>
  <si>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</si>
  <si>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</si>
  <si>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</si>
  <si>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</si>
  <si>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</si>
  <si>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</si>
  <si>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</si>
  <si>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</si>
  <si>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</si>
  <si>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</si>
  <si>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</si>
  <si>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</si>
  <si>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</si>
  <si>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</si>
  <si>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</si>
  <si>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</si>
  <si>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 ماه 99</t>
  </si>
  <si>
    <t>سال 98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</si>
  <si>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</si>
  <si>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</si>
  <si>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</si>
  <si>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</si>
  <si>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</si>
  <si>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</si>
  <si>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</si>
  <si>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</si>
  <si>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</si>
  <si>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</si>
  <si>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</si>
  <si>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</si>
  <si>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</si>
  <si>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</si>
  <si>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</si>
  <si>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</si>
  <si>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</si>
  <si>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</si>
  <si>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</si>
  <si>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</si>
  <si>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</si>
  <si>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</si>
  <si>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</si>
  <si>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</si>
  <si>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</si>
  <si>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</si>
  <si>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</si>
  <si>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</si>
  <si>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</si>
  <si>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</si>
  <si>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</si>
  <si>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</si>
  <si>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</si>
  <si>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</si>
  <si>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</si>
  <si>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توسعه‌ معادن‌ روي‌ ايران‌</t>
  </si>
  <si>
    <t>كروي</t>
  </si>
  <si>
    <t>حفاري شمال</t>
  </si>
  <si>
    <t>حفاري</t>
  </si>
  <si>
    <t>بين‌المللي‌توسعه‌ساختمان</t>
  </si>
  <si>
    <t>ثاخت</t>
  </si>
  <si>
    <t>نوسازي‌وساختمان‌تهران‌</t>
  </si>
  <si>
    <t>ثنوسا</t>
  </si>
  <si>
    <t>بانك‌اقتصادنوين‌</t>
  </si>
  <si>
    <t>ونوين</t>
  </si>
  <si>
    <t>بانك‌پارسيان‌</t>
  </si>
  <si>
    <t>وپارس</t>
  </si>
  <si>
    <t>بيمه پارسيان</t>
  </si>
  <si>
    <t>پارسيان</t>
  </si>
  <si>
    <t>تشكيل جلسه هيات مديره به منظور تصميم گيري در خصوص افزايش سرمايه</t>
  </si>
  <si>
    <t>بيمه ملت</t>
  </si>
  <si>
    <t>ملت</t>
  </si>
  <si>
    <t>حمل و نقل بين المللي خليج فارس</t>
  </si>
  <si>
    <t>حفارس</t>
  </si>
  <si>
    <t>حمل و نقل پتروشيمي( سهامي عام</t>
  </si>
  <si>
    <t>حپترو</t>
  </si>
  <si>
    <t>فروشگاههاي زنجيره اي افق كوروش</t>
  </si>
  <si>
    <t>افق</t>
  </si>
  <si>
    <t>ايران‌ خودرو</t>
  </si>
  <si>
    <t>خودرو</t>
  </si>
  <si>
    <t>ريخته‌گري‌ تراكتورسازي‌ ايران‌</t>
  </si>
  <si>
    <t>ختراك</t>
  </si>
  <si>
    <t>زامياد</t>
  </si>
  <si>
    <t>خزاميا</t>
  </si>
  <si>
    <t>سايپا</t>
  </si>
  <si>
    <t>خساپا</t>
  </si>
  <si>
    <t>صنايع‌ريخته‌گري‌ايران‌</t>
  </si>
  <si>
    <t>خريخت</t>
  </si>
  <si>
    <t>محورسازان‌ايران‌خودرو</t>
  </si>
  <si>
    <t>خوساز</t>
  </si>
  <si>
    <t>صنايع‌خاك‌چيني‌ايران‌</t>
  </si>
  <si>
    <t>كخاك</t>
  </si>
  <si>
    <t>ليزينگ رايان‌ سايپا</t>
  </si>
  <si>
    <t>ولساپا</t>
  </si>
  <si>
    <t>برگزاري مجمع عمومي عادي بطور فوق العاده به منظور انتخاب اعضاي هيات مديره</t>
  </si>
  <si>
    <t>سرمايه‌ گذاري‌ صنعت‌ بيمه‌</t>
  </si>
  <si>
    <t>وبيمه</t>
  </si>
  <si>
    <t>تشكيل جلسه هيئت مديره در خصوص افزايش سرمايه</t>
  </si>
  <si>
    <t>گروه مديريت سرمايه گذاري اميد</t>
  </si>
  <si>
    <t>واميد</t>
  </si>
  <si>
    <t>پالايش نفت اصفهان</t>
  </si>
  <si>
    <t>شپنا</t>
  </si>
  <si>
    <t>ررسي وضعيت اطلاعاتي ناشر</t>
  </si>
  <si>
    <t>نفت‌ بهران‌</t>
  </si>
  <si>
    <t>شبهرن</t>
  </si>
  <si>
    <t>تامين سرمايه اميد</t>
  </si>
  <si>
    <t>اميد</t>
  </si>
  <si>
    <t>فولاد كاوه جنوب كيش</t>
  </si>
  <si>
    <t>كاوه</t>
  </si>
  <si>
    <t>صنايع‌ لاستيكي‌  سهند</t>
  </si>
  <si>
    <t>پسهند</t>
  </si>
  <si>
    <t>سرما آفرين‌</t>
  </si>
  <si>
    <t>لسرما</t>
  </si>
  <si>
    <t>پارس‌سويچ‌</t>
  </si>
  <si>
    <t>بسويچ</t>
  </si>
  <si>
    <t>پتروشيمي جم</t>
  </si>
  <si>
    <t>جم</t>
  </si>
  <si>
    <t>پتروشيمي فناوران</t>
  </si>
  <si>
    <t>شفن</t>
  </si>
  <si>
    <t>س. نفت و گاز و پتروشيمي تأمين</t>
  </si>
  <si>
    <t>تاپيكو</t>
  </si>
  <si>
    <t>لعابيران‌</t>
  </si>
  <si>
    <t>شلعاب</t>
  </si>
  <si>
    <t>معدني‌ املاح‌  ايران‌</t>
  </si>
  <si>
    <t>شاملا</t>
  </si>
  <si>
    <t>بهنوش‌ ايران‌</t>
  </si>
  <si>
    <t>غبهنوش</t>
  </si>
  <si>
    <t>دشت‌ مرغاب‌</t>
  </si>
  <si>
    <t>غدشت</t>
  </si>
  <si>
    <t>شيرپاستوريزه‌پگاه‌اصفهان‌</t>
  </si>
  <si>
    <t>غشصفا</t>
  </si>
  <si>
    <t>صنعتي‌ بهشهر</t>
  </si>
  <si>
    <t>غبشهر</t>
  </si>
  <si>
    <t>لبنيات‌ پاك‌</t>
  </si>
  <si>
    <t>غپاك</t>
  </si>
  <si>
    <t>البرزدارو</t>
  </si>
  <si>
    <t>دالبر</t>
  </si>
  <si>
    <t>ايران‌دارو</t>
  </si>
  <si>
    <t>ديران</t>
  </si>
  <si>
    <t>لابراتوارداروسازي‌  دكترعبيدي‌</t>
  </si>
  <si>
    <t>دعبيد</t>
  </si>
  <si>
    <t>بيمه پاسارگاد</t>
  </si>
  <si>
    <t>بپاس</t>
  </si>
  <si>
    <t>شركت بيمه اتكايي امين</t>
  </si>
  <si>
    <t>اتكام</t>
  </si>
  <si>
    <t>كشاورزي و دامپروري بينالود</t>
  </si>
  <si>
    <t>زبينا</t>
  </si>
  <si>
    <t>كشاورزي و دامپروري ملارد شير</t>
  </si>
  <si>
    <t>زملارد</t>
  </si>
  <si>
    <t>كشت و دامداري فكا</t>
  </si>
  <si>
    <t>زفكا</t>
  </si>
  <si>
    <t>كشت و صنعت دشت خرم دره</t>
  </si>
  <si>
    <t>زدشت</t>
  </si>
  <si>
    <t>كشت وصنعت شريف آباد</t>
  </si>
  <si>
    <t>زشريف</t>
  </si>
  <si>
    <t>مجتمع توليد گوشت مرغ ماهان</t>
  </si>
  <si>
    <t>زماهان</t>
  </si>
  <si>
    <t>برگزاري مجمع عمومي عادي بطورفوق العاده صاحبان سهام</t>
  </si>
  <si>
    <t>نيروگاه زاگرس كوثر</t>
  </si>
  <si>
    <t>بزاگرس</t>
  </si>
  <si>
    <t>پالايش نفت لاوان</t>
  </si>
  <si>
    <t>شاوان</t>
  </si>
  <si>
    <t>زرين معدن آسيا</t>
  </si>
  <si>
    <t>فزرين</t>
  </si>
  <si>
    <t>معدني كيمياي زنجان گستران</t>
  </si>
  <si>
    <t>كيميا</t>
  </si>
  <si>
    <t>شير پاستوريزه پگاه فارس</t>
  </si>
  <si>
    <t>غفارس</t>
  </si>
  <si>
    <t>شير پگاه آذربايجان شرقي</t>
  </si>
  <si>
    <t>غپآذر</t>
  </si>
  <si>
    <t>دارويي ره آورد تامين</t>
  </si>
  <si>
    <t>درهآور</t>
  </si>
  <si>
    <t>بانك صادرات ايران</t>
  </si>
  <si>
    <t>وبصادر</t>
  </si>
  <si>
    <t>99/6/31</t>
  </si>
  <si>
    <t>بانك‌ كارآفرين‌</t>
  </si>
  <si>
    <t>وكار</t>
  </si>
  <si>
    <t>99/6/24</t>
  </si>
  <si>
    <t>برگزاري مجامع عمومي عادي ساليانه به منظور تصويب صورتهاي مالي_عمومي فوق العاده به منظور تصميم گيري در خصوص افزايش سرمايه_عمومي عادي به طور فوق العاده به منظور انتخاب اعضاي هيئت مديره</t>
  </si>
  <si>
    <t>99/6/22</t>
  </si>
  <si>
    <t>آهنگري‌ تراكتورسازي‌ ايران‌</t>
  </si>
  <si>
    <t>خاهن</t>
  </si>
  <si>
    <t>رينگ‌سازي‌مشهد</t>
  </si>
  <si>
    <t>خرينگ</t>
  </si>
  <si>
    <t>99/6/5</t>
  </si>
  <si>
    <t>آسان پرداخت پرشين</t>
  </si>
  <si>
    <t>آپ</t>
  </si>
  <si>
    <t>99/6/29</t>
  </si>
  <si>
    <t>تجارت الكترونيك  پارسيان</t>
  </si>
  <si>
    <t>رتاپ</t>
  </si>
  <si>
    <t>99/6/25</t>
  </si>
  <si>
    <t>داده‌پردازي‌ايران‌</t>
  </si>
  <si>
    <t>مداران</t>
  </si>
  <si>
    <t>تغييرات بيش از 20 درصدي قيمت</t>
  </si>
  <si>
    <t>99/6/30</t>
  </si>
  <si>
    <t>جام‌دارو</t>
  </si>
  <si>
    <t>فجام</t>
  </si>
  <si>
    <t>لاميران‌</t>
  </si>
  <si>
    <t>فلامي</t>
  </si>
  <si>
    <t>پارس‌ سرام‌</t>
  </si>
  <si>
    <t>كسرام</t>
  </si>
  <si>
    <t>كارخانجات‌توليدي‌شيشه‌رازي‌</t>
  </si>
  <si>
    <t>كرازي</t>
  </si>
  <si>
    <t>99/6/23</t>
  </si>
  <si>
    <t>سرمايه گذاري تامين اجتماعي</t>
  </si>
  <si>
    <t>شستا</t>
  </si>
  <si>
    <t>99/6/18</t>
  </si>
  <si>
    <t>برگزاري مجامع عمومي عادي ساليانه به منظور تصويب صورتهاي مالي_ عمومي فوق العاده به منظور تصميم گيري در خصوص افزايش سرمايه</t>
  </si>
  <si>
    <t>99/6/17</t>
  </si>
  <si>
    <t>كاشي‌ پارس‌</t>
  </si>
  <si>
    <t>كپارس</t>
  </si>
  <si>
    <t>99/6/11</t>
  </si>
  <si>
    <t>ايران‌ياساتايرورابر</t>
  </si>
  <si>
    <t>پاسا</t>
  </si>
  <si>
    <t>ماشين‌سازي‌نيرومحركه‌</t>
  </si>
  <si>
    <t>تمحركه</t>
  </si>
  <si>
    <t>گروه صنعتي پاكشو</t>
  </si>
  <si>
    <t>پاكشو</t>
  </si>
  <si>
    <t>بيسكويت‌  گرجي‌</t>
  </si>
  <si>
    <t>غگرجي</t>
  </si>
  <si>
    <t>پگاه‌آذربايجان‌غربي‌</t>
  </si>
  <si>
    <t>غشاذر</t>
  </si>
  <si>
    <t>شيرپاستوريزه‌پگاه‌خراسان‌</t>
  </si>
  <si>
    <t>غشان</t>
  </si>
  <si>
    <t>مارگارين‌</t>
  </si>
  <si>
    <t>غمارگ</t>
  </si>
  <si>
    <t>دارويي‌ لقمان‌</t>
  </si>
  <si>
    <t>دلقما</t>
  </si>
  <si>
    <t>سرمايه‌گذاري مسكن زاينده رود</t>
  </si>
  <si>
    <t>ثرود</t>
  </si>
  <si>
    <t>بيمه ميهن</t>
  </si>
  <si>
    <t>ميهن</t>
  </si>
  <si>
    <t>مهندسي ساختمان تاسيسات راه آهن</t>
  </si>
  <si>
    <t>بالاس</t>
  </si>
  <si>
    <t>سرمايه گذاري آوا نوين</t>
  </si>
  <si>
    <t>وآوا</t>
  </si>
  <si>
    <t>برق و انرژي پيوندگستر پارس</t>
  </si>
  <si>
    <t>بپيوند</t>
  </si>
  <si>
    <t>تهيه توزيع غذاي دنا آفرين فدك</t>
  </si>
  <si>
    <t>گدنا</t>
  </si>
  <si>
    <t>سيمان لار سبزوار</t>
  </si>
  <si>
    <t>سبزوا</t>
  </si>
  <si>
    <t>99/5/7</t>
  </si>
  <si>
    <t>پایان مرداد ماه 
1399</t>
  </si>
  <si>
    <t>پایان تیر ماه 
1399</t>
  </si>
  <si>
    <t>پایان 
مرداد ماه 
1399</t>
  </si>
  <si>
    <t>پایان 
تیر ماه 
1399</t>
  </si>
  <si>
    <t>تیر ماه 99</t>
  </si>
  <si>
    <t>پایان مرداد ماه 1399</t>
  </si>
  <si>
    <t>پایان تیر ماه 1399</t>
  </si>
  <si>
    <t>99/04/31</t>
  </si>
  <si>
    <t>99/05/31</t>
  </si>
  <si>
    <t>تعداد سرمایه‌گذار در مرداد ماه 1399</t>
  </si>
  <si>
    <t>تعداد سرمایه‌گذار در تیر ماه 1399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</si>
</sst>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37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Calibri"/>
      <scheme val="minor"/>
    </font>
    <font>
      <sz val="8"/>
      <color theme="1"/>
      <name val="Tahoma"/>
    </font>
    <font>
      <sz val="9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8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07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70" fillId="35" borderId="22" xfId="0" applyNumberFormat="1" applyFont="1" applyFill="1" applyBorder="1" applyAlignment="1">
      <alignment horizontal="center" vertical="center" wrapText="1" readingOrder="1"/>
    </xf>
    <xf numFmtId="10" fontId="70" fillId="35" borderId="23" xfId="0" applyNumberFormat="1" applyFont="1" applyFill="1" applyBorder="1" applyAlignment="1">
      <alignment horizontal="center" vertical="center" wrapText="1" readingOrder="1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10" fontId="70" fillId="35" borderId="41" xfId="0" applyNumberFormat="1" applyFont="1" applyFill="1" applyBorder="1" applyAlignment="1">
      <alignment horizontal="center" vertical="center" wrapText="1" readingOrder="1"/>
    </xf>
    <xf numFmtId="10" fontId="70" fillId="35" borderId="26" xfId="0" applyNumberFormat="1" applyFont="1" applyFill="1" applyBorder="1" applyAlignment="1">
      <alignment horizontal="center" vertical="center" wrapText="1" readingOrder="1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10" fontId="70" fillId="36" borderId="41" xfId="0" applyNumberFormat="1" applyFont="1" applyFill="1" applyBorder="1" applyAlignment="1">
      <alignment horizontal="center" vertical="center" wrapText="1" readingOrder="1"/>
    </xf>
    <xf numFmtId="10" fontId="70" fillId="36" borderId="26" xfId="0" applyNumberFormat="1" applyFont="1" applyFill="1" applyBorder="1" applyAlignment="1">
      <alignment horizontal="center" vertical="center" wrapText="1" readingOrder="1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3" fontId="70" fillId="26" borderId="26" xfId="0" applyNumberFormat="1" applyFont="1" applyFill="1" applyBorder="1" applyAlignment="1">
      <alignment vertical="center" wrapText="1" readingOrder="1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 readingOrder="2"/>
    </xf>
    <xf numFmtId="3" fontId="70" fillId="25" borderId="50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3" fontId="75" fillId="26" borderId="43" xfId="0" applyNumberFormat="1" applyFont="1" applyFill="1" applyBorder="1" applyAlignment="1">
      <alignment horizontal="center" vertical="center" wrapText="1" readingOrder="1"/>
    </xf>
    <xf numFmtId="3" fontId="75" fillId="26" borderId="26" xfId="0" applyNumberFormat="1" applyFont="1" applyFill="1" applyBorder="1" applyAlignment="1">
      <alignment horizontal="center" vertical="center" wrapText="1" readingOrder="1"/>
    </xf>
    <xf numFmtId="3" fontId="75" fillId="26" borderId="37" xfId="0" applyNumberFormat="1" applyFont="1" applyFill="1" applyBorder="1" applyAlignment="1">
      <alignment horizontal="center" vertical="center" wrapText="1" readingOrder="1"/>
    </xf>
    <xf numFmtId="10" fontId="75" fillId="26" borderId="36" xfId="0" applyNumberFormat="1" applyFont="1" applyFill="1" applyBorder="1" applyAlignment="1">
      <alignment horizontal="center" vertical="center" wrapText="1" readingOrder="1"/>
    </xf>
    <xf numFmtId="10" fontId="75" fillId="26" borderId="43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5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09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41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2" fillId="23" borderId="0" xfId="0" applyFont="1" applyFill="1" applyAlignment="1">
      <alignment horizontal="center" vertical="center" wrapText="1" readingOrder="2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5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0" fontId="112" fillId="23" borderId="26" xfId="0" applyFont="1" applyFill="1" applyBorder="1" applyAlignment="1">
      <alignment horizontal="center" vertical="center" wrapText="1" readingOrder="2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4" xfId="4" applyNumberFormat="1" applyFont="1" applyFill="1" applyBorder="1" applyAlignment="1">
      <alignment horizontal="center" vertical="center" wrapText="1" readingOrder="1"/>
    </xf>
    <xf numFmtId="171" fontId="93" fillId="23" borderId="41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3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3" fontId="75" fillId="26" borderId="43" xfId="0" applyNumberFormat="1" applyFont="1" applyFill="1" applyBorder="1" applyAlignment="1">
      <alignment horizontal="center" vertical="center" wrapText="1"/>
    </xf>
    <xf numFmtId="3" fontId="75" fillId="26" borderId="37" xfId="0" applyNumberFormat="1" applyFont="1" applyFill="1" applyBorder="1" applyAlignment="1">
      <alignment horizontal="center" vertical="center" wrapText="1"/>
    </xf>
    <xf numFmtId="3" fontId="75" fillId="26" borderId="36" xfId="0" applyNumberFormat="1" applyFont="1" applyFill="1" applyBorder="1" applyAlignment="1">
      <alignment horizontal="center" vertical="center" wrapText="1"/>
    </xf>
    <xf numFmtId="0" fontId="75" fillId="26" borderId="26" xfId="0" applyFont="1" applyFill="1" applyBorder="1" applyAlignment="1">
      <alignment horizontal="center" vertical="center" wrapText="1"/>
    </xf>
    <xf numFmtId="3" fontId="75" fillId="26" borderId="42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2" xfId="0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126" fillId="28" borderId="21" xfId="13" applyFont="1" applyFill="1" applyBorder="1" applyAlignment="1">
      <alignment horizontal="center" vertical="center" readingOrder="2"/>
    </xf>
    <xf numFmtId="172" fontId="10" fillId="25" borderId="69" xfId="0" applyNumberFormat="1" applyFont="1" applyFill="1" applyBorder="1" applyAlignment="1">
      <alignment horizontal="center" vertical="center" wrapText="1" readingOrder="1"/>
    </xf>
    <xf numFmtId="0" fontId="91" fillId="27" borderId="43" xfId="0" applyFont="1" applyFill="1" applyBorder="1" applyAlignment="1">
      <alignment horizontal="center" vertical="center" wrapText="1" readingOrder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7" fillId="0" borderId="9" xfId="0" applyFont="1" applyFill="1" applyBorder="1" applyAlignment="1">
      <alignment horizontal="center" vertical="center"/>
    </xf>
    <xf numFmtId="1" fontId="127" fillId="0" borderId="9" xfId="0" applyNumberFormat="1" applyFont="1" applyFill="1" applyBorder="1" applyAlignment="1">
      <alignment horizontal="center" vertical="center"/>
    </xf>
    <xf numFmtId="0" fontId="127" fillId="0" borderId="10" xfId="0" applyFont="1" applyFill="1" applyBorder="1" applyAlignment="1">
      <alignment horizontal="center" vertical="center"/>
    </xf>
    <xf numFmtId="2" fontId="127" fillId="0" borderId="21" xfId="0" applyNumberFormat="1" applyFont="1" applyFill="1" applyBorder="1" applyAlignment="1">
      <alignment horizontal="center" vertical="center"/>
    </xf>
    <xf numFmtId="0" fontId="128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9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center" vertical="center" wrapText="1" readingOrder="2"/>
    </xf>
    <xf numFmtId="0" fontId="132" fillId="34" borderId="26" xfId="0" applyFont="1" applyFill="1" applyBorder="1" applyAlignment="1">
      <alignment horizontal="center" vertical="center" wrapText="1" readingOrder="2"/>
    </xf>
    <xf numFmtId="0" fontId="132" fillId="9" borderId="0" xfId="0" applyFont="1" applyFill="1" applyBorder="1" applyAlignment="1">
      <alignment horizontal="center" vertical="center" wrapText="1" readingOrder="2"/>
    </xf>
    <xf numFmtId="0" fontId="132" fillId="36" borderId="43" xfId="0" applyFont="1" applyFill="1" applyBorder="1" applyAlignment="1">
      <alignment horizontal="center" vertical="center" wrapText="1" readingOrder="2"/>
    </xf>
    <xf numFmtId="10" fontId="124" fillId="35" borderId="27" xfId="0" applyNumberFormat="1" applyFont="1" applyFill="1" applyBorder="1" applyAlignment="1">
      <alignment horizontal="center" vertical="center" wrapText="1" readingOrder="2"/>
    </xf>
    <xf numFmtId="10" fontId="124" fillId="35" borderId="37" xfId="0" applyNumberFormat="1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1" fillId="17" borderId="10" xfId="0" applyFont="1" applyFill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2" xfId="0" applyNumberFormat="1" applyFont="1" applyBorder="1" applyAlignment="1">
      <alignment horizontal="center" vertical="center"/>
    </xf>
    <xf numFmtId="3" fontId="7" fillId="20" borderId="82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167" fontId="15" fillId="0" borderId="0" xfId="3" applyNumberFormat="1"/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1"/>
    </xf>
    <xf numFmtId="0" fontId="133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3" fontId="5" fillId="15" borderId="9" xfId="5" applyNumberFormat="1" applyFont="1" applyFill="1" applyBorder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2" xfId="0" applyFont="1" applyFill="1" applyBorder="1" applyAlignment="1">
      <alignment horizontal="center" vertical="center" wrapText="1" readingOrder="2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3" xfId="0" applyNumberFormat="1" applyFont="1" applyFill="1" applyBorder="1" applyAlignment="1">
      <alignment horizontal="center" vertical="center" wrapText="1" readingOrder="1"/>
    </xf>
    <xf numFmtId="10" fontId="124" fillId="35" borderId="7" xfId="0" applyNumberFormat="1" applyFont="1" applyFill="1" applyBorder="1" applyAlignment="1">
      <alignment horizontal="center" vertical="center" wrapText="1" readingOrder="2"/>
    </xf>
    <xf numFmtId="10" fontId="124" fillId="35" borderId="36" xfId="0" applyNumberFormat="1" applyFont="1" applyFill="1" applyBorder="1" applyAlignment="1">
      <alignment horizontal="center" vertical="center" wrapText="1" readingOrder="2"/>
    </xf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0" fontId="134" fillId="0" borderId="9" xfId="0" applyFont="1" applyFill="1" applyBorder="1" applyAlignment="1">
      <alignment horizontal="center" vertical="center"/>
    </xf>
    <xf numFmtId="1" fontId="134" fillId="0" borderId="9" xfId="0" applyNumberFormat="1" applyFont="1" applyFill="1" applyBorder="1" applyAlignment="1">
      <alignment horizontal="center" vertical="center"/>
    </xf>
    <xf numFmtId="0" fontId="134" fillId="0" borderId="10" xfId="0" applyFont="1" applyFill="1" applyBorder="1" applyAlignment="1">
      <alignment horizontal="center" vertical="center"/>
    </xf>
    <xf numFmtId="2" fontId="134" fillId="0" borderId="21" xfId="0" applyNumberFormat="1" applyFont="1" applyFill="1" applyBorder="1" applyAlignment="1">
      <alignment horizontal="center" vertical="center"/>
    </xf>
    <xf numFmtId="0" fontId="135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8" xfId="0" applyNumberFormat="1" applyFont="1" applyFill="1" applyBorder="1" applyAlignment="1">
      <alignment horizontal="center" vertical="center" wrapText="1" readingOrder="1"/>
    </xf>
    <xf numFmtId="167" fontId="10" fillId="25" borderId="42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6" fillId="0" borderId="6" xfId="4" applyNumberFormat="1" applyFont="1" applyFill="1" applyBorder="1" applyAlignment="1">
      <alignment horizontal="center" vertical="center" wrapText="1" readingOrder="2"/>
    </xf>
    <xf numFmtId="3" fontId="136" fillId="0" borderId="8" xfId="4" applyNumberFormat="1" applyFont="1" applyFill="1" applyBorder="1" applyAlignment="1">
      <alignment horizontal="center" vertical="center" wrapText="1" readingOrder="2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30" fillId="34" borderId="23" xfId="0" applyFont="1" applyFill="1" applyBorder="1" applyAlignment="1">
      <alignment horizontal="center" vertical="center" wrapText="1" readingOrder="2"/>
    </xf>
    <xf numFmtId="0" fontId="130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3" xfId="0" applyFont="1" applyFill="1" applyBorder="1" applyAlignment="1">
      <alignment horizontal="center" vertical="center" wrapText="1" readingOrder="2"/>
    </xf>
    <xf numFmtId="0" fontId="50" fillId="34" borderId="37" xfId="0" applyFont="1" applyFill="1" applyBorder="1" applyAlignment="1">
      <alignment horizontal="center" vertical="center" wrapText="1" readingOrder="2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55" fillId="17" borderId="14" xfId="0" applyFont="1" applyFill="1" applyBorder="1" applyAlignment="1">
      <alignment horizontal="center" vertical="center" wrapText="1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7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10" borderId="87" xfId="0" applyFont="1" applyFill="1" applyBorder="1" applyAlignment="1">
      <alignment horizontal="center" vertical="center" wrapText="1" readingOrder="2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28" fillId="25" borderId="70" xfId="0" applyFont="1" applyFill="1" applyBorder="1" applyAlignment="1">
      <alignment horizontal="center" vertical="center" wrapText="1" readingOrder="2"/>
    </xf>
    <xf numFmtId="0" fontId="28" fillId="25" borderId="73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164" fontId="98" fillId="0" borderId="9" xfId="4" applyNumberFormat="1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9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3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109" fillId="23" borderId="9" xfId="0" applyFont="1" applyFill="1" applyBorder="1" applyAlignment="1">
      <alignment horizontal="center" vertical="center" wrapText="1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5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B7CCB0"/>
      <color rgb="FFFFEDC9"/>
      <color rgb="FFFFE7B7"/>
      <color rgb="FFF4B350"/>
      <color rgb="FF8AC3EA"/>
      <color rgb="FF55D9BD"/>
      <color rgb="FFC6E0B6"/>
      <color rgb="FFECBE6A"/>
      <color rgb="FF5F9EA0"/>
      <color rgb="FFFFEC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0"/>
                  <c:y val="-5.06858407079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15166147.426601715</c:v>
                </c:pt>
                <c:pt idx="1">
                  <c:v>15360314.257918967</c:v>
                </c:pt>
                <c:pt idx="2">
                  <c:v>15512361.413997477</c:v>
                </c:pt>
                <c:pt idx="3">
                  <c:v>18012633.494253922</c:v>
                </c:pt>
                <c:pt idx="4">
                  <c:v>20691773.814680606</c:v>
                </c:pt>
                <c:pt idx="5">
                  <c:v>24132153.648852468</c:v>
                </c:pt>
                <c:pt idx="6">
                  <c:v>26149584.627914179</c:v>
                </c:pt>
                <c:pt idx="7">
                  <c:v>35215370.890900344</c:v>
                </c:pt>
                <c:pt idx="8">
                  <c:v>49292415.588810511</c:v>
                </c:pt>
                <c:pt idx="9">
                  <c:v>62810257.977129802</c:v>
                </c:pt>
                <c:pt idx="10">
                  <c:v>91216489.123361424</c:v>
                </c:pt>
                <c:pt idx="11">
                  <c:v>85986151.258718625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15166147.426601715</c:v>
                </c:pt>
                <c:pt idx="1">
                  <c:v>15360314.257918967</c:v>
                </c:pt>
                <c:pt idx="2">
                  <c:v>15512361.413997477</c:v>
                </c:pt>
                <c:pt idx="3">
                  <c:v>18012633.494253922</c:v>
                </c:pt>
                <c:pt idx="4">
                  <c:v>20691773.814680606</c:v>
                </c:pt>
                <c:pt idx="5">
                  <c:v>24132153.648852468</c:v>
                </c:pt>
                <c:pt idx="6">
                  <c:v>26149584.627914179</c:v>
                </c:pt>
                <c:pt idx="7">
                  <c:v>35215370.890900344</c:v>
                </c:pt>
                <c:pt idx="8">
                  <c:v>49292415.588810511</c:v>
                </c:pt>
                <c:pt idx="9">
                  <c:v>62810257.977129802</c:v>
                </c:pt>
                <c:pt idx="10">
                  <c:v>91216489.123361424</c:v>
                </c:pt>
                <c:pt idx="11">
                  <c:v>85986151.258718625</c:v>
                </c:pt>
                <c:pt idx="12">
                  <c:v>78655544.340009898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11264523.993638359</c:v>
                </c:pt>
                <c:pt idx="1">
                  <c:v>11475203.531423653</c:v>
                </c:pt>
                <c:pt idx="2">
                  <c:v>11373632.969741885</c:v>
                </c:pt>
                <c:pt idx="3">
                  <c:v>13214042.582902446</c:v>
                </c:pt>
                <c:pt idx="4">
                  <c:v>15097317.461271172</c:v>
                </c:pt>
                <c:pt idx="5">
                  <c:v>17616799.708939273</c:v>
                </c:pt>
                <c:pt idx="6">
                  <c:v>18959229.56071227</c:v>
                </c:pt>
                <c:pt idx="7">
                  <c:v>26167007.140272956</c:v>
                </c:pt>
                <c:pt idx="8">
                  <c:v>37263751.642979875</c:v>
                </c:pt>
                <c:pt idx="9">
                  <c:v>47855431.329064965</c:v>
                </c:pt>
                <c:pt idx="10">
                  <c:v>72133442.38274917</c:v>
                </c:pt>
                <c:pt idx="11">
                  <c:v>66494107.512178592</c:v>
                </c:pt>
                <c:pt idx="12">
                  <c:v>60267587.020760849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3850864.3066030545</c:v>
                </c:pt>
                <c:pt idx="1">
                  <c:v>3832291.0919314125</c:v>
                </c:pt>
                <c:pt idx="2">
                  <c:v>4084752.1564669926</c:v>
                </c:pt>
                <c:pt idx="3">
                  <c:v>4743940.604562873</c:v>
                </c:pt>
                <c:pt idx="4">
                  <c:v>5537533.6804762334</c:v>
                </c:pt>
                <c:pt idx="5">
                  <c:v>6457366.7639799928</c:v>
                </c:pt>
                <c:pt idx="6">
                  <c:v>7130287.6642687116</c:v>
                </c:pt>
                <c:pt idx="7">
                  <c:v>8986869.1287580878</c:v>
                </c:pt>
                <c:pt idx="8">
                  <c:v>11961388.582896825</c:v>
                </c:pt>
                <c:pt idx="9">
                  <c:v>14887322.900131032</c:v>
                </c:pt>
                <c:pt idx="10">
                  <c:v>19009214.475108568</c:v>
                </c:pt>
                <c:pt idx="11">
                  <c:v>19416137.501005381</c:v>
                </c:pt>
                <c:pt idx="12">
                  <c:v>18305366.992102958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1.3357264411827271E-2"/>
                  <c:y val="2.864052953156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C38-4E7B-A375-79ED6DDD4431}"/>
                </c:ext>
              </c:extLst>
            </c:dLbl>
            <c:dLbl>
              <c:idx val="6"/>
              <c:layout>
                <c:manualLayout>
                  <c:x val="-8.9879688605803247E-3"/>
                  <c:y val="5.0448303257291958E-2"/>
                </c:manualLayout>
              </c:layout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C38-4E7B-A375-79ED6DDD4431}"/>
                </c:ext>
              </c:extLst>
            </c:dLbl>
            <c:dLbl>
              <c:idx val="7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F5D-4A69-BC97-2369076DA726}"/>
                </c:ext>
              </c:extLst>
            </c:dLbl>
            <c:dLbl>
              <c:idx val="9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C38-4E7B-A375-79ED6DDD4431}"/>
                </c:ext>
              </c:extLst>
            </c:dLbl>
            <c:dLbl>
              <c:idx val="11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خارجی'!$T$1:$AF$1</c:f>
              <c:strCache>
                <c:ptCount val="13"/>
                <c:pt idx="0">
                  <c:v>شهریور
98</c:v>
                </c:pt>
                <c:pt idx="1">
                  <c:v>مهر
98</c:v>
                </c:pt>
                <c:pt idx="2">
                  <c:v>آبان
98</c:v>
                </c:pt>
                <c:pt idx="3">
                  <c:v>آذر
98</c:v>
                </c:pt>
                <c:pt idx="4">
                  <c:v>دی
98</c:v>
                </c:pt>
                <c:pt idx="5">
                  <c:v>بهمن
98</c:v>
                </c:pt>
                <c:pt idx="6">
                  <c:v>اسفند
98</c:v>
                </c:pt>
                <c:pt idx="7">
                  <c:v>فروردین
99</c:v>
                </c:pt>
                <c:pt idx="8">
                  <c:v>اردیبهشت
99</c:v>
                </c:pt>
                <c:pt idx="9">
                  <c:v>خرداد
99</c:v>
                </c:pt>
                <c:pt idx="10">
                  <c:v>تیر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'سرمایه گذار خارجی'!$T$5:$AF$5</c:f>
              <c:numCache>
                <c:formatCode>#,##0</c:formatCode>
                <c:ptCount val="13"/>
                <c:pt idx="0">
                  <c:v>14811</c:v>
                </c:pt>
                <c:pt idx="1">
                  <c:v>14972</c:v>
                </c:pt>
                <c:pt idx="2">
                  <c:v>15340</c:v>
                </c:pt>
                <c:pt idx="3">
                  <c:v>17780</c:v>
                </c:pt>
                <c:pt idx="4">
                  <c:v>21103</c:v>
                </c:pt>
                <c:pt idx="5">
                  <c:v>21599</c:v>
                </c:pt>
                <c:pt idx="6">
                  <c:v>21528</c:v>
                </c:pt>
                <c:pt idx="7">
                  <c:v>29622</c:v>
                </c:pt>
                <c:pt idx="8">
                  <c:v>35074</c:v>
                </c:pt>
                <c:pt idx="9">
                  <c:v>37423</c:v>
                </c:pt>
                <c:pt idx="10">
                  <c:v>44732</c:v>
                </c:pt>
                <c:pt idx="11">
                  <c:v>45895</c:v>
                </c:pt>
                <c:pt idx="12">
                  <c:v>44278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8040804347732637"/>
          <c:h val="0.800224097925012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14243061.865684269</c:v>
                </c:pt>
                <c:pt idx="1">
                  <c:v>14330661.412434226</c:v>
                </c:pt>
                <c:pt idx="2">
                  <c:v>14367279.466242837</c:v>
                </c:pt>
                <c:pt idx="3">
                  <c:v>16806322.869295988</c:v>
                </c:pt>
                <c:pt idx="4">
                  <c:v>19427665.571553119</c:v>
                </c:pt>
                <c:pt idx="5">
                  <c:v>22811337.66587773</c:v>
                </c:pt>
                <c:pt idx="6">
                  <c:v>24566545.74234055</c:v>
                </c:pt>
                <c:pt idx="7">
                  <c:v>33759363.098660618</c:v>
                </c:pt>
                <c:pt idx="8">
                  <c:v>47451690.913838282</c:v>
                </c:pt>
                <c:pt idx="9">
                  <c:v>60821295.052117012</c:v>
                </c:pt>
                <c:pt idx="10">
                  <c:v>89443157.86376223</c:v>
                </c:pt>
                <c:pt idx="11">
                  <c:v>83925803.88897945</c:v>
                </c:pt>
                <c:pt idx="12">
                  <c:v>76105554.46958968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11115313.69870458</c:v>
                </c:pt>
                <c:pt idx="1">
                  <c:v>11310493.483420659</c:v>
                </c:pt>
                <c:pt idx="2">
                  <c:v>11201334.07746063</c:v>
                </c:pt>
                <c:pt idx="3">
                  <c:v>13027125.20426566</c:v>
                </c:pt>
                <c:pt idx="4">
                  <c:v>14902392.567471229</c:v>
                </c:pt>
                <c:pt idx="5">
                  <c:v>17420335.066295579</c:v>
                </c:pt>
                <c:pt idx="6">
                  <c:v>18731465.610912651</c:v>
                </c:pt>
                <c:pt idx="7">
                  <c:v>25930151.8425637</c:v>
                </c:pt>
                <c:pt idx="8">
                  <c:v>37003258.296182096</c:v>
                </c:pt>
                <c:pt idx="9">
                  <c:v>47567387.750544906</c:v>
                </c:pt>
                <c:pt idx="10">
                  <c:v>71817861.905779496</c:v>
                </c:pt>
                <c:pt idx="11">
                  <c:v>66155973.358450606</c:v>
                </c:pt>
                <c:pt idx="12">
                  <c:v>59769369.266968802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3127748.1669796887</c:v>
                </c:pt>
                <c:pt idx="1">
                  <c:v>3020167.9290135675</c:v>
                </c:pt>
                <c:pt idx="2">
                  <c:v>3165945.3887822069</c:v>
                </c:pt>
                <c:pt idx="3">
                  <c:v>3779197.66503033</c:v>
                </c:pt>
                <c:pt idx="4">
                  <c:v>4525273.0040818909</c:v>
                </c:pt>
                <c:pt idx="5">
                  <c:v>5391002.5995821506</c:v>
                </c:pt>
                <c:pt idx="6">
                  <c:v>5835080.1314278999</c:v>
                </c:pt>
                <c:pt idx="7">
                  <c:v>7829211.2560969191</c:v>
                </c:pt>
                <c:pt idx="8">
                  <c:v>10448432.61765619</c:v>
                </c:pt>
                <c:pt idx="9">
                  <c:v>13253907.301572109</c:v>
                </c:pt>
                <c:pt idx="10">
                  <c:v>17625295.957982741</c:v>
                </c:pt>
                <c:pt idx="11">
                  <c:v>17769830.53052884</c:v>
                </c:pt>
                <c:pt idx="12">
                  <c:v>16336185.202620881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65095289007654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6957819.9301684201</c:v>
                </c:pt>
                <c:pt idx="1">
                  <c:v>6710389.7320109196</c:v>
                </c:pt>
                <c:pt idx="2">
                  <c:v>6606269.6757988101</c:v>
                </c:pt>
                <c:pt idx="3">
                  <c:v>7648453.3136783699</c:v>
                </c:pt>
                <c:pt idx="4">
                  <c:v>8660992.2301745992</c:v>
                </c:pt>
                <c:pt idx="5">
                  <c:v>10065916.4436255</c:v>
                </c:pt>
                <c:pt idx="6">
                  <c:v>10869697.587304199</c:v>
                </c:pt>
                <c:pt idx="7">
                  <c:v>14714537.1428806</c:v>
                </c:pt>
                <c:pt idx="8">
                  <c:v>21556621.8715204</c:v>
                </c:pt>
                <c:pt idx="9">
                  <c:v>27957126.8189454</c:v>
                </c:pt>
                <c:pt idx="10">
                  <c:v>40261045.076450899</c:v>
                </c:pt>
                <c:pt idx="11">
                  <c:v>35746344.075695403</c:v>
                </c:pt>
                <c:pt idx="12">
                  <c:v>33874039.503508203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4157493.7685361598</c:v>
                </c:pt>
                <c:pt idx="1">
                  <c:v>4600103.7514097402</c:v>
                </c:pt>
                <c:pt idx="2">
                  <c:v>4595064.4016618198</c:v>
                </c:pt>
                <c:pt idx="3">
                  <c:v>5378671.8905872898</c:v>
                </c:pt>
                <c:pt idx="4">
                  <c:v>6241400.3372966303</c:v>
                </c:pt>
                <c:pt idx="5">
                  <c:v>7354418.6226700796</c:v>
                </c:pt>
                <c:pt idx="6">
                  <c:v>7861768.0236084498</c:v>
                </c:pt>
                <c:pt idx="7">
                  <c:v>11215614.6996831</c:v>
                </c:pt>
                <c:pt idx="8">
                  <c:v>15446636.4246617</c:v>
                </c:pt>
                <c:pt idx="9">
                  <c:v>19610260.931599502</c:v>
                </c:pt>
                <c:pt idx="10">
                  <c:v>31556816.8293286</c:v>
                </c:pt>
                <c:pt idx="11">
                  <c:v>30409629.2827552</c:v>
                </c:pt>
                <c:pt idx="12">
                  <c:v>25895329.763460599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11115313.69870458</c:v>
                </c:pt>
                <c:pt idx="1">
                  <c:v>11310493.483420659</c:v>
                </c:pt>
                <c:pt idx="2">
                  <c:v>11201334.07746063</c:v>
                </c:pt>
                <c:pt idx="3">
                  <c:v>13027125.20426566</c:v>
                </c:pt>
                <c:pt idx="4">
                  <c:v>14902392.567471229</c:v>
                </c:pt>
                <c:pt idx="5">
                  <c:v>17420335.066295579</c:v>
                </c:pt>
                <c:pt idx="6">
                  <c:v>18731465.610912651</c:v>
                </c:pt>
                <c:pt idx="7">
                  <c:v>25930151.8425637</c:v>
                </c:pt>
                <c:pt idx="8">
                  <c:v>37003258.296182096</c:v>
                </c:pt>
                <c:pt idx="9">
                  <c:v>47567387.750544906</c:v>
                </c:pt>
                <c:pt idx="10">
                  <c:v>71817861.905779496</c:v>
                </c:pt>
                <c:pt idx="11">
                  <c:v>66155973.358450606</c:v>
                </c:pt>
                <c:pt idx="12">
                  <c:v>59769369.266968802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8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35949503343891"/>
          <c:w val="0.8788639712536418"/>
          <c:h val="0.79714451900342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347108.32400000002</c:v>
                </c:pt>
                <c:pt idx="1">
                  <c:v>308391.42800000001</c:v>
                </c:pt>
                <c:pt idx="2">
                  <c:v>328178.45299999998</c:v>
                </c:pt>
                <c:pt idx="3">
                  <c:v>407331.09899999999</c:v>
                </c:pt>
                <c:pt idx="4">
                  <c:v>473399.92349999998</c:v>
                </c:pt>
                <c:pt idx="5">
                  <c:v>615686.76500000001</c:v>
                </c:pt>
                <c:pt idx="6">
                  <c:v>666326.3125</c:v>
                </c:pt>
                <c:pt idx="7">
                  <c:v>1129595.7590000001</c:v>
                </c:pt>
                <c:pt idx="8">
                  <c:v>1634905.0730000001</c:v>
                </c:pt>
                <c:pt idx="9">
                  <c:v>2024835.091</c:v>
                </c:pt>
                <c:pt idx="10">
                  <c:v>2646692.1085000001</c:v>
                </c:pt>
                <c:pt idx="11">
                  <c:v>3072798.2105</c:v>
                </c:pt>
                <c:pt idx="12">
                  <c:v>3221066.3325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1891678.81472384</c:v>
                </c:pt>
                <c:pt idx="1">
                  <c:v>1871795.61670226</c:v>
                </c:pt>
                <c:pt idx="2">
                  <c:v>1938041.8699179599</c:v>
                </c:pt>
                <c:pt idx="3">
                  <c:v>2216232.8920046198</c:v>
                </c:pt>
                <c:pt idx="4">
                  <c:v>2577002.0965516102</c:v>
                </c:pt>
                <c:pt idx="5">
                  <c:v>3038195.5115687</c:v>
                </c:pt>
                <c:pt idx="6">
                  <c:v>3331907.7556690001</c:v>
                </c:pt>
                <c:pt idx="7">
                  <c:v>4275564.5425738897</c:v>
                </c:pt>
                <c:pt idx="8">
                  <c:v>5380347.02725079</c:v>
                </c:pt>
                <c:pt idx="9">
                  <c:v>7284796.34658626</c:v>
                </c:pt>
                <c:pt idx="10">
                  <c:v>9991905.4343786892</c:v>
                </c:pt>
                <c:pt idx="11">
                  <c:v>9150324.3236299995</c:v>
                </c:pt>
                <c:pt idx="12">
                  <c:v>8276771.4746883903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880315.566075849</c:v>
                </c:pt>
                <c:pt idx="1">
                  <c:v>831253.87301130802</c:v>
                </c:pt>
                <c:pt idx="2">
                  <c:v>890854.04076424695</c:v>
                </c:pt>
                <c:pt idx="3">
                  <c:v>1146705.42632571</c:v>
                </c:pt>
                <c:pt idx="4">
                  <c:v>1464787.4090302801</c:v>
                </c:pt>
                <c:pt idx="5">
                  <c:v>1726179.4175134499</c:v>
                </c:pt>
                <c:pt idx="6">
                  <c:v>1824646.9910089001</c:v>
                </c:pt>
                <c:pt idx="7">
                  <c:v>2407421.3655230301</c:v>
                </c:pt>
                <c:pt idx="8">
                  <c:v>3413521.7474054</c:v>
                </c:pt>
                <c:pt idx="9">
                  <c:v>3921146.9969858499</c:v>
                </c:pt>
                <c:pt idx="10">
                  <c:v>4957382.5847040499</c:v>
                </c:pt>
                <c:pt idx="11">
                  <c:v>5514684.2544988403</c:v>
                </c:pt>
                <c:pt idx="12">
                  <c:v>4807843.3432324901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8645.4621800000004</c:v>
                </c:pt>
                <c:pt idx="1">
                  <c:v>8727.0113000000001</c:v>
                </c:pt>
                <c:pt idx="2">
                  <c:v>8871.0251000000007</c:v>
                </c:pt>
                <c:pt idx="3">
                  <c:v>8928.2476999999999</c:v>
                </c:pt>
                <c:pt idx="4">
                  <c:v>10083.575000000001</c:v>
                </c:pt>
                <c:pt idx="5">
                  <c:v>10940.905500000001</c:v>
                </c:pt>
                <c:pt idx="6">
                  <c:v>12199.072249999999</c:v>
                </c:pt>
                <c:pt idx="7">
                  <c:v>16629.589</c:v>
                </c:pt>
                <c:pt idx="8">
                  <c:v>19658.77</c:v>
                </c:pt>
                <c:pt idx="9">
                  <c:v>23128.866999999998</c:v>
                </c:pt>
                <c:pt idx="10">
                  <c:v>29315.830399999999</c:v>
                </c:pt>
                <c:pt idx="11">
                  <c:v>32023.741900000001</c:v>
                </c:pt>
                <c:pt idx="12">
                  <c:v>30504.052199999998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3127748.1669796887</c:v>
                </c:pt>
                <c:pt idx="1">
                  <c:v>3020167.9290135675</c:v>
                </c:pt>
                <c:pt idx="2">
                  <c:v>3165945.3887822069</c:v>
                </c:pt>
                <c:pt idx="3">
                  <c:v>3779197.66503033</c:v>
                </c:pt>
                <c:pt idx="4">
                  <c:v>4525273.0040818909</c:v>
                </c:pt>
                <c:pt idx="5">
                  <c:v>5391002.5995821506</c:v>
                </c:pt>
                <c:pt idx="6">
                  <c:v>5835080.1314278999</c:v>
                </c:pt>
                <c:pt idx="7">
                  <c:v>7829211.2560969191</c:v>
                </c:pt>
                <c:pt idx="8">
                  <c:v>10448432.61765619</c:v>
                </c:pt>
                <c:pt idx="9">
                  <c:v>13253907.301572109</c:v>
                </c:pt>
                <c:pt idx="10">
                  <c:v>17625295.957982741</c:v>
                </c:pt>
                <c:pt idx="11">
                  <c:v>17769830.53052884</c:v>
                </c:pt>
                <c:pt idx="12">
                  <c:v>16336185.202620881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0906923058662E-2"/>
          <c:y val="0.12163830949475186"/>
          <c:w val="0.75012849713390495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مخابرات</c:v>
                </c:pt>
                <c:pt idx="3">
                  <c:v>سرمايه گذاريها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استخراج کانه هاي فلزي</c:v>
                </c:pt>
                <c:pt idx="7">
                  <c:v>شرکتهاي چند رشته اي صنعتي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0.19283836905308427</c:v>
                </c:pt>
                <c:pt idx="1">
                  <c:v>2.24441328919367E-2</c:v>
                </c:pt>
                <c:pt idx="2">
                  <c:v>2.63586542924613E-2</c:v>
                </c:pt>
                <c:pt idx="3">
                  <c:v>3.46384418874843E-2</c:v>
                </c:pt>
                <c:pt idx="4">
                  <c:v>3.80955787312688E-2</c:v>
                </c:pt>
                <c:pt idx="5">
                  <c:v>6.8062144442849998E-2</c:v>
                </c:pt>
                <c:pt idx="6">
                  <c:v>7.7986733256527302E-2</c:v>
                </c:pt>
                <c:pt idx="7">
                  <c:v>8.1460939917036596E-2</c:v>
                </c:pt>
                <c:pt idx="8">
                  <c:v>8.1526583365842994E-2</c:v>
                </c:pt>
                <c:pt idx="9">
                  <c:v>0.16474405141743501</c:v>
                </c:pt>
                <c:pt idx="10">
                  <c:v>0.211844370744073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سرمايه گذاريها</c:v>
                </c:pt>
                <c:pt idx="2">
                  <c:v>مواد و محصولات دارويي</c:v>
                </c:pt>
                <c:pt idx="3">
                  <c:v>مخابرات</c:v>
                </c:pt>
                <c:pt idx="4">
                  <c:v>خودرو و ساخت قطعات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فراورده هاي نفتي، كك و سوخت هسته اي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0.15163716000928285</c:v>
                </c:pt>
                <c:pt idx="1">
                  <c:v>2.2633854921358099E-2</c:v>
                </c:pt>
                <c:pt idx="2">
                  <c:v>2.4101044489791602E-2</c:v>
                </c:pt>
                <c:pt idx="3">
                  <c:v>3.35630110306121E-2</c:v>
                </c:pt>
                <c:pt idx="4">
                  <c:v>4.6078238901997602E-2</c:v>
                </c:pt>
                <c:pt idx="5">
                  <c:v>7.6828685957503404E-2</c:v>
                </c:pt>
                <c:pt idx="6">
                  <c:v>7.9187805958254698E-2</c:v>
                </c:pt>
                <c:pt idx="7">
                  <c:v>8.0663060345600807E-2</c:v>
                </c:pt>
                <c:pt idx="8">
                  <c:v>0.10372587290169399</c:v>
                </c:pt>
                <c:pt idx="9">
                  <c:v>0.169782520962839</c:v>
                </c:pt>
                <c:pt idx="10">
                  <c:v>0.21179874452106601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انبوه سازي، املاك و مستغلات</c:v>
                </c:pt>
                <c:pt idx="3">
                  <c:v>محصولات غذايي و آشاميدني به جز قند و شكر</c:v>
                </c:pt>
                <c:pt idx="4">
                  <c:v>عرضه برق، گاز، بخاروآب گرم</c:v>
                </c:pt>
                <c:pt idx="5">
                  <c:v>بيمه وصندوق بازنشستگي به جزتامين اجتماعي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0.18453171568212623</c:v>
                </c:pt>
                <c:pt idx="1">
                  <c:v>2.1959043483104498E-2</c:v>
                </c:pt>
                <c:pt idx="2">
                  <c:v>2.5779041397823801E-2</c:v>
                </c:pt>
                <c:pt idx="3">
                  <c:v>3.2881766696272297E-2</c:v>
                </c:pt>
                <c:pt idx="4">
                  <c:v>5.4428384175833497E-2</c:v>
                </c:pt>
                <c:pt idx="5">
                  <c:v>7.1232060500969904E-2</c:v>
                </c:pt>
                <c:pt idx="6">
                  <c:v>7.3592356176711504E-2</c:v>
                </c:pt>
                <c:pt idx="7">
                  <c:v>7.8559748017187306E-2</c:v>
                </c:pt>
                <c:pt idx="8">
                  <c:v>9.87148290605806E-2</c:v>
                </c:pt>
                <c:pt idx="9">
                  <c:v>0.146309750932685</c:v>
                </c:pt>
                <c:pt idx="10">
                  <c:v>0.212011303876706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78756445436182"/>
          <c:y val="0.12262869520897043"/>
          <c:w val="0.85030204344198879"/>
          <c:h val="0.7401981056715736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454476.98305448296</c:v>
                </c:pt>
                <c:pt idx="1">
                  <c:v>528890.29505945102</c:v>
                </c:pt>
                <c:pt idx="2">
                  <c:v>256475.34657533601</c:v>
                </c:pt>
                <c:pt idx="3">
                  <c:v>562968.52078355302</c:v>
                </c:pt>
                <c:pt idx="4">
                  <c:v>789451.13955028204</c:v>
                </c:pt>
                <c:pt idx="5">
                  <c:v>1079672.8140104511</c:v>
                </c:pt>
                <c:pt idx="6">
                  <c:v>1132579.6230321899</c:v>
                </c:pt>
                <c:pt idx="7">
                  <c:v>1423211.91600918</c:v>
                </c:pt>
                <c:pt idx="8">
                  <c:v>3305564.8533979524</c:v>
                </c:pt>
                <c:pt idx="9">
                  <c:v>2310287.1330427262</c:v>
                </c:pt>
                <c:pt idx="10">
                  <c:v>5014924.9188156594</c:v>
                </c:pt>
                <c:pt idx="11">
                  <c:v>4258607.3317805398</c:v>
                </c:pt>
                <c:pt idx="12">
                  <c:v>2558393.4754667487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22143.131835050001</c:v>
                </c:pt>
                <c:pt idx="1">
                  <c:v>21697.884546843998</c:v>
                </c:pt>
                <c:pt idx="2">
                  <c:v>16578.454365501999</c:v>
                </c:pt>
                <c:pt idx="3">
                  <c:v>28858.523826204</c:v>
                </c:pt>
                <c:pt idx="4">
                  <c:v>27920.530930512999</c:v>
                </c:pt>
                <c:pt idx="5">
                  <c:v>38990.792456987001</c:v>
                </c:pt>
                <c:pt idx="6">
                  <c:v>72882.530499916</c:v>
                </c:pt>
                <c:pt idx="7">
                  <c:v>20842.472495004</c:v>
                </c:pt>
                <c:pt idx="8">
                  <c:v>47979.707496349998</c:v>
                </c:pt>
                <c:pt idx="9">
                  <c:v>66656.990411324005</c:v>
                </c:pt>
                <c:pt idx="10">
                  <c:v>78249.941941479992</c:v>
                </c:pt>
                <c:pt idx="11">
                  <c:v>108066.02443021501</c:v>
                </c:pt>
                <c:pt idx="12">
                  <c:v>114849.271304041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10030.469750995</c:v>
                </c:pt>
                <c:pt idx="1">
                  <c:v>791.87444715700008</c:v>
                </c:pt>
                <c:pt idx="2">
                  <c:v>30276.610045560003</c:v>
                </c:pt>
                <c:pt idx="3">
                  <c:v>870.89314392599999</c:v>
                </c:pt>
                <c:pt idx="4">
                  <c:v>5739.7877497119998</c:v>
                </c:pt>
                <c:pt idx="5">
                  <c:v>2037.6429867280001</c:v>
                </c:pt>
                <c:pt idx="6">
                  <c:v>97473.688589530997</c:v>
                </c:pt>
                <c:pt idx="7">
                  <c:v>46509.645495209399</c:v>
                </c:pt>
                <c:pt idx="8">
                  <c:v>10256.905924507999</c:v>
                </c:pt>
                <c:pt idx="9">
                  <c:v>11897.257806332</c:v>
                </c:pt>
                <c:pt idx="10">
                  <c:v>20686.965838399999</c:v>
                </c:pt>
                <c:pt idx="11">
                  <c:v>83332.993636261002</c:v>
                </c:pt>
                <c:pt idx="12">
                  <c:v>62633.076299417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525207402763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486650.58464052796</c:v>
                </c:pt>
                <c:pt idx="1">
                  <c:v>551380.05405345198</c:v>
                </c:pt>
                <c:pt idx="2">
                  <c:v>303330.410986398</c:v>
                </c:pt>
                <c:pt idx="3">
                  <c:v>592697.93775368307</c:v>
                </c:pt>
                <c:pt idx="4">
                  <c:v>823111.45823050709</c:v>
                </c:pt>
                <c:pt idx="5">
                  <c:v>1120701.249454166</c:v>
                </c:pt>
                <c:pt idx="6">
                  <c:v>1302935.842121637</c:v>
                </c:pt>
                <c:pt idx="7">
                  <c:v>1490564.0339993935</c:v>
                </c:pt>
                <c:pt idx="8">
                  <c:v>3363801.4668188104</c:v>
                </c:pt>
                <c:pt idx="9">
                  <c:v>2388841.381260382</c:v>
                </c:pt>
                <c:pt idx="10">
                  <c:v>5113861.8265955392</c:v>
                </c:pt>
                <c:pt idx="11">
                  <c:v>4450006.3498470159</c:v>
                </c:pt>
                <c:pt idx="12">
                  <c:v>2735875.8230702067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486650.58464052796</c:v>
                </c:pt>
                <c:pt idx="1">
                  <c:v>551380.05405345198</c:v>
                </c:pt>
                <c:pt idx="2">
                  <c:v>303330.410986398</c:v>
                </c:pt>
                <c:pt idx="3">
                  <c:v>592697.93775368307</c:v>
                </c:pt>
                <c:pt idx="4">
                  <c:v>823111.45823050709</c:v>
                </c:pt>
                <c:pt idx="5">
                  <c:v>1120701.249454166</c:v>
                </c:pt>
                <c:pt idx="6">
                  <c:v>1302935.842121637</c:v>
                </c:pt>
                <c:pt idx="7">
                  <c:v>1490564.0339993935</c:v>
                </c:pt>
                <c:pt idx="8">
                  <c:v>3363801.4668188104</c:v>
                </c:pt>
                <c:pt idx="9">
                  <c:v>2388841.381260382</c:v>
                </c:pt>
                <c:pt idx="10">
                  <c:v>5113861.8265955392</c:v>
                </c:pt>
                <c:pt idx="11">
                  <c:v>4450006.3498470159</c:v>
                </c:pt>
                <c:pt idx="12">
                  <c:v>2735875.8230702067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1643285116641849"/>
          <c:y val="0.13346753394956065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25-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335012.481910109</c:v>
                </c:pt>
                <c:pt idx="1">
                  <c:v>393717.37955896399</c:v>
                </c:pt>
                <c:pt idx="2">
                  <c:v>219929.13688174001</c:v>
                </c:pt>
                <c:pt idx="3">
                  <c:v>390315.52797469404</c:v>
                </c:pt>
                <c:pt idx="4">
                  <c:v>582869.44435990509</c:v>
                </c:pt>
                <c:pt idx="5">
                  <c:v>762403.16117345402</c:v>
                </c:pt>
                <c:pt idx="6">
                  <c:v>878832.25433052098</c:v>
                </c:pt>
                <c:pt idx="7">
                  <c:v>983714.333984536</c:v>
                </c:pt>
                <c:pt idx="8">
                  <c:v>2411951.8693916798</c:v>
                </c:pt>
                <c:pt idx="9">
                  <c:v>1653621.611315554</c:v>
                </c:pt>
                <c:pt idx="10">
                  <c:v>3745248.4106649002</c:v>
                </c:pt>
                <c:pt idx="11">
                  <c:v>3343361.0166321704</c:v>
                </c:pt>
                <c:pt idx="12">
                  <c:v>2068789.0151922661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151638.10273041902</c:v>
                </c:pt>
                <c:pt idx="1">
                  <c:v>157662.67449448799</c:v>
                </c:pt>
                <c:pt idx="2">
                  <c:v>83401.274104658005</c:v>
                </c:pt>
                <c:pt idx="3">
                  <c:v>202382.40977898898</c:v>
                </c:pt>
                <c:pt idx="4">
                  <c:v>240242.01387060201</c:v>
                </c:pt>
                <c:pt idx="5">
                  <c:v>358285.08828071202</c:v>
                </c:pt>
                <c:pt idx="6">
                  <c:v>424103.58779111604</c:v>
                </c:pt>
                <c:pt idx="7">
                  <c:v>506849.70001485699</c:v>
                </c:pt>
                <c:pt idx="8">
                  <c:v>951849.59742712602</c:v>
                </c:pt>
                <c:pt idx="9">
                  <c:v>735219.76994483196</c:v>
                </c:pt>
                <c:pt idx="10">
                  <c:v>1368613.4159306372</c:v>
                </c:pt>
                <c:pt idx="11">
                  <c:v>1106645.3332148688</c:v>
                </c:pt>
                <c:pt idx="12">
                  <c:v>667086.80787794595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190125857993846E-2"/>
                  <c:y val="-2.3918277150625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8620382181678079E-2"/>
                  <c:y val="-3.102869473844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6441428829934149E-2"/>
                  <c:y val="-2.4893305537225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0133436337045809E-2"/>
                  <c:y val="-2.8936028524434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614604114217858E-2"/>
                  <c:y val="-2.98413438138539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4.193339267173412E-2"/>
                  <c:y val="-2.79610001378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4.006651693116868E-2"/>
                  <c:y val="-2.8635211735229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4.7567080315904391E-2"/>
                  <c:y val="-2.744786081063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8468176468549555E-2"/>
                  <c:y val="-3.1847107399870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4.7481314872095295E-2"/>
                  <c:y val="-2.358721952017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4.7204214229621233E-2"/>
                  <c:y val="-2.665491412078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2.528180017354326E-2"/>
                  <c:y val="-1.946268709928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486650.58464052802</c:v>
                </c:pt>
                <c:pt idx="1">
                  <c:v>551380.05405345198</c:v>
                </c:pt>
                <c:pt idx="2">
                  <c:v>303330.41098639794</c:v>
                </c:pt>
                <c:pt idx="3">
                  <c:v>592697.93775368296</c:v>
                </c:pt>
                <c:pt idx="4">
                  <c:v>823111.45823050698</c:v>
                </c:pt>
                <c:pt idx="5">
                  <c:v>1120688.249454166</c:v>
                </c:pt>
                <c:pt idx="6">
                  <c:v>1302935.842121637</c:v>
                </c:pt>
                <c:pt idx="7">
                  <c:v>1490564.0339993932</c:v>
                </c:pt>
                <c:pt idx="8">
                  <c:v>3363801.4668188058</c:v>
                </c:pt>
                <c:pt idx="9">
                  <c:v>2388841.3812603862</c:v>
                </c:pt>
                <c:pt idx="10">
                  <c:v>5113861.8265955364</c:v>
                </c:pt>
                <c:pt idx="11">
                  <c:v>4450006.3498470401</c:v>
                </c:pt>
                <c:pt idx="12">
                  <c:v>2735875.8230702113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25-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335012.481910109</c:v>
                </c:pt>
                <c:pt idx="1">
                  <c:v>393717.37955896399</c:v>
                </c:pt>
                <c:pt idx="2">
                  <c:v>219929.13688174001</c:v>
                </c:pt>
                <c:pt idx="3">
                  <c:v>390315.52797469404</c:v>
                </c:pt>
                <c:pt idx="4">
                  <c:v>582869.44435990509</c:v>
                </c:pt>
                <c:pt idx="5">
                  <c:v>762403.16117345402</c:v>
                </c:pt>
                <c:pt idx="6">
                  <c:v>878832.25433052098</c:v>
                </c:pt>
                <c:pt idx="7">
                  <c:v>983714.333984536</c:v>
                </c:pt>
                <c:pt idx="8">
                  <c:v>2411951.8693916798</c:v>
                </c:pt>
                <c:pt idx="9">
                  <c:v>1653621.611315554</c:v>
                </c:pt>
                <c:pt idx="10">
                  <c:v>3745248.4106649002</c:v>
                </c:pt>
                <c:pt idx="11">
                  <c:v>3343361.0166321704</c:v>
                </c:pt>
                <c:pt idx="12">
                  <c:v>2068789.0151922661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2-4F53-A353-B17026445FA9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151638.10273041902</c:v>
                </c:pt>
                <c:pt idx="1">
                  <c:v>157662.67449448799</c:v>
                </c:pt>
                <c:pt idx="2">
                  <c:v>83401.274104658005</c:v>
                </c:pt>
                <c:pt idx="3">
                  <c:v>202382.40977898898</c:v>
                </c:pt>
                <c:pt idx="4">
                  <c:v>240242.01387060201</c:v>
                </c:pt>
                <c:pt idx="5">
                  <c:v>358285.08828071202</c:v>
                </c:pt>
                <c:pt idx="6">
                  <c:v>424103.58779111604</c:v>
                </c:pt>
                <c:pt idx="7">
                  <c:v>506849.70001485699</c:v>
                </c:pt>
                <c:pt idx="8">
                  <c:v>951849.59742712602</c:v>
                </c:pt>
                <c:pt idx="9">
                  <c:v>735219.76994483196</c:v>
                </c:pt>
                <c:pt idx="10">
                  <c:v>1368613.4159306372</c:v>
                </c:pt>
                <c:pt idx="11">
                  <c:v>1106645.3332148688</c:v>
                </c:pt>
                <c:pt idx="12">
                  <c:v>667086.80787794595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2-4F53-A353-B1702644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2A2-4F53-A353-B17026445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486650.58464052802</c:v>
                </c:pt>
                <c:pt idx="1">
                  <c:v>551380.05405345198</c:v>
                </c:pt>
                <c:pt idx="2">
                  <c:v>303330.41098639794</c:v>
                </c:pt>
                <c:pt idx="3">
                  <c:v>592697.93775368296</c:v>
                </c:pt>
                <c:pt idx="4">
                  <c:v>823111.45823050698</c:v>
                </c:pt>
                <c:pt idx="5">
                  <c:v>1120688.249454166</c:v>
                </c:pt>
                <c:pt idx="6">
                  <c:v>1302935.842121637</c:v>
                </c:pt>
                <c:pt idx="7">
                  <c:v>1490564.0339993932</c:v>
                </c:pt>
                <c:pt idx="8">
                  <c:v>3363801.4668188058</c:v>
                </c:pt>
                <c:pt idx="9">
                  <c:v>2388841.3812603862</c:v>
                </c:pt>
                <c:pt idx="10">
                  <c:v>5113861.8265955364</c:v>
                </c:pt>
                <c:pt idx="11">
                  <c:v>4450006.3498470401</c:v>
                </c:pt>
                <c:pt idx="12">
                  <c:v>2735875.8230702113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A2-4F53-A353-B1702644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302103.54800000001</c:v>
                </c:pt>
                <c:pt idx="1">
                  <c:v>308314.88</c:v>
                </c:pt>
                <c:pt idx="2">
                  <c:v>304997.00400000002</c:v>
                </c:pt>
                <c:pt idx="3">
                  <c:v>353996.72100000002</c:v>
                </c:pt>
                <c:pt idx="4">
                  <c:v>409807.77100000001</c:v>
                </c:pt>
                <c:pt idx="5">
                  <c:v>478755.66399999999</c:v>
                </c:pt>
                <c:pt idx="6">
                  <c:v>512900.47200000001</c:v>
                </c:pt>
                <c:pt idx="7">
                  <c:v>690036.94700000004</c:v>
                </c:pt>
                <c:pt idx="8">
                  <c:v>986759.20200000005</c:v>
                </c:pt>
                <c:pt idx="9">
                  <c:v>1270627.1100000001</c:v>
                </c:pt>
                <c:pt idx="10">
                  <c:v>1916194.06</c:v>
                </c:pt>
                <c:pt idx="11">
                  <c:v>1757229.2</c:v>
                </c:pt>
                <c:pt idx="12">
                  <c:v>1595160.11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4017.0419900000002</c:v>
                </c:pt>
                <c:pt idx="1">
                  <c:v>3804.8788</c:v>
                </c:pt>
                <c:pt idx="2">
                  <c:v>3950.0976500000002</c:v>
                </c:pt>
                <c:pt idx="3">
                  <c:v>4558.98369</c:v>
                </c:pt>
                <c:pt idx="4">
                  <c:v>5301.0109400000001</c:v>
                </c:pt>
                <c:pt idx="5">
                  <c:v>6206.6688800000002</c:v>
                </c:pt>
                <c:pt idx="6">
                  <c:v>6591.3407699999998</c:v>
                </c:pt>
                <c:pt idx="7">
                  <c:v>8583.1783799999994</c:v>
                </c:pt>
                <c:pt idx="8">
                  <c:v>11112.9665</c:v>
                </c:pt>
                <c:pt idx="9">
                  <c:v>14179.621800000001</c:v>
                </c:pt>
                <c:pt idx="10">
                  <c:v>19543.5285</c:v>
                </c:pt>
                <c:pt idx="11">
                  <c:v>18777.775300000001</c:v>
                </c:pt>
                <c:pt idx="12">
                  <c:v>17599.260300000002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</c:valAx>
      <c:valAx>
        <c:axId val="4773996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شهریور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فراورده هاي نفتي، كك و سوخت هسته اي</c:v>
                </c:pt>
                <c:pt idx="4">
                  <c:v>خودرو و ساخت قطعات</c:v>
                </c:pt>
                <c:pt idx="5">
                  <c:v>شرکتهاي چند رشته اي صنعتي</c:v>
                </c:pt>
                <c:pt idx="6">
                  <c:v>سرمايه گذاريها</c:v>
                </c:pt>
                <c:pt idx="7">
                  <c:v>استخراج کانه هاي فلزي</c:v>
                </c:pt>
                <c:pt idx="8">
                  <c:v>انبوه سازي، املاك و مستغلات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471602.06649455999</c:v>
                </c:pt>
                <c:pt idx="1">
                  <c:v>418591.69739031501</c:v>
                </c:pt>
                <c:pt idx="2">
                  <c:v>309074.40204531403</c:v>
                </c:pt>
                <c:pt idx="3">
                  <c:v>203584.69211386799</c:v>
                </c:pt>
                <c:pt idx="4">
                  <c:v>188578.948053553</c:v>
                </c:pt>
                <c:pt idx="5">
                  <c:v>179120.24050047999</c:v>
                </c:pt>
                <c:pt idx="6">
                  <c:v>133822.575976819</c:v>
                </c:pt>
                <c:pt idx="7">
                  <c:v>99601.079765457005</c:v>
                </c:pt>
                <c:pt idx="8">
                  <c:v>86983.048763290994</c:v>
                </c:pt>
                <c:pt idx="9">
                  <c:v>67377.558504430999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مرداد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فراورده هاي نفتي، كك و سوخت هسته اي</c:v>
                </c:pt>
                <c:pt idx="4">
                  <c:v>خودرو و ساخت قطعات</c:v>
                </c:pt>
                <c:pt idx="5">
                  <c:v>شرکتهاي چند رشته اي صنعتي</c:v>
                </c:pt>
                <c:pt idx="6">
                  <c:v>سرمايه گذاريها</c:v>
                </c:pt>
                <c:pt idx="7">
                  <c:v>استخراج کانه هاي فلزي</c:v>
                </c:pt>
                <c:pt idx="8">
                  <c:v>انبوه سازي، املاك و مستغلات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476117.494927836</c:v>
                </c:pt>
                <c:pt idx="1">
                  <c:v>471103.79150849098</c:v>
                </c:pt>
                <c:pt idx="2">
                  <c:v>391177.93912386999</c:v>
                </c:pt>
                <c:pt idx="3">
                  <c:v>443986.22667624301</c:v>
                </c:pt>
                <c:pt idx="4">
                  <c:v>416648.83361845702</c:v>
                </c:pt>
                <c:pt idx="5">
                  <c:v>317882.70261288999</c:v>
                </c:pt>
                <c:pt idx="6">
                  <c:v>221912.78048210501</c:v>
                </c:pt>
                <c:pt idx="7">
                  <c:v>129195.038905496</c:v>
                </c:pt>
                <c:pt idx="8">
                  <c:v>182534.284761747</c:v>
                </c:pt>
                <c:pt idx="9">
                  <c:v>160608.82065045999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75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843144637550179"/>
          <c:y val="0.1052941395762071"/>
          <c:w val="0.19596392079934755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شهریور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محصولات شيميايي</c:v>
                </c:pt>
                <c:pt idx="5">
                  <c:v>سرمايه گذاريها</c:v>
                </c:pt>
                <c:pt idx="6">
                  <c:v>فراورده هاي نفتي، كك و سوخت هسته اي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65788393.008000001</c:v>
                </c:pt>
                <c:pt idx="1">
                  <c:v>33556546.678999998</c:v>
                </c:pt>
                <c:pt idx="2">
                  <c:v>28319283.181000002</c:v>
                </c:pt>
                <c:pt idx="3">
                  <c:v>14182065.377</c:v>
                </c:pt>
                <c:pt idx="4">
                  <c:v>12273470</c:v>
                </c:pt>
                <c:pt idx="5">
                  <c:v>8925126.6170000006</c:v>
                </c:pt>
                <c:pt idx="6">
                  <c:v>7221952.727</c:v>
                </c:pt>
                <c:pt idx="7">
                  <c:v>6476516.1140000001</c:v>
                </c:pt>
                <c:pt idx="8">
                  <c:v>4318391.0769999996</c:v>
                </c:pt>
                <c:pt idx="9">
                  <c:v>3233564.818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مرداد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محصولات شيميايي</c:v>
                </c:pt>
                <c:pt idx="5">
                  <c:v>سرمايه گذاريها</c:v>
                </c:pt>
                <c:pt idx="6">
                  <c:v>فراورده هاي نفتي، كك و سوخت هسته اي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64962459.171999998</c:v>
                </c:pt>
                <c:pt idx="1">
                  <c:v>44135128.567000002</c:v>
                </c:pt>
                <c:pt idx="2">
                  <c:v>20134683.774</c:v>
                </c:pt>
                <c:pt idx="3">
                  <c:v>12774049.005000001</c:v>
                </c:pt>
                <c:pt idx="4">
                  <c:v>13236234.635</c:v>
                </c:pt>
                <c:pt idx="5">
                  <c:v>11615388.499</c:v>
                </c:pt>
                <c:pt idx="6">
                  <c:v>8928789.4220000003</c:v>
                </c:pt>
                <c:pt idx="7">
                  <c:v>9343801.1899999995</c:v>
                </c:pt>
                <c:pt idx="8">
                  <c:v>4031505.7579999999</c:v>
                </c:pt>
                <c:pt idx="9">
                  <c:v>4209082.7230000002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12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30000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27-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899636034921622"/>
          <c:y val="0.11605868110135738"/>
          <c:w val="0.23515571283614942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65556580565805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D-4EDC-B1C8-15744B758A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D-4EDC-B1C8-15744B758A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D-4EDC-B1C8-15744B758A5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E-4C11-977F-F276C25F3B0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اولیه'!$T$1:$AF$1</c:f>
              <c:strCache>
                <c:ptCount val="13"/>
                <c:pt idx="0">
                  <c:v>شهریور 
98</c:v>
                </c:pt>
                <c:pt idx="1">
                  <c:v>مهر 
98</c:v>
                </c:pt>
                <c:pt idx="2">
                  <c:v>آبان 
98</c:v>
                </c:pt>
                <c:pt idx="3">
                  <c:v>آذر 
98</c:v>
                </c:pt>
                <c:pt idx="4">
                  <c:v>دی 
98</c:v>
                </c:pt>
                <c:pt idx="5">
                  <c:v>بهمن 
98</c:v>
                </c:pt>
                <c:pt idx="6">
                  <c:v>اسفند 
98</c:v>
                </c:pt>
                <c:pt idx="7">
                  <c:v>فروردین 
99</c:v>
                </c:pt>
                <c:pt idx="8">
                  <c:v>اردیبهشت 
99</c:v>
                </c:pt>
                <c:pt idx="9">
                  <c:v>خرداد 
99</c:v>
                </c:pt>
                <c:pt idx="10">
                  <c:v>تیر 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'عرضه اولیه'!$T$2:$AF$2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D-4EDC-B1C8-15744B758A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E-4C11-977F-F276C25F3B0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اولیه'!$T$1:$AF$1</c:f>
              <c:strCache>
                <c:ptCount val="13"/>
                <c:pt idx="0">
                  <c:v>شهریور 
98</c:v>
                </c:pt>
                <c:pt idx="1">
                  <c:v>مهر 
98</c:v>
                </c:pt>
                <c:pt idx="2">
                  <c:v>آبان 
98</c:v>
                </c:pt>
                <c:pt idx="3">
                  <c:v>آذر 
98</c:v>
                </c:pt>
                <c:pt idx="4">
                  <c:v>دی 
98</c:v>
                </c:pt>
                <c:pt idx="5">
                  <c:v>بهمن 
98</c:v>
                </c:pt>
                <c:pt idx="6">
                  <c:v>اسفند 
98</c:v>
                </c:pt>
                <c:pt idx="7">
                  <c:v>فروردین 
99</c:v>
                </c:pt>
                <c:pt idx="8">
                  <c:v>اردیبهشت 
99</c:v>
                </c:pt>
                <c:pt idx="9">
                  <c:v>خرداد 
99</c:v>
                </c:pt>
                <c:pt idx="10">
                  <c:v>تیر 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'عرضه اولیه'!$T$3:$AF$3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D-4EDC-B1C8-15744B758A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E-4C11-977F-F276C25F3B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2-494C-8FF4-006AF17B7F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5-4203-B12E-249C3BB35A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9-4B8C-B8D0-FE08A45DF49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D-4EDC-B1C8-15744B758A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E-4C11-977F-F276C25F3B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2-494C-8FF4-006AF17B7F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اولیه'!$T$1:$AF$1</c:f>
              <c:strCache>
                <c:ptCount val="13"/>
                <c:pt idx="0">
                  <c:v>شهریور 
98</c:v>
                </c:pt>
                <c:pt idx="1">
                  <c:v>مهر 
98</c:v>
                </c:pt>
                <c:pt idx="2">
                  <c:v>آبان 
98</c:v>
                </c:pt>
                <c:pt idx="3">
                  <c:v>آذر 
98</c:v>
                </c:pt>
                <c:pt idx="4">
                  <c:v>دی 
98</c:v>
                </c:pt>
                <c:pt idx="5">
                  <c:v>بهمن 
98</c:v>
                </c:pt>
                <c:pt idx="6">
                  <c:v>اسفند 
98</c:v>
                </c:pt>
                <c:pt idx="7">
                  <c:v>فروردین 
99</c:v>
                </c:pt>
                <c:pt idx="8">
                  <c:v>اردیبهشت 
99</c:v>
                </c:pt>
                <c:pt idx="9">
                  <c:v>خرداد 
99</c:v>
                </c:pt>
                <c:pt idx="10">
                  <c:v>تیر 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'عرضه اولیه'!$T$4:$AF$4</c:f>
              <c:numCache>
                <c:formatCode>General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  <c:majorUnit val="1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31-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1398-07-01</c:v>
                </c:pt>
                <c:pt idx="1">
                  <c:v>1398-07-02</c:v>
                </c:pt>
                <c:pt idx="2">
                  <c:v>1398-07-03</c:v>
                </c:pt>
                <c:pt idx="3">
                  <c:v>1398-07-06</c:v>
                </c:pt>
                <c:pt idx="4">
                  <c:v>1398-07-07</c:v>
                </c:pt>
                <c:pt idx="5">
                  <c:v>1398-07-08</c:v>
                </c:pt>
                <c:pt idx="6">
                  <c:v>1398-07-09</c:v>
                </c:pt>
                <c:pt idx="7">
                  <c:v>1398-07-10</c:v>
                </c:pt>
                <c:pt idx="8">
                  <c:v>1398-07-13</c:v>
                </c:pt>
                <c:pt idx="9">
                  <c:v>1398-07-14</c:v>
                </c:pt>
                <c:pt idx="10">
                  <c:v>1398-07-15</c:v>
                </c:pt>
                <c:pt idx="11">
                  <c:v>1398-07-16</c:v>
                </c:pt>
                <c:pt idx="12">
                  <c:v>1398-07-17</c:v>
                </c:pt>
                <c:pt idx="13">
                  <c:v>1398-07-20</c:v>
                </c:pt>
                <c:pt idx="14">
                  <c:v>1398-07-21</c:v>
                </c:pt>
                <c:pt idx="15">
                  <c:v>1398-07-22</c:v>
                </c:pt>
                <c:pt idx="16">
                  <c:v>1398-07-23</c:v>
                </c:pt>
                <c:pt idx="17">
                  <c:v>1398-07-24</c:v>
                </c:pt>
                <c:pt idx="18">
                  <c:v>1398-07-28</c:v>
                </c:pt>
                <c:pt idx="19">
                  <c:v>1398-07-29</c:v>
                </c:pt>
                <c:pt idx="20">
                  <c:v>1398-07-30</c:v>
                </c:pt>
                <c:pt idx="21">
                  <c:v>1398-08-01</c:v>
                </c:pt>
                <c:pt idx="22">
                  <c:v>1398-08-04</c:v>
                </c:pt>
                <c:pt idx="23">
                  <c:v>1398-08-06</c:v>
                </c:pt>
                <c:pt idx="24">
                  <c:v>1398-08-08</c:v>
                </c:pt>
                <c:pt idx="25">
                  <c:v>1398-08-11</c:v>
                </c:pt>
                <c:pt idx="26">
                  <c:v>1398-08-12</c:v>
                </c:pt>
                <c:pt idx="27">
                  <c:v>1398-08-13</c:v>
                </c:pt>
                <c:pt idx="28">
                  <c:v>1398-08-14</c:v>
                </c:pt>
                <c:pt idx="29">
                  <c:v>1398-08-18</c:v>
                </c:pt>
                <c:pt idx="30">
                  <c:v>1398-08-19</c:v>
                </c:pt>
                <c:pt idx="31">
                  <c:v>1398-08-20</c:v>
                </c:pt>
                <c:pt idx="32">
                  <c:v>1398-08-21</c:v>
                </c:pt>
                <c:pt idx="33">
                  <c:v>1398-08-22</c:v>
                </c:pt>
                <c:pt idx="34">
                  <c:v>1398-08-25</c:v>
                </c:pt>
                <c:pt idx="35">
                  <c:v>1398-08-26</c:v>
                </c:pt>
                <c:pt idx="36">
                  <c:v>1398-08-27</c:v>
                </c:pt>
                <c:pt idx="37">
                  <c:v>1398-08-28</c:v>
                </c:pt>
                <c:pt idx="38">
                  <c:v>1398-08-29</c:v>
                </c:pt>
                <c:pt idx="39">
                  <c:v>1398-09-02</c:v>
                </c:pt>
                <c:pt idx="40">
                  <c:v>1398-09-03</c:v>
                </c:pt>
                <c:pt idx="41">
                  <c:v>1398-09-04</c:v>
                </c:pt>
                <c:pt idx="42">
                  <c:v>1398-09-05</c:v>
                </c:pt>
                <c:pt idx="43">
                  <c:v>1398-09-06</c:v>
                </c:pt>
                <c:pt idx="44">
                  <c:v>1398-09-09</c:v>
                </c:pt>
                <c:pt idx="45">
                  <c:v>1398-09-10</c:v>
                </c:pt>
                <c:pt idx="46">
                  <c:v>1398-09-11</c:v>
                </c:pt>
                <c:pt idx="47">
                  <c:v>1398-09-12</c:v>
                </c:pt>
                <c:pt idx="48">
                  <c:v>1398-09-13</c:v>
                </c:pt>
                <c:pt idx="49">
                  <c:v>1398-09-16</c:v>
                </c:pt>
                <c:pt idx="50">
                  <c:v>1398-09-17</c:v>
                </c:pt>
                <c:pt idx="51">
                  <c:v>1398-09-18</c:v>
                </c:pt>
                <c:pt idx="52">
                  <c:v>1398-09-19</c:v>
                </c:pt>
                <c:pt idx="53">
                  <c:v>1398-09-20</c:v>
                </c:pt>
                <c:pt idx="54">
                  <c:v>1398-09-23</c:v>
                </c:pt>
                <c:pt idx="55">
                  <c:v>1398-09-24</c:v>
                </c:pt>
                <c:pt idx="56">
                  <c:v>1398-09-25</c:v>
                </c:pt>
                <c:pt idx="57">
                  <c:v>1398-09-26</c:v>
                </c:pt>
                <c:pt idx="58">
                  <c:v>1398-09-27</c:v>
                </c:pt>
                <c:pt idx="59">
                  <c:v>1398-09-30</c:v>
                </c:pt>
                <c:pt idx="60">
                  <c:v>1398-10-01</c:v>
                </c:pt>
                <c:pt idx="61">
                  <c:v>1398-10-02</c:v>
                </c:pt>
                <c:pt idx="62">
                  <c:v>1398-10-03</c:v>
                </c:pt>
                <c:pt idx="63">
                  <c:v>1398-10-04</c:v>
                </c:pt>
                <c:pt idx="64">
                  <c:v>1398-10-07</c:v>
                </c:pt>
                <c:pt idx="65">
                  <c:v>1398-10-08</c:v>
                </c:pt>
                <c:pt idx="66">
                  <c:v>1398-10-09</c:v>
                </c:pt>
                <c:pt idx="67">
                  <c:v>1398-10-10</c:v>
                </c:pt>
                <c:pt idx="68">
                  <c:v>1398-10-11</c:v>
                </c:pt>
                <c:pt idx="69">
                  <c:v>1398-10-14</c:v>
                </c:pt>
                <c:pt idx="70">
                  <c:v>1398-10-15</c:v>
                </c:pt>
                <c:pt idx="71">
                  <c:v>1398-10-17</c:v>
                </c:pt>
                <c:pt idx="72">
                  <c:v>1398-10-18</c:v>
                </c:pt>
                <c:pt idx="73">
                  <c:v>1398-10-21</c:v>
                </c:pt>
                <c:pt idx="74">
                  <c:v>1398-10-22</c:v>
                </c:pt>
                <c:pt idx="75">
                  <c:v>1398-10-23</c:v>
                </c:pt>
                <c:pt idx="76">
                  <c:v>1398-10-24</c:v>
                </c:pt>
                <c:pt idx="77">
                  <c:v>1398-10-25</c:v>
                </c:pt>
                <c:pt idx="78">
                  <c:v>1398-10-28</c:v>
                </c:pt>
                <c:pt idx="79">
                  <c:v>1398-10-29</c:v>
                </c:pt>
                <c:pt idx="80">
                  <c:v>1398-10-30</c:v>
                </c:pt>
                <c:pt idx="81">
                  <c:v>1398-11-01</c:v>
                </c:pt>
                <c:pt idx="82">
                  <c:v>1398-11-02</c:v>
                </c:pt>
                <c:pt idx="83">
                  <c:v>1398-11-05</c:v>
                </c:pt>
                <c:pt idx="84">
                  <c:v>1398-11-06</c:v>
                </c:pt>
                <c:pt idx="85">
                  <c:v>1398-11-07</c:v>
                </c:pt>
                <c:pt idx="86">
                  <c:v>1398-11-08</c:v>
                </c:pt>
                <c:pt idx="87">
                  <c:v>1398-11-12</c:v>
                </c:pt>
                <c:pt idx="88">
                  <c:v>1398-11-13</c:v>
                </c:pt>
                <c:pt idx="89">
                  <c:v>1398-11-14</c:v>
                </c:pt>
                <c:pt idx="90">
                  <c:v>1398-11-15</c:v>
                </c:pt>
                <c:pt idx="91">
                  <c:v>1398-11-16</c:v>
                </c:pt>
                <c:pt idx="92">
                  <c:v>1398-11-19</c:v>
                </c:pt>
                <c:pt idx="93">
                  <c:v>1398-11-20</c:v>
                </c:pt>
                <c:pt idx="94">
                  <c:v>1398-11-21</c:v>
                </c:pt>
                <c:pt idx="95">
                  <c:v>1398-11-23</c:v>
                </c:pt>
                <c:pt idx="96">
                  <c:v>1398-11-26</c:v>
                </c:pt>
                <c:pt idx="97">
                  <c:v>1398-11-27</c:v>
                </c:pt>
                <c:pt idx="98">
                  <c:v>1398-11-28</c:v>
                </c:pt>
                <c:pt idx="99">
                  <c:v>1398-11-29</c:v>
                </c:pt>
                <c:pt idx="100">
                  <c:v>1398-11-30</c:v>
                </c:pt>
                <c:pt idx="101">
                  <c:v>1398-12-03</c:v>
                </c:pt>
                <c:pt idx="102">
                  <c:v>1398-12-04</c:v>
                </c:pt>
                <c:pt idx="103">
                  <c:v>1398-12-05</c:v>
                </c:pt>
                <c:pt idx="104">
                  <c:v>1398-12-06</c:v>
                </c:pt>
                <c:pt idx="105">
                  <c:v>1398-12-07</c:v>
                </c:pt>
                <c:pt idx="106">
                  <c:v>1398-12-10</c:v>
                </c:pt>
                <c:pt idx="107">
                  <c:v>1398-12-11</c:v>
                </c:pt>
                <c:pt idx="108">
                  <c:v>1398-12-12</c:v>
                </c:pt>
                <c:pt idx="109">
                  <c:v>1398-12-13</c:v>
                </c:pt>
                <c:pt idx="110">
                  <c:v>1398-12-14</c:v>
                </c:pt>
                <c:pt idx="111">
                  <c:v>1398-12-17</c:v>
                </c:pt>
                <c:pt idx="112">
                  <c:v>1398-12-19</c:v>
                </c:pt>
                <c:pt idx="113">
                  <c:v>1398-12-20</c:v>
                </c:pt>
                <c:pt idx="114">
                  <c:v>1398-12-21</c:v>
                </c:pt>
                <c:pt idx="115">
                  <c:v>1398-12-24</c:v>
                </c:pt>
                <c:pt idx="116">
                  <c:v>1398-12-25</c:v>
                </c:pt>
                <c:pt idx="117">
                  <c:v>1398-12-26</c:v>
                </c:pt>
                <c:pt idx="118">
                  <c:v>1398-12-27</c:v>
                </c:pt>
                <c:pt idx="119">
                  <c:v>1398-12-28</c:v>
                </c:pt>
                <c:pt idx="120">
                  <c:v>1399-01-05</c:v>
                </c:pt>
                <c:pt idx="121">
                  <c:v>1399-01-06</c:v>
                </c:pt>
                <c:pt idx="122">
                  <c:v>1399-01-09</c:v>
                </c:pt>
                <c:pt idx="123">
                  <c:v>1399-01-10</c:v>
                </c:pt>
                <c:pt idx="124">
                  <c:v>1399-01-11</c:v>
                </c:pt>
                <c:pt idx="125">
                  <c:v>1399-01-16</c:v>
                </c:pt>
                <c:pt idx="126">
                  <c:v>1399-01-17</c:v>
                </c:pt>
                <c:pt idx="127">
                  <c:v>1399-01-18</c:v>
                </c:pt>
                <c:pt idx="128">
                  <c:v>1399-01-19</c:v>
                </c:pt>
                <c:pt idx="129">
                  <c:v>1399-01-20</c:v>
                </c:pt>
                <c:pt idx="130">
                  <c:v>1399-01-23</c:v>
                </c:pt>
                <c:pt idx="131">
                  <c:v>1399-01-24</c:v>
                </c:pt>
                <c:pt idx="132">
                  <c:v>1399-01-25</c:v>
                </c:pt>
                <c:pt idx="133">
                  <c:v>1399-01-26</c:v>
                </c:pt>
                <c:pt idx="134">
                  <c:v>1399-01-27</c:v>
                </c:pt>
                <c:pt idx="135">
                  <c:v>1399-01-30</c:v>
                </c:pt>
                <c:pt idx="136">
                  <c:v>1399-01-31</c:v>
                </c:pt>
                <c:pt idx="137">
                  <c:v>1399-02-01</c:v>
                </c:pt>
                <c:pt idx="138">
                  <c:v>1399-02-02</c:v>
                </c:pt>
                <c:pt idx="139">
                  <c:v>1399-02-03</c:v>
                </c:pt>
                <c:pt idx="140">
                  <c:v>1399-02-06</c:v>
                </c:pt>
                <c:pt idx="141">
                  <c:v>1399-02-07</c:v>
                </c:pt>
                <c:pt idx="142">
                  <c:v>1399-02-08</c:v>
                </c:pt>
                <c:pt idx="143">
                  <c:v>1399-02-09</c:v>
                </c:pt>
                <c:pt idx="144">
                  <c:v>1399-02-10</c:v>
                </c:pt>
                <c:pt idx="145">
                  <c:v>1399-02-13</c:v>
                </c:pt>
                <c:pt idx="146">
                  <c:v>1399-02-14</c:v>
                </c:pt>
                <c:pt idx="147">
                  <c:v>1399-02-15</c:v>
                </c:pt>
                <c:pt idx="148">
                  <c:v>1399-02-16</c:v>
                </c:pt>
                <c:pt idx="149">
                  <c:v>1399-02-17</c:v>
                </c:pt>
                <c:pt idx="150">
                  <c:v>1399-02-20</c:v>
                </c:pt>
                <c:pt idx="151">
                  <c:v>1399-02-21</c:v>
                </c:pt>
                <c:pt idx="152">
                  <c:v>1399-02-22</c:v>
                </c:pt>
                <c:pt idx="153">
                  <c:v>1399-02-23</c:v>
                </c:pt>
                <c:pt idx="154">
                  <c:v>1399-02-24</c:v>
                </c:pt>
                <c:pt idx="155">
                  <c:v>1399-02-27</c:v>
                </c:pt>
                <c:pt idx="156">
                  <c:v>1399-02-28</c:v>
                </c:pt>
                <c:pt idx="157">
                  <c:v>1399-02-29</c:v>
                </c:pt>
                <c:pt idx="158">
                  <c:v>1399-02-30</c:v>
                </c:pt>
                <c:pt idx="159">
                  <c:v>1399-02-31</c:v>
                </c:pt>
                <c:pt idx="160">
                  <c:v>1399-03-03</c:v>
                </c:pt>
                <c:pt idx="161">
                  <c:v>1399-03-06</c:v>
                </c:pt>
                <c:pt idx="162">
                  <c:v>1399-03-07</c:v>
                </c:pt>
                <c:pt idx="163">
                  <c:v>1399-03-10</c:v>
                </c:pt>
                <c:pt idx="164">
                  <c:v>1399-03-11</c:v>
                </c:pt>
                <c:pt idx="165">
                  <c:v>1399-03-12</c:v>
                </c:pt>
                <c:pt idx="166">
                  <c:v>1399-03-13</c:v>
                </c:pt>
                <c:pt idx="167">
                  <c:v>1399-03-17</c:v>
                </c:pt>
                <c:pt idx="168">
                  <c:v>1399-03-18</c:v>
                </c:pt>
                <c:pt idx="169">
                  <c:v>1399-03-19</c:v>
                </c:pt>
                <c:pt idx="170">
                  <c:v>1399-03-20</c:v>
                </c:pt>
                <c:pt idx="171">
                  <c:v>1399-03-21</c:v>
                </c:pt>
                <c:pt idx="172">
                  <c:v>1399-03-24</c:v>
                </c:pt>
                <c:pt idx="173">
                  <c:v>1399-03-25</c:v>
                </c:pt>
                <c:pt idx="174">
                  <c:v>1399-03-26</c:v>
                </c:pt>
                <c:pt idx="175">
                  <c:v>1399-03-27</c:v>
                </c:pt>
                <c:pt idx="176">
                  <c:v>1399-03-31</c:v>
                </c:pt>
                <c:pt idx="177">
                  <c:v>1399-04-01</c:v>
                </c:pt>
                <c:pt idx="178">
                  <c:v>1399-04-02</c:v>
                </c:pt>
                <c:pt idx="179">
                  <c:v>1399-04-03</c:v>
                </c:pt>
                <c:pt idx="180">
                  <c:v>1399-04-04</c:v>
                </c:pt>
                <c:pt idx="181">
                  <c:v>1399-04-07</c:v>
                </c:pt>
                <c:pt idx="182">
                  <c:v>1399-04-08</c:v>
                </c:pt>
                <c:pt idx="183">
                  <c:v>1399-04-09</c:v>
                </c:pt>
                <c:pt idx="184">
                  <c:v>1399-04-10</c:v>
                </c:pt>
                <c:pt idx="185">
                  <c:v>1399-04-11</c:v>
                </c:pt>
                <c:pt idx="186">
                  <c:v>1399-04-14</c:v>
                </c:pt>
                <c:pt idx="187">
                  <c:v>1399-04-15</c:v>
                </c:pt>
                <c:pt idx="188">
                  <c:v>1399-04-16</c:v>
                </c:pt>
                <c:pt idx="189">
                  <c:v>1399-04-17</c:v>
                </c:pt>
                <c:pt idx="190">
                  <c:v>1399-04-18</c:v>
                </c:pt>
                <c:pt idx="191">
                  <c:v>1399-04-21</c:v>
                </c:pt>
                <c:pt idx="192">
                  <c:v>1399-04-22</c:v>
                </c:pt>
                <c:pt idx="193">
                  <c:v>1399-04-23</c:v>
                </c:pt>
                <c:pt idx="194">
                  <c:v>1399-04-24</c:v>
                </c:pt>
                <c:pt idx="195">
                  <c:v>1399-04-25</c:v>
                </c:pt>
                <c:pt idx="196">
                  <c:v>1399-04-28</c:v>
                </c:pt>
                <c:pt idx="197">
                  <c:v>1399-04-29</c:v>
                </c:pt>
                <c:pt idx="198">
                  <c:v>1399-04-30</c:v>
                </c:pt>
                <c:pt idx="199">
                  <c:v>1399-04-31</c:v>
                </c:pt>
                <c:pt idx="200">
                  <c:v>1399-05-01</c:v>
                </c:pt>
                <c:pt idx="201">
                  <c:v>1399-05-04</c:v>
                </c:pt>
                <c:pt idx="202">
                  <c:v>1399-05-05</c:v>
                </c:pt>
                <c:pt idx="203">
                  <c:v>1399-05-06</c:v>
                </c:pt>
                <c:pt idx="204">
                  <c:v>1399-05-07</c:v>
                </c:pt>
                <c:pt idx="205">
                  <c:v>1399-05-08</c:v>
                </c:pt>
                <c:pt idx="206">
                  <c:v>1399-05-11</c:v>
                </c:pt>
                <c:pt idx="207">
                  <c:v>1399-05-12</c:v>
                </c:pt>
                <c:pt idx="208">
                  <c:v>1399-05-13</c:v>
                </c:pt>
                <c:pt idx="209">
                  <c:v>1399-05-14</c:v>
                </c:pt>
                <c:pt idx="210">
                  <c:v>1399-05-15</c:v>
                </c:pt>
                <c:pt idx="211">
                  <c:v>1399-05-19</c:v>
                </c:pt>
                <c:pt idx="212">
                  <c:v>1399-05-20</c:v>
                </c:pt>
                <c:pt idx="213">
                  <c:v>1399-05-21</c:v>
                </c:pt>
                <c:pt idx="214">
                  <c:v>1399-05-22</c:v>
                </c:pt>
                <c:pt idx="215">
                  <c:v>1399-05-25</c:v>
                </c:pt>
                <c:pt idx="216">
                  <c:v>1399-05-26</c:v>
                </c:pt>
                <c:pt idx="217">
                  <c:v>1399-05-27</c:v>
                </c:pt>
                <c:pt idx="218">
                  <c:v>1399-05-28</c:v>
                </c:pt>
                <c:pt idx="219">
                  <c:v>1399-05-29</c:v>
                </c:pt>
                <c:pt idx="220">
                  <c:v>1399-06-01</c:v>
                </c:pt>
                <c:pt idx="221">
                  <c:v>1399-06-02</c:v>
                </c:pt>
                <c:pt idx="222">
                  <c:v>1399-06-03</c:v>
                </c:pt>
                <c:pt idx="223">
                  <c:v>1399-06-04</c:v>
                </c:pt>
                <c:pt idx="224">
                  <c:v>1399-06-05</c:v>
                </c:pt>
                <c:pt idx="225">
                  <c:v>1399-06-10</c:v>
                </c:pt>
                <c:pt idx="226">
                  <c:v>1399-06-11</c:v>
                </c:pt>
                <c:pt idx="227">
                  <c:v>1399-06-12</c:v>
                </c:pt>
                <c:pt idx="228">
                  <c:v>1399-06-15</c:v>
                </c:pt>
                <c:pt idx="229">
                  <c:v>1399-06-16</c:v>
                </c:pt>
                <c:pt idx="230">
                  <c:v>1399-06-17</c:v>
                </c:pt>
                <c:pt idx="231">
                  <c:v>1399-06-18</c:v>
                </c:pt>
                <c:pt idx="232">
                  <c:v>1399-06-19</c:v>
                </c:pt>
                <c:pt idx="233">
                  <c:v>1399-06-22</c:v>
                </c:pt>
                <c:pt idx="234">
                  <c:v>1399-06-23</c:v>
                </c:pt>
                <c:pt idx="235">
                  <c:v>1399-06-24</c:v>
                </c:pt>
                <c:pt idx="236">
                  <c:v>1399-06-25</c:v>
                </c:pt>
                <c:pt idx="237">
                  <c:v>1399-06-26</c:v>
                </c:pt>
                <c:pt idx="238">
                  <c:v>1399-06-29</c:v>
                </c:pt>
                <c:pt idx="239">
                  <c:v>1399-06-30</c:v>
                </c:pt>
                <c:pt idx="240">
                  <c:v>1399-06-31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0.97974986794045726</c:v>
                </c:pt>
                <c:pt idx="1">
                  <c:v>0.94474845648914885</c:v>
                </c:pt>
                <c:pt idx="2">
                  <c:v>0.90467794375912103</c:v>
                </c:pt>
                <c:pt idx="3">
                  <c:v>0.89784714220395956</c:v>
                </c:pt>
                <c:pt idx="4">
                  <c:v>0.82255095402426526</c:v>
                </c:pt>
                <c:pt idx="5">
                  <c:v>0.79757413820974365</c:v>
                </c:pt>
                <c:pt idx="6">
                  <c:v>0.74006113995222123</c:v>
                </c:pt>
                <c:pt idx="7">
                  <c:v>0.67150455141873056</c:v>
                </c:pt>
                <c:pt idx="8">
                  <c:v>0.67436788994486396</c:v>
                </c:pt>
                <c:pt idx="9">
                  <c:v>0.70088952795982551</c:v>
                </c:pt>
                <c:pt idx="10">
                  <c:v>0.72941868717978586</c:v>
                </c:pt>
                <c:pt idx="11">
                  <c:v>0.70828381640675064</c:v>
                </c:pt>
                <c:pt idx="12">
                  <c:v>0.77445932816912433</c:v>
                </c:pt>
                <c:pt idx="13">
                  <c:v>0.83839317180931072</c:v>
                </c:pt>
                <c:pt idx="14">
                  <c:v>0.80367782044107838</c:v>
                </c:pt>
                <c:pt idx="15">
                  <c:v>0.76709325765665626</c:v>
                </c:pt>
                <c:pt idx="16">
                  <c:v>0.76526105362988717</c:v>
                </c:pt>
                <c:pt idx="17">
                  <c:v>0.7711302068795105</c:v>
                </c:pt>
                <c:pt idx="18">
                  <c:v>0.66881827116607551</c:v>
                </c:pt>
                <c:pt idx="19">
                  <c:v>0.65271726663680352</c:v>
                </c:pt>
                <c:pt idx="20">
                  <c:v>0.68543375548231533</c:v>
                </c:pt>
                <c:pt idx="21">
                  <c:v>0.6216692703941864</c:v>
                </c:pt>
                <c:pt idx="22">
                  <c:v>0.60184230196687061</c:v>
                </c:pt>
                <c:pt idx="23">
                  <c:v>0.62941576503004359</c:v>
                </c:pt>
                <c:pt idx="24">
                  <c:v>0.67096640004489561</c:v>
                </c:pt>
                <c:pt idx="25">
                  <c:v>0.70512626753562357</c:v>
                </c:pt>
                <c:pt idx="26">
                  <c:v>0.72757022007780092</c:v>
                </c:pt>
                <c:pt idx="27">
                  <c:v>0.68677246855258001</c:v>
                </c:pt>
                <c:pt idx="28">
                  <c:v>0.66648869798247468</c:v>
                </c:pt>
                <c:pt idx="29">
                  <c:v>0.66801209921289129</c:v>
                </c:pt>
                <c:pt idx="30">
                  <c:v>0.65057000645411689</c:v>
                </c:pt>
                <c:pt idx="31">
                  <c:v>0.66163575492049476</c:v>
                </c:pt>
                <c:pt idx="32">
                  <c:v>0.66515894891284644</c:v>
                </c:pt>
                <c:pt idx="33">
                  <c:v>0.65906760871397352</c:v>
                </c:pt>
                <c:pt idx="34">
                  <c:v>0.66576532952362544</c:v>
                </c:pt>
                <c:pt idx="35">
                  <c:v>0.67345657207158105</c:v>
                </c:pt>
                <c:pt idx="36">
                  <c:v>0.66139866978904216</c:v>
                </c:pt>
                <c:pt idx="37">
                  <c:v>0.66303622247863414</c:v>
                </c:pt>
                <c:pt idx="38">
                  <c:v>0.67586020001725355</c:v>
                </c:pt>
                <c:pt idx="39">
                  <c:v>0.70911347376933032</c:v>
                </c:pt>
                <c:pt idx="40">
                  <c:v>0.76180033498945887</c:v>
                </c:pt>
                <c:pt idx="41">
                  <c:v>0.75454038159103365</c:v>
                </c:pt>
                <c:pt idx="42">
                  <c:v>0.75476381725582242</c:v>
                </c:pt>
                <c:pt idx="43">
                  <c:v>0.77123900196456474</c:v>
                </c:pt>
                <c:pt idx="44">
                  <c:v>0.83697825263105052</c:v>
                </c:pt>
                <c:pt idx="45">
                  <c:v>0.91435660069624869</c:v>
                </c:pt>
                <c:pt idx="46">
                  <c:v>0.9150431100994143</c:v>
                </c:pt>
                <c:pt idx="47">
                  <c:v>0.9589073291482495</c:v>
                </c:pt>
                <c:pt idx="48">
                  <c:v>1.0176431088907489</c:v>
                </c:pt>
                <c:pt idx="49">
                  <c:v>1.008261765309844</c:v>
                </c:pt>
                <c:pt idx="50">
                  <c:v>0.9997499945882371</c:v>
                </c:pt>
                <c:pt idx="51">
                  <c:v>1.02648497872985</c:v>
                </c:pt>
                <c:pt idx="52">
                  <c:v>1.0342454846904685</c:v>
                </c:pt>
                <c:pt idx="53">
                  <c:v>1.0312431531117432</c:v>
                </c:pt>
                <c:pt idx="54">
                  <c:v>1.0569793434285328</c:v>
                </c:pt>
                <c:pt idx="55">
                  <c:v>1.0616074562099835</c:v>
                </c:pt>
                <c:pt idx="56">
                  <c:v>1.0722929587631969</c:v>
                </c:pt>
                <c:pt idx="57">
                  <c:v>1.0977703458256656</c:v>
                </c:pt>
                <c:pt idx="58">
                  <c:v>1.1298031138231304</c:v>
                </c:pt>
                <c:pt idx="59">
                  <c:v>1.189109395262204</c:v>
                </c:pt>
                <c:pt idx="60">
                  <c:v>1.232997360248739</c:v>
                </c:pt>
                <c:pt idx="61">
                  <c:v>1.2580813200926944</c:v>
                </c:pt>
                <c:pt idx="62">
                  <c:v>1.3209374487452843</c:v>
                </c:pt>
                <c:pt idx="63">
                  <c:v>1.3363778894277276</c:v>
                </c:pt>
                <c:pt idx="64">
                  <c:v>1.3461816293943984</c:v>
                </c:pt>
                <c:pt idx="65">
                  <c:v>1.347729616976963</c:v>
                </c:pt>
                <c:pt idx="66">
                  <c:v>1.3927808930597778</c:v>
                </c:pt>
                <c:pt idx="67">
                  <c:v>1.3794733586756682</c:v>
                </c:pt>
                <c:pt idx="68">
                  <c:v>1.3890654023660542</c:v>
                </c:pt>
                <c:pt idx="69">
                  <c:v>1.2771970208877579</c:v>
                </c:pt>
                <c:pt idx="70">
                  <c:v>1.2664403771127715</c:v>
                </c:pt>
                <c:pt idx="71">
                  <c:v>1.2172604559542464</c:v>
                </c:pt>
                <c:pt idx="72">
                  <c:v>1.1989440574174219</c:v>
                </c:pt>
                <c:pt idx="73">
                  <c:v>1.2333390086364746</c:v>
                </c:pt>
                <c:pt idx="74">
                  <c:v>1.3292407726391686</c:v>
                </c:pt>
                <c:pt idx="75">
                  <c:v>1.4151656567498505</c:v>
                </c:pt>
                <c:pt idx="76">
                  <c:v>1.4145844046858147</c:v>
                </c:pt>
                <c:pt idx="77">
                  <c:v>1.4233862041601801</c:v>
                </c:pt>
                <c:pt idx="78">
                  <c:v>1.4856769815539814</c:v>
                </c:pt>
                <c:pt idx="79">
                  <c:v>1.4967173838770829</c:v>
                </c:pt>
                <c:pt idx="80">
                  <c:v>1.4882618624329376</c:v>
                </c:pt>
                <c:pt idx="81">
                  <c:v>1.4540342771486685</c:v>
                </c:pt>
                <c:pt idx="82">
                  <c:v>1.4832360820073069</c:v>
                </c:pt>
                <c:pt idx="83">
                  <c:v>1.510077137874847</c:v>
                </c:pt>
                <c:pt idx="84">
                  <c:v>1.5264213399236963</c:v>
                </c:pt>
                <c:pt idx="85">
                  <c:v>1.597963923415072</c:v>
                </c:pt>
                <c:pt idx="86">
                  <c:v>1.6236145724627575</c:v>
                </c:pt>
                <c:pt idx="87">
                  <c:v>1.6155797654241506</c:v>
                </c:pt>
                <c:pt idx="88">
                  <c:v>1.6355462756381649</c:v>
                </c:pt>
                <c:pt idx="89">
                  <c:v>1.7293886366745856</c:v>
                </c:pt>
                <c:pt idx="90">
                  <c:v>1.7543738385240228</c:v>
                </c:pt>
                <c:pt idx="91">
                  <c:v>1.7841760066935994</c:v>
                </c:pt>
                <c:pt idx="92">
                  <c:v>1.8250576843056141</c:v>
                </c:pt>
                <c:pt idx="93">
                  <c:v>1.8439360884899729</c:v>
                </c:pt>
                <c:pt idx="94">
                  <c:v>1.8416723819740302</c:v>
                </c:pt>
                <c:pt idx="95">
                  <c:v>1.9047600445192763</c:v>
                </c:pt>
                <c:pt idx="96">
                  <c:v>1.9167003463510657</c:v>
                </c:pt>
                <c:pt idx="97">
                  <c:v>1.9819811461786161</c:v>
                </c:pt>
                <c:pt idx="98">
                  <c:v>2.0088859152814251</c:v>
                </c:pt>
                <c:pt idx="99">
                  <c:v>1.9886087205875929</c:v>
                </c:pt>
                <c:pt idx="100">
                  <c:v>2.0433744154883202</c:v>
                </c:pt>
                <c:pt idx="101">
                  <c:v>2.0665583119475333</c:v>
                </c:pt>
                <c:pt idx="102">
                  <c:v>2.1949312349908747</c:v>
                </c:pt>
                <c:pt idx="103">
                  <c:v>2.2145463995747425</c:v>
                </c:pt>
                <c:pt idx="104">
                  <c:v>2.2944980065125882</c:v>
                </c:pt>
                <c:pt idx="105">
                  <c:v>2.2845483244978508</c:v>
                </c:pt>
                <c:pt idx="106">
                  <c:v>2.0791244906183683</c:v>
                </c:pt>
                <c:pt idx="107">
                  <c:v>2.1053571125270509</c:v>
                </c:pt>
                <c:pt idx="108">
                  <c:v>2.1735571328875927</c:v>
                </c:pt>
                <c:pt idx="109">
                  <c:v>2.304173607055215</c:v>
                </c:pt>
                <c:pt idx="110">
                  <c:v>2.3586455315372321</c:v>
                </c:pt>
                <c:pt idx="111">
                  <c:v>2.3411455232484215</c:v>
                </c:pt>
                <c:pt idx="112">
                  <c:v>2.2496329420521555</c:v>
                </c:pt>
                <c:pt idx="113">
                  <c:v>2.1651958126774096</c:v>
                </c:pt>
                <c:pt idx="114">
                  <c:v>2.1994602924100333</c:v>
                </c:pt>
                <c:pt idx="115">
                  <c:v>2.0875605687744012</c:v>
                </c:pt>
                <c:pt idx="116">
                  <c:v>2.0330279196085086</c:v>
                </c:pt>
                <c:pt idx="117">
                  <c:v>2.0770266990291262</c:v>
                </c:pt>
                <c:pt idx="118">
                  <c:v>2.0018833074926139</c:v>
                </c:pt>
                <c:pt idx="119">
                  <c:v>2.0546208587115573</c:v>
                </c:pt>
                <c:pt idx="120">
                  <c:v>2.0077759223725797</c:v>
                </c:pt>
                <c:pt idx="121">
                  <c:v>2.0461240357189396</c:v>
                </c:pt>
                <c:pt idx="122">
                  <c:v>2.0867004651567185</c:v>
                </c:pt>
                <c:pt idx="123">
                  <c:v>2.1020642210179945</c:v>
                </c:pt>
                <c:pt idx="124">
                  <c:v>2.0653826477352677</c:v>
                </c:pt>
                <c:pt idx="125">
                  <c:v>2.1665380037199844</c:v>
                </c:pt>
                <c:pt idx="126">
                  <c:v>2.192498915258914</c:v>
                </c:pt>
                <c:pt idx="127">
                  <c:v>2.1379649822851303</c:v>
                </c:pt>
                <c:pt idx="128">
                  <c:v>2.1473310566579267</c:v>
                </c:pt>
                <c:pt idx="129">
                  <c:v>2.2235012637554505</c:v>
                </c:pt>
                <c:pt idx="130">
                  <c:v>2.2586603997630474</c:v>
                </c:pt>
                <c:pt idx="131">
                  <c:v>2.3139108690311998</c:v>
                </c:pt>
                <c:pt idx="132">
                  <c:v>2.3115181597600758</c:v>
                </c:pt>
                <c:pt idx="133">
                  <c:v>2.2895279088733576</c:v>
                </c:pt>
                <c:pt idx="134">
                  <c:v>2.3290451921684023</c:v>
                </c:pt>
                <c:pt idx="135">
                  <c:v>2.4267226068082048</c:v>
                </c:pt>
                <c:pt idx="136">
                  <c:v>2.5190866929037083</c:v>
                </c:pt>
                <c:pt idx="137">
                  <c:v>2.5132522999834497</c:v>
                </c:pt>
                <c:pt idx="138">
                  <c:v>2.5966802746831461</c:v>
                </c:pt>
                <c:pt idx="139">
                  <c:v>2.7113059341818095</c:v>
                </c:pt>
                <c:pt idx="140">
                  <c:v>2.7645094001085262</c:v>
                </c:pt>
                <c:pt idx="141">
                  <c:v>2.9046865584714321</c:v>
                </c:pt>
                <c:pt idx="142">
                  <c:v>3.0447376015183076</c:v>
                </c:pt>
                <c:pt idx="143">
                  <c:v>3.1513653902871228</c:v>
                </c:pt>
                <c:pt idx="144">
                  <c:v>3.2774238409176606</c:v>
                </c:pt>
                <c:pt idx="145">
                  <c:v>3.3843861302527811</c:v>
                </c:pt>
                <c:pt idx="146">
                  <c:v>3.4501820144125963</c:v>
                </c:pt>
                <c:pt idx="147">
                  <c:v>3.519461863350597</c:v>
                </c:pt>
                <c:pt idx="148">
                  <c:v>3.4549340735726393</c:v>
                </c:pt>
                <c:pt idx="149">
                  <c:v>3.3542686037109464</c:v>
                </c:pt>
                <c:pt idx="150">
                  <c:v>3.5533777743461163</c:v>
                </c:pt>
                <c:pt idx="151">
                  <c:v>3.8338874973009993</c:v>
                </c:pt>
                <c:pt idx="152">
                  <c:v>4.0325541998423606</c:v>
                </c:pt>
                <c:pt idx="153">
                  <c:v>3.8330905854480912</c:v>
                </c:pt>
                <c:pt idx="154">
                  <c:v>3.8655923432824189</c:v>
                </c:pt>
                <c:pt idx="155">
                  <c:v>3.8389210331980363</c:v>
                </c:pt>
                <c:pt idx="156">
                  <c:v>3.6616237412257036</c:v>
                </c:pt>
                <c:pt idx="157">
                  <c:v>3.6998700615453206</c:v>
                </c:pt>
                <c:pt idx="158">
                  <c:v>3.7490044915642189</c:v>
                </c:pt>
                <c:pt idx="159">
                  <c:v>3.6381662504459511</c:v>
                </c:pt>
                <c:pt idx="160">
                  <c:v>3.5094366682875151</c:v>
                </c:pt>
                <c:pt idx="161">
                  <c:v>3.3711965590496513</c:v>
                </c:pt>
                <c:pt idx="162">
                  <c:v>3.3635233547009733</c:v>
                </c:pt>
                <c:pt idx="163">
                  <c:v>3.524333229848593</c:v>
                </c:pt>
                <c:pt idx="164">
                  <c:v>3.5279913790126827</c:v>
                </c:pt>
                <c:pt idx="165">
                  <c:v>3.5415402858523013</c:v>
                </c:pt>
                <c:pt idx="166">
                  <c:v>3.6070335644902798</c:v>
                </c:pt>
                <c:pt idx="167">
                  <c:v>3.7614899178890653</c:v>
                </c:pt>
                <c:pt idx="168">
                  <c:v>4.0191006431108187</c:v>
                </c:pt>
                <c:pt idx="169">
                  <c:v>3.983032531650756</c:v>
                </c:pt>
                <c:pt idx="170">
                  <c:v>3.9259900944298129</c:v>
                </c:pt>
                <c:pt idx="171">
                  <c:v>4.0847936560825984</c:v>
                </c:pt>
                <c:pt idx="172">
                  <c:v>4.1775994217801928</c:v>
                </c:pt>
                <c:pt idx="173">
                  <c:v>4.148016417413297</c:v>
                </c:pt>
                <c:pt idx="174">
                  <c:v>4.2038564289353584</c:v>
                </c:pt>
                <c:pt idx="175">
                  <c:v>4.2695900799133337</c:v>
                </c:pt>
                <c:pt idx="176">
                  <c:v>4.4261416497663859</c:v>
                </c:pt>
                <c:pt idx="177">
                  <c:v>4.4605477201345645</c:v>
                </c:pt>
                <c:pt idx="178">
                  <c:v>4.6330821583913719</c:v>
                </c:pt>
                <c:pt idx="179">
                  <c:v>4.865637647681913</c:v>
                </c:pt>
                <c:pt idx="180">
                  <c:v>5.0433288743074103</c:v>
                </c:pt>
                <c:pt idx="181">
                  <c:v>5.2691957625400834</c:v>
                </c:pt>
                <c:pt idx="182">
                  <c:v>5.2828617967919316</c:v>
                </c:pt>
                <c:pt idx="183">
                  <c:v>5.1093700858520483</c:v>
                </c:pt>
                <c:pt idx="184">
                  <c:v>5.3111124683874795</c:v>
                </c:pt>
                <c:pt idx="185">
                  <c:v>5.4885209099618528</c:v>
                </c:pt>
                <c:pt idx="186">
                  <c:v>5.5236531126807122</c:v>
                </c:pt>
                <c:pt idx="187">
                  <c:v>5.6988229374118644</c:v>
                </c:pt>
                <c:pt idx="188">
                  <c:v>5.9211322841668146</c:v>
                </c:pt>
                <c:pt idx="189">
                  <c:v>6.0179585777507629</c:v>
                </c:pt>
                <c:pt idx="190">
                  <c:v>6.1447301092925137</c:v>
                </c:pt>
                <c:pt idx="191">
                  <c:v>6.065821353277923</c:v>
                </c:pt>
                <c:pt idx="192">
                  <c:v>6.2731164981925893</c:v>
                </c:pt>
                <c:pt idx="193">
                  <c:v>6.3259542973443885</c:v>
                </c:pt>
                <c:pt idx="194">
                  <c:v>6.3908023576250006</c:v>
                </c:pt>
                <c:pt idx="195">
                  <c:v>6.3490176375838479</c:v>
                </c:pt>
                <c:pt idx="196">
                  <c:v>6.1345845949416686</c:v>
                </c:pt>
                <c:pt idx="197">
                  <c:v>6.3628229400007639</c:v>
                </c:pt>
                <c:pt idx="198">
                  <c:v>6.8160570019205853</c:v>
                </c:pt>
                <c:pt idx="199">
                  <c:v>6.76445969677596</c:v>
                </c:pt>
                <c:pt idx="200">
                  <c:v>6.714524439669411</c:v>
                </c:pt>
                <c:pt idx="201">
                  <c:v>6.8222295954038294</c:v>
                </c:pt>
                <c:pt idx="202">
                  <c:v>6.6903141872213183</c:v>
                </c:pt>
                <c:pt idx="203">
                  <c:v>6.6963894186943511</c:v>
                </c:pt>
                <c:pt idx="204">
                  <c:v>6.6768106921676642</c:v>
                </c:pt>
                <c:pt idx="205">
                  <c:v>6.5485929880041009</c:v>
                </c:pt>
                <c:pt idx="206">
                  <c:v>6.774197659066659</c:v>
                </c:pt>
                <c:pt idx="207">
                  <c:v>6.9668026175313962</c:v>
                </c:pt>
                <c:pt idx="208">
                  <c:v>6.8819912441554312</c:v>
                </c:pt>
                <c:pt idx="209">
                  <c:v>6.8407465843795681</c:v>
                </c:pt>
                <c:pt idx="210">
                  <c:v>6.994346841750346</c:v>
                </c:pt>
                <c:pt idx="211">
                  <c:v>7.1342522150809913</c:v>
                </c:pt>
                <c:pt idx="212">
                  <c:v>7.0449101409294066</c:v>
                </c:pt>
                <c:pt idx="213">
                  <c:v>6.8268086413762203</c:v>
                </c:pt>
                <c:pt idx="214">
                  <c:v>6.741865164569627</c:v>
                </c:pt>
                <c:pt idx="215">
                  <c:v>6.4548373220467532</c:v>
                </c:pt>
                <c:pt idx="216">
                  <c:v>6.087668535210879</c:v>
                </c:pt>
                <c:pt idx="217">
                  <c:v>6.0625229499796376</c:v>
                </c:pt>
                <c:pt idx="218">
                  <c:v>5.9832149246108992</c:v>
                </c:pt>
                <c:pt idx="219">
                  <c:v>5.7222263288634982</c:v>
                </c:pt>
                <c:pt idx="220">
                  <c:v>5.6179800818300336</c:v>
                </c:pt>
                <c:pt idx="221">
                  <c:v>5.3216288925776416</c:v>
                </c:pt>
                <c:pt idx="222">
                  <c:v>5.0444093188863626</c:v>
                </c:pt>
                <c:pt idx="223">
                  <c:v>5.1115897118676941</c:v>
                </c:pt>
                <c:pt idx="224">
                  <c:v>5.3841825495112126</c:v>
                </c:pt>
                <c:pt idx="225">
                  <c:v>5.2866962490922775</c:v>
                </c:pt>
                <c:pt idx="226">
                  <c:v>5.050156243256116</c:v>
                </c:pt>
                <c:pt idx="227">
                  <c:v>4.8560750964151138</c:v>
                </c:pt>
                <c:pt idx="228">
                  <c:v>4.7788847657103108</c:v>
                </c:pt>
                <c:pt idx="229">
                  <c:v>4.7591629832881104</c:v>
                </c:pt>
                <c:pt idx="230">
                  <c:v>4.6778780023819042</c:v>
                </c:pt>
                <c:pt idx="231">
                  <c:v>4.4977428582674115</c:v>
                </c:pt>
                <c:pt idx="232">
                  <c:v>4.3631836547476217</c:v>
                </c:pt>
                <c:pt idx="233">
                  <c:v>4.3759169430656719</c:v>
                </c:pt>
                <c:pt idx="234">
                  <c:v>4.3185741202420269</c:v>
                </c:pt>
                <c:pt idx="235">
                  <c:v>4.3598611596811194</c:v>
                </c:pt>
                <c:pt idx="236">
                  <c:v>4.4673592692738664</c:v>
                </c:pt>
                <c:pt idx="237">
                  <c:v>4.6353593754604381</c:v>
                </c:pt>
                <c:pt idx="238">
                  <c:v>4.5554059725745022</c:v>
                </c:pt>
                <c:pt idx="239">
                  <c:v>4.4694915341484851</c:v>
                </c:pt>
                <c:pt idx="240">
                  <c:v>4.4226410184018015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1398-07-01</c:v>
                </c:pt>
                <c:pt idx="1">
                  <c:v>1398-07-02</c:v>
                </c:pt>
                <c:pt idx="2">
                  <c:v>1398-07-03</c:v>
                </c:pt>
                <c:pt idx="3">
                  <c:v>1398-07-06</c:v>
                </c:pt>
                <c:pt idx="4">
                  <c:v>1398-07-07</c:v>
                </c:pt>
                <c:pt idx="5">
                  <c:v>1398-07-08</c:v>
                </c:pt>
                <c:pt idx="6">
                  <c:v>1398-07-09</c:v>
                </c:pt>
                <c:pt idx="7">
                  <c:v>1398-07-10</c:v>
                </c:pt>
                <c:pt idx="8">
                  <c:v>1398-07-13</c:v>
                </c:pt>
                <c:pt idx="9">
                  <c:v>1398-07-14</c:v>
                </c:pt>
                <c:pt idx="10">
                  <c:v>1398-07-15</c:v>
                </c:pt>
                <c:pt idx="11">
                  <c:v>1398-07-16</c:v>
                </c:pt>
                <c:pt idx="12">
                  <c:v>1398-07-17</c:v>
                </c:pt>
                <c:pt idx="13">
                  <c:v>1398-07-20</c:v>
                </c:pt>
                <c:pt idx="14">
                  <c:v>1398-07-21</c:v>
                </c:pt>
                <c:pt idx="15">
                  <c:v>1398-07-22</c:v>
                </c:pt>
                <c:pt idx="16">
                  <c:v>1398-07-23</c:v>
                </c:pt>
                <c:pt idx="17">
                  <c:v>1398-07-24</c:v>
                </c:pt>
                <c:pt idx="18">
                  <c:v>1398-07-28</c:v>
                </c:pt>
                <c:pt idx="19">
                  <c:v>1398-07-29</c:v>
                </c:pt>
                <c:pt idx="20">
                  <c:v>1398-07-30</c:v>
                </c:pt>
                <c:pt idx="21">
                  <c:v>1398-08-01</c:v>
                </c:pt>
                <c:pt idx="22">
                  <c:v>1398-08-04</c:v>
                </c:pt>
                <c:pt idx="23">
                  <c:v>1398-08-06</c:v>
                </c:pt>
                <c:pt idx="24">
                  <c:v>1398-08-08</c:v>
                </c:pt>
                <c:pt idx="25">
                  <c:v>1398-08-11</c:v>
                </c:pt>
                <c:pt idx="26">
                  <c:v>1398-08-12</c:v>
                </c:pt>
                <c:pt idx="27">
                  <c:v>1398-08-13</c:v>
                </c:pt>
                <c:pt idx="28">
                  <c:v>1398-08-14</c:v>
                </c:pt>
                <c:pt idx="29">
                  <c:v>1398-08-18</c:v>
                </c:pt>
                <c:pt idx="30">
                  <c:v>1398-08-19</c:v>
                </c:pt>
                <c:pt idx="31">
                  <c:v>1398-08-20</c:v>
                </c:pt>
                <c:pt idx="32">
                  <c:v>1398-08-21</c:v>
                </c:pt>
                <c:pt idx="33">
                  <c:v>1398-08-22</c:v>
                </c:pt>
                <c:pt idx="34">
                  <c:v>1398-08-25</c:v>
                </c:pt>
                <c:pt idx="35">
                  <c:v>1398-08-26</c:v>
                </c:pt>
                <c:pt idx="36">
                  <c:v>1398-08-27</c:v>
                </c:pt>
                <c:pt idx="37">
                  <c:v>1398-08-28</c:v>
                </c:pt>
                <c:pt idx="38">
                  <c:v>1398-08-29</c:v>
                </c:pt>
                <c:pt idx="39">
                  <c:v>1398-09-02</c:v>
                </c:pt>
                <c:pt idx="40">
                  <c:v>1398-09-03</c:v>
                </c:pt>
                <c:pt idx="41">
                  <c:v>1398-09-04</c:v>
                </c:pt>
                <c:pt idx="42">
                  <c:v>1398-09-05</c:v>
                </c:pt>
                <c:pt idx="43">
                  <c:v>1398-09-06</c:v>
                </c:pt>
                <c:pt idx="44">
                  <c:v>1398-09-09</c:v>
                </c:pt>
                <c:pt idx="45">
                  <c:v>1398-09-10</c:v>
                </c:pt>
                <c:pt idx="46">
                  <c:v>1398-09-11</c:v>
                </c:pt>
                <c:pt idx="47">
                  <c:v>1398-09-12</c:v>
                </c:pt>
                <c:pt idx="48">
                  <c:v>1398-09-13</c:v>
                </c:pt>
                <c:pt idx="49">
                  <c:v>1398-09-16</c:v>
                </c:pt>
                <c:pt idx="50">
                  <c:v>1398-09-17</c:v>
                </c:pt>
                <c:pt idx="51">
                  <c:v>1398-09-18</c:v>
                </c:pt>
                <c:pt idx="52">
                  <c:v>1398-09-19</c:v>
                </c:pt>
                <c:pt idx="53">
                  <c:v>1398-09-20</c:v>
                </c:pt>
                <c:pt idx="54">
                  <c:v>1398-09-23</c:v>
                </c:pt>
                <c:pt idx="55">
                  <c:v>1398-09-24</c:v>
                </c:pt>
                <c:pt idx="56">
                  <c:v>1398-09-25</c:v>
                </c:pt>
                <c:pt idx="57">
                  <c:v>1398-09-26</c:v>
                </c:pt>
                <c:pt idx="58">
                  <c:v>1398-09-27</c:v>
                </c:pt>
                <c:pt idx="59">
                  <c:v>1398-09-30</c:v>
                </c:pt>
                <c:pt idx="60">
                  <c:v>1398-10-01</c:v>
                </c:pt>
                <c:pt idx="61">
                  <c:v>1398-10-02</c:v>
                </c:pt>
                <c:pt idx="62">
                  <c:v>1398-10-03</c:v>
                </c:pt>
                <c:pt idx="63">
                  <c:v>1398-10-04</c:v>
                </c:pt>
                <c:pt idx="64">
                  <c:v>1398-10-07</c:v>
                </c:pt>
                <c:pt idx="65">
                  <c:v>1398-10-08</c:v>
                </c:pt>
                <c:pt idx="66">
                  <c:v>1398-10-09</c:v>
                </c:pt>
                <c:pt idx="67">
                  <c:v>1398-10-10</c:v>
                </c:pt>
                <c:pt idx="68">
                  <c:v>1398-10-11</c:v>
                </c:pt>
                <c:pt idx="69">
                  <c:v>1398-10-14</c:v>
                </c:pt>
                <c:pt idx="70">
                  <c:v>1398-10-15</c:v>
                </c:pt>
                <c:pt idx="71">
                  <c:v>1398-10-17</c:v>
                </c:pt>
                <c:pt idx="72">
                  <c:v>1398-10-18</c:v>
                </c:pt>
                <c:pt idx="73">
                  <c:v>1398-10-21</c:v>
                </c:pt>
                <c:pt idx="74">
                  <c:v>1398-10-22</c:v>
                </c:pt>
                <c:pt idx="75">
                  <c:v>1398-10-23</c:v>
                </c:pt>
                <c:pt idx="76">
                  <c:v>1398-10-24</c:v>
                </c:pt>
                <c:pt idx="77">
                  <c:v>1398-10-25</c:v>
                </c:pt>
                <c:pt idx="78">
                  <c:v>1398-10-28</c:v>
                </c:pt>
                <c:pt idx="79">
                  <c:v>1398-10-29</c:v>
                </c:pt>
                <c:pt idx="80">
                  <c:v>1398-10-30</c:v>
                </c:pt>
                <c:pt idx="81">
                  <c:v>1398-11-01</c:v>
                </c:pt>
                <c:pt idx="82">
                  <c:v>1398-11-02</c:v>
                </c:pt>
                <c:pt idx="83">
                  <c:v>1398-11-05</c:v>
                </c:pt>
                <c:pt idx="84">
                  <c:v>1398-11-06</c:v>
                </c:pt>
                <c:pt idx="85">
                  <c:v>1398-11-07</c:v>
                </c:pt>
                <c:pt idx="86">
                  <c:v>1398-11-08</c:v>
                </c:pt>
                <c:pt idx="87">
                  <c:v>1398-11-12</c:v>
                </c:pt>
                <c:pt idx="88">
                  <c:v>1398-11-13</c:v>
                </c:pt>
                <c:pt idx="89">
                  <c:v>1398-11-14</c:v>
                </c:pt>
                <c:pt idx="90">
                  <c:v>1398-11-15</c:v>
                </c:pt>
                <c:pt idx="91">
                  <c:v>1398-11-16</c:v>
                </c:pt>
                <c:pt idx="92">
                  <c:v>1398-11-19</c:v>
                </c:pt>
                <c:pt idx="93">
                  <c:v>1398-11-20</c:v>
                </c:pt>
                <c:pt idx="94">
                  <c:v>1398-11-21</c:v>
                </c:pt>
                <c:pt idx="95">
                  <c:v>1398-11-23</c:v>
                </c:pt>
                <c:pt idx="96">
                  <c:v>1398-11-26</c:v>
                </c:pt>
                <c:pt idx="97">
                  <c:v>1398-11-27</c:v>
                </c:pt>
                <c:pt idx="98">
                  <c:v>1398-11-28</c:v>
                </c:pt>
                <c:pt idx="99">
                  <c:v>1398-11-29</c:v>
                </c:pt>
                <c:pt idx="100">
                  <c:v>1398-11-30</c:v>
                </c:pt>
                <c:pt idx="101">
                  <c:v>1398-12-03</c:v>
                </c:pt>
                <c:pt idx="102">
                  <c:v>1398-12-04</c:v>
                </c:pt>
                <c:pt idx="103">
                  <c:v>1398-12-05</c:v>
                </c:pt>
                <c:pt idx="104">
                  <c:v>1398-12-06</c:v>
                </c:pt>
                <c:pt idx="105">
                  <c:v>1398-12-07</c:v>
                </c:pt>
                <c:pt idx="106">
                  <c:v>1398-12-10</c:v>
                </c:pt>
                <c:pt idx="107">
                  <c:v>1398-12-11</c:v>
                </c:pt>
                <c:pt idx="108">
                  <c:v>1398-12-12</c:v>
                </c:pt>
                <c:pt idx="109">
                  <c:v>1398-12-13</c:v>
                </c:pt>
                <c:pt idx="110">
                  <c:v>1398-12-14</c:v>
                </c:pt>
                <c:pt idx="111">
                  <c:v>1398-12-17</c:v>
                </c:pt>
                <c:pt idx="112">
                  <c:v>1398-12-19</c:v>
                </c:pt>
                <c:pt idx="113">
                  <c:v>1398-12-20</c:v>
                </c:pt>
                <c:pt idx="114">
                  <c:v>1398-12-21</c:v>
                </c:pt>
                <c:pt idx="115">
                  <c:v>1398-12-24</c:v>
                </c:pt>
                <c:pt idx="116">
                  <c:v>1398-12-25</c:v>
                </c:pt>
                <c:pt idx="117">
                  <c:v>1398-12-26</c:v>
                </c:pt>
                <c:pt idx="118">
                  <c:v>1398-12-27</c:v>
                </c:pt>
                <c:pt idx="119">
                  <c:v>1398-12-28</c:v>
                </c:pt>
                <c:pt idx="120">
                  <c:v>1399-01-05</c:v>
                </c:pt>
                <c:pt idx="121">
                  <c:v>1399-01-06</c:v>
                </c:pt>
                <c:pt idx="122">
                  <c:v>1399-01-09</c:v>
                </c:pt>
                <c:pt idx="123">
                  <c:v>1399-01-10</c:v>
                </c:pt>
                <c:pt idx="124">
                  <c:v>1399-01-11</c:v>
                </c:pt>
                <c:pt idx="125">
                  <c:v>1399-01-16</c:v>
                </c:pt>
                <c:pt idx="126">
                  <c:v>1399-01-17</c:v>
                </c:pt>
                <c:pt idx="127">
                  <c:v>1399-01-18</c:v>
                </c:pt>
                <c:pt idx="128">
                  <c:v>1399-01-19</c:v>
                </c:pt>
                <c:pt idx="129">
                  <c:v>1399-01-20</c:v>
                </c:pt>
                <c:pt idx="130">
                  <c:v>1399-01-23</c:v>
                </c:pt>
                <c:pt idx="131">
                  <c:v>1399-01-24</c:v>
                </c:pt>
                <c:pt idx="132">
                  <c:v>1399-01-25</c:v>
                </c:pt>
                <c:pt idx="133">
                  <c:v>1399-01-26</c:v>
                </c:pt>
                <c:pt idx="134">
                  <c:v>1399-01-27</c:v>
                </c:pt>
                <c:pt idx="135">
                  <c:v>1399-01-30</c:v>
                </c:pt>
                <c:pt idx="136">
                  <c:v>1399-01-31</c:v>
                </c:pt>
                <c:pt idx="137">
                  <c:v>1399-02-01</c:v>
                </c:pt>
                <c:pt idx="138">
                  <c:v>1399-02-02</c:v>
                </c:pt>
                <c:pt idx="139">
                  <c:v>1399-02-03</c:v>
                </c:pt>
                <c:pt idx="140">
                  <c:v>1399-02-06</c:v>
                </c:pt>
                <c:pt idx="141">
                  <c:v>1399-02-07</c:v>
                </c:pt>
                <c:pt idx="142">
                  <c:v>1399-02-08</c:v>
                </c:pt>
                <c:pt idx="143">
                  <c:v>1399-02-09</c:v>
                </c:pt>
                <c:pt idx="144">
                  <c:v>1399-02-10</c:v>
                </c:pt>
                <c:pt idx="145">
                  <c:v>1399-02-13</c:v>
                </c:pt>
                <c:pt idx="146">
                  <c:v>1399-02-14</c:v>
                </c:pt>
                <c:pt idx="147">
                  <c:v>1399-02-15</c:v>
                </c:pt>
                <c:pt idx="148">
                  <c:v>1399-02-16</c:v>
                </c:pt>
                <c:pt idx="149">
                  <c:v>1399-02-17</c:v>
                </c:pt>
                <c:pt idx="150">
                  <c:v>1399-02-20</c:v>
                </c:pt>
                <c:pt idx="151">
                  <c:v>1399-02-21</c:v>
                </c:pt>
                <c:pt idx="152">
                  <c:v>1399-02-22</c:v>
                </c:pt>
                <c:pt idx="153">
                  <c:v>1399-02-23</c:v>
                </c:pt>
                <c:pt idx="154">
                  <c:v>1399-02-24</c:v>
                </c:pt>
                <c:pt idx="155">
                  <c:v>1399-02-27</c:v>
                </c:pt>
                <c:pt idx="156">
                  <c:v>1399-02-28</c:v>
                </c:pt>
                <c:pt idx="157">
                  <c:v>1399-02-29</c:v>
                </c:pt>
                <c:pt idx="158">
                  <c:v>1399-02-30</c:v>
                </c:pt>
                <c:pt idx="159">
                  <c:v>1399-02-31</c:v>
                </c:pt>
                <c:pt idx="160">
                  <c:v>1399-03-03</c:v>
                </c:pt>
                <c:pt idx="161">
                  <c:v>1399-03-06</c:v>
                </c:pt>
                <c:pt idx="162">
                  <c:v>1399-03-07</c:v>
                </c:pt>
                <c:pt idx="163">
                  <c:v>1399-03-10</c:v>
                </c:pt>
                <c:pt idx="164">
                  <c:v>1399-03-11</c:v>
                </c:pt>
                <c:pt idx="165">
                  <c:v>1399-03-12</c:v>
                </c:pt>
                <c:pt idx="166">
                  <c:v>1399-03-13</c:v>
                </c:pt>
                <c:pt idx="167">
                  <c:v>1399-03-17</c:v>
                </c:pt>
                <c:pt idx="168">
                  <c:v>1399-03-18</c:v>
                </c:pt>
                <c:pt idx="169">
                  <c:v>1399-03-19</c:v>
                </c:pt>
                <c:pt idx="170">
                  <c:v>1399-03-20</c:v>
                </c:pt>
                <c:pt idx="171">
                  <c:v>1399-03-21</c:v>
                </c:pt>
                <c:pt idx="172">
                  <c:v>1399-03-24</c:v>
                </c:pt>
                <c:pt idx="173">
                  <c:v>1399-03-25</c:v>
                </c:pt>
                <c:pt idx="174">
                  <c:v>1399-03-26</c:v>
                </c:pt>
                <c:pt idx="175">
                  <c:v>1399-03-27</c:v>
                </c:pt>
                <c:pt idx="176">
                  <c:v>1399-03-31</c:v>
                </c:pt>
                <c:pt idx="177">
                  <c:v>1399-04-01</c:v>
                </c:pt>
                <c:pt idx="178">
                  <c:v>1399-04-02</c:v>
                </c:pt>
                <c:pt idx="179">
                  <c:v>1399-04-03</c:v>
                </c:pt>
                <c:pt idx="180">
                  <c:v>1399-04-04</c:v>
                </c:pt>
                <c:pt idx="181">
                  <c:v>1399-04-07</c:v>
                </c:pt>
                <c:pt idx="182">
                  <c:v>1399-04-08</c:v>
                </c:pt>
                <c:pt idx="183">
                  <c:v>1399-04-09</c:v>
                </c:pt>
                <c:pt idx="184">
                  <c:v>1399-04-10</c:v>
                </c:pt>
                <c:pt idx="185">
                  <c:v>1399-04-11</c:v>
                </c:pt>
                <c:pt idx="186">
                  <c:v>1399-04-14</c:v>
                </c:pt>
                <c:pt idx="187">
                  <c:v>1399-04-15</c:v>
                </c:pt>
                <c:pt idx="188">
                  <c:v>1399-04-16</c:v>
                </c:pt>
                <c:pt idx="189">
                  <c:v>1399-04-17</c:v>
                </c:pt>
                <c:pt idx="190">
                  <c:v>1399-04-18</c:v>
                </c:pt>
                <c:pt idx="191">
                  <c:v>1399-04-21</c:v>
                </c:pt>
                <c:pt idx="192">
                  <c:v>1399-04-22</c:v>
                </c:pt>
                <c:pt idx="193">
                  <c:v>1399-04-23</c:v>
                </c:pt>
                <c:pt idx="194">
                  <c:v>1399-04-24</c:v>
                </c:pt>
                <c:pt idx="195">
                  <c:v>1399-04-25</c:v>
                </c:pt>
                <c:pt idx="196">
                  <c:v>1399-04-28</c:v>
                </c:pt>
                <c:pt idx="197">
                  <c:v>1399-04-29</c:v>
                </c:pt>
                <c:pt idx="198">
                  <c:v>1399-04-30</c:v>
                </c:pt>
                <c:pt idx="199">
                  <c:v>1399-04-31</c:v>
                </c:pt>
                <c:pt idx="200">
                  <c:v>1399-05-01</c:v>
                </c:pt>
                <c:pt idx="201">
                  <c:v>1399-05-04</c:v>
                </c:pt>
                <c:pt idx="202">
                  <c:v>1399-05-05</c:v>
                </c:pt>
                <c:pt idx="203">
                  <c:v>1399-05-06</c:v>
                </c:pt>
                <c:pt idx="204">
                  <c:v>1399-05-07</c:v>
                </c:pt>
                <c:pt idx="205">
                  <c:v>1399-05-08</c:v>
                </c:pt>
                <c:pt idx="206">
                  <c:v>1399-05-11</c:v>
                </c:pt>
                <c:pt idx="207">
                  <c:v>1399-05-12</c:v>
                </c:pt>
                <c:pt idx="208">
                  <c:v>1399-05-13</c:v>
                </c:pt>
                <c:pt idx="209">
                  <c:v>1399-05-14</c:v>
                </c:pt>
                <c:pt idx="210">
                  <c:v>1399-05-15</c:v>
                </c:pt>
                <c:pt idx="211">
                  <c:v>1399-05-19</c:v>
                </c:pt>
                <c:pt idx="212">
                  <c:v>1399-05-20</c:v>
                </c:pt>
                <c:pt idx="213">
                  <c:v>1399-05-21</c:v>
                </c:pt>
                <c:pt idx="214">
                  <c:v>1399-05-22</c:v>
                </c:pt>
                <c:pt idx="215">
                  <c:v>1399-05-25</c:v>
                </c:pt>
                <c:pt idx="216">
                  <c:v>1399-05-26</c:v>
                </c:pt>
                <c:pt idx="217">
                  <c:v>1399-05-27</c:v>
                </c:pt>
                <c:pt idx="218">
                  <c:v>1399-05-28</c:v>
                </c:pt>
                <c:pt idx="219">
                  <c:v>1399-05-29</c:v>
                </c:pt>
                <c:pt idx="220">
                  <c:v>1399-06-01</c:v>
                </c:pt>
                <c:pt idx="221">
                  <c:v>1399-06-02</c:v>
                </c:pt>
                <c:pt idx="222">
                  <c:v>1399-06-03</c:v>
                </c:pt>
                <c:pt idx="223">
                  <c:v>1399-06-04</c:v>
                </c:pt>
                <c:pt idx="224">
                  <c:v>1399-06-05</c:v>
                </c:pt>
                <c:pt idx="225">
                  <c:v>1399-06-10</c:v>
                </c:pt>
                <c:pt idx="226">
                  <c:v>1399-06-11</c:v>
                </c:pt>
                <c:pt idx="227">
                  <c:v>1399-06-12</c:v>
                </c:pt>
                <c:pt idx="228">
                  <c:v>1399-06-15</c:v>
                </c:pt>
                <c:pt idx="229">
                  <c:v>1399-06-16</c:v>
                </c:pt>
                <c:pt idx="230">
                  <c:v>1399-06-17</c:v>
                </c:pt>
                <c:pt idx="231">
                  <c:v>1399-06-18</c:v>
                </c:pt>
                <c:pt idx="232">
                  <c:v>1399-06-19</c:v>
                </c:pt>
                <c:pt idx="233">
                  <c:v>1399-06-22</c:v>
                </c:pt>
                <c:pt idx="234">
                  <c:v>1399-06-23</c:v>
                </c:pt>
                <c:pt idx="235">
                  <c:v>1399-06-24</c:v>
                </c:pt>
                <c:pt idx="236">
                  <c:v>1399-06-25</c:v>
                </c:pt>
                <c:pt idx="237">
                  <c:v>1399-06-26</c:v>
                </c:pt>
                <c:pt idx="238">
                  <c:v>1399-06-29</c:v>
                </c:pt>
                <c:pt idx="239">
                  <c:v>1399-06-30</c:v>
                </c:pt>
                <c:pt idx="240">
                  <c:v>1399-06-31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-4.422695981328606E-3</c:v>
                </c:pt>
                <c:pt idx="1">
                  <c:v>-2.0939417994540022E-2</c:v>
                </c:pt>
                <c:pt idx="2">
                  <c:v>-3.1794963965282586E-2</c:v>
                </c:pt>
                <c:pt idx="3">
                  <c:v>-3.7920084424617362E-2</c:v>
                </c:pt>
                <c:pt idx="4">
                  <c:v>-3.8269116320144292E-2</c:v>
                </c:pt>
                <c:pt idx="5">
                  <c:v>-4.3039330031930501E-2</c:v>
                </c:pt>
                <c:pt idx="6">
                  <c:v>-4.5656479152170415E-2</c:v>
                </c:pt>
                <c:pt idx="7">
                  <c:v>-5.4594943822372399E-2</c:v>
                </c:pt>
                <c:pt idx="8">
                  <c:v>-5.1819571865443503E-2</c:v>
                </c:pt>
                <c:pt idx="9">
                  <c:v>-3.8838672215232739E-2</c:v>
                </c:pt>
                <c:pt idx="10">
                  <c:v>-3.9486778161019531E-2</c:v>
                </c:pt>
                <c:pt idx="11">
                  <c:v>-1.7167797870488943E-2</c:v>
                </c:pt>
                <c:pt idx="12">
                  <c:v>-1.036071141691397E-2</c:v>
                </c:pt>
                <c:pt idx="13">
                  <c:v>1.2229030637870286E-2</c:v>
                </c:pt>
                <c:pt idx="14">
                  <c:v>1.8684292598517116E-2</c:v>
                </c:pt>
                <c:pt idx="15">
                  <c:v>3.2242028265038192E-2</c:v>
                </c:pt>
                <c:pt idx="16">
                  <c:v>4.2956398948090113E-2</c:v>
                </c:pt>
                <c:pt idx="17">
                  <c:v>5.090972528656601E-2</c:v>
                </c:pt>
                <c:pt idx="18">
                  <c:v>5.7585394218201635E-2</c:v>
                </c:pt>
                <c:pt idx="19">
                  <c:v>4.4533138342168987E-2</c:v>
                </c:pt>
                <c:pt idx="20">
                  <c:v>5.1204115033902209E-2</c:v>
                </c:pt>
                <c:pt idx="21">
                  <c:v>4.8565907241659989E-2</c:v>
                </c:pt>
                <c:pt idx="22">
                  <c:v>5.6083741086233374E-2</c:v>
                </c:pt>
                <c:pt idx="23">
                  <c:v>6.1158252446940509E-2</c:v>
                </c:pt>
                <c:pt idx="24">
                  <c:v>8.4285922501926125E-2</c:v>
                </c:pt>
                <c:pt idx="25">
                  <c:v>0.10731860867740406</c:v>
                </c:pt>
                <c:pt idx="26">
                  <c:v>0.1250822630294024</c:v>
                </c:pt>
                <c:pt idx="27">
                  <c:v>0.1343705045553838</c:v>
                </c:pt>
                <c:pt idx="28">
                  <c:v>0.14593495934959355</c:v>
                </c:pt>
                <c:pt idx="29">
                  <c:v>0.10782631740452131</c:v>
                </c:pt>
                <c:pt idx="30">
                  <c:v>7.9915101582201054E-2</c:v>
                </c:pt>
                <c:pt idx="31">
                  <c:v>6.8818217255717462E-2</c:v>
                </c:pt>
                <c:pt idx="32">
                  <c:v>6.393720147524129E-2</c:v>
                </c:pt>
                <c:pt idx="33">
                  <c:v>5.1961663660092361E-2</c:v>
                </c:pt>
                <c:pt idx="34">
                  <c:v>7.5663312923704984E-2</c:v>
                </c:pt>
                <c:pt idx="35">
                  <c:v>8.2147272127905069E-2</c:v>
                </c:pt>
                <c:pt idx="36">
                  <c:v>8.8689065717449056E-2</c:v>
                </c:pt>
                <c:pt idx="37">
                  <c:v>9.4345872756257831E-2</c:v>
                </c:pt>
                <c:pt idx="38">
                  <c:v>8.6619703761852573E-2</c:v>
                </c:pt>
                <c:pt idx="39">
                  <c:v>7.4104149791582197E-2</c:v>
                </c:pt>
                <c:pt idx="40">
                  <c:v>7.0000690863131876E-2</c:v>
                </c:pt>
                <c:pt idx="41">
                  <c:v>6.5930730236464452E-2</c:v>
                </c:pt>
                <c:pt idx="42">
                  <c:v>7.7381809208496799E-2</c:v>
                </c:pt>
                <c:pt idx="43">
                  <c:v>7.9883902198884194E-2</c:v>
                </c:pt>
                <c:pt idx="44">
                  <c:v>7.1054287172193975E-2</c:v>
                </c:pt>
                <c:pt idx="45">
                  <c:v>6.7780087448928272E-2</c:v>
                </c:pt>
                <c:pt idx="46">
                  <c:v>6.1275710088148916E-2</c:v>
                </c:pt>
                <c:pt idx="47">
                  <c:v>4.6093962709369274E-2</c:v>
                </c:pt>
                <c:pt idx="48">
                  <c:v>2.9579157520436272E-2</c:v>
                </c:pt>
                <c:pt idx="49">
                  <c:v>3.3072749374895016E-2</c:v>
                </c:pt>
                <c:pt idx="50">
                  <c:v>3.0812198216094489E-2</c:v>
                </c:pt>
                <c:pt idx="51">
                  <c:v>3.6342124722701374E-2</c:v>
                </c:pt>
                <c:pt idx="52">
                  <c:v>4.7499276382110267E-2</c:v>
                </c:pt>
                <c:pt idx="53">
                  <c:v>8.1550389498363796E-2</c:v>
                </c:pt>
                <c:pt idx="54">
                  <c:v>0.10864669168176011</c:v>
                </c:pt>
                <c:pt idx="55">
                  <c:v>0.12383178055443023</c:v>
                </c:pt>
                <c:pt idx="56">
                  <c:v>0.12765339966832512</c:v>
                </c:pt>
                <c:pt idx="57">
                  <c:v>0.12637654510164453</c:v>
                </c:pt>
                <c:pt idx="58">
                  <c:v>0.14083591496854742</c:v>
                </c:pt>
                <c:pt idx="59">
                  <c:v>0.16376093258394553</c:v>
                </c:pt>
                <c:pt idx="60">
                  <c:v>0.14809365377859507</c:v>
                </c:pt>
                <c:pt idx="61">
                  <c:v>0.15437496105838133</c:v>
                </c:pt>
                <c:pt idx="62">
                  <c:v>0.14614788404898471</c:v>
                </c:pt>
                <c:pt idx="63">
                  <c:v>0.15684360280527865</c:v>
                </c:pt>
                <c:pt idx="64">
                  <c:v>0.1662540986522314</c:v>
                </c:pt>
                <c:pt idx="65">
                  <c:v>0.17182737920322411</c:v>
                </c:pt>
                <c:pt idx="66">
                  <c:v>0.17694970903006513</c:v>
                </c:pt>
                <c:pt idx="67">
                  <c:v>0.1731410829868969</c:v>
                </c:pt>
                <c:pt idx="68">
                  <c:v>0.16173438864697109</c:v>
                </c:pt>
                <c:pt idx="69">
                  <c:v>0.15861146144783844</c:v>
                </c:pt>
                <c:pt idx="70">
                  <c:v>0.15509439042322959</c:v>
                </c:pt>
                <c:pt idx="71">
                  <c:v>0.15519758160529218</c:v>
                </c:pt>
                <c:pt idx="72">
                  <c:v>0.16296590837745661</c:v>
                </c:pt>
                <c:pt idx="73">
                  <c:v>0.16709320564682573</c:v>
                </c:pt>
                <c:pt idx="74">
                  <c:v>0.16844375963020042</c:v>
                </c:pt>
                <c:pt idx="75">
                  <c:v>0.1697819951736268</c:v>
                </c:pt>
                <c:pt idx="76">
                  <c:v>0.17257639593648433</c:v>
                </c:pt>
                <c:pt idx="77">
                  <c:v>0.14437706780905257</c:v>
                </c:pt>
                <c:pt idx="78">
                  <c:v>0.15020284077753954</c:v>
                </c:pt>
                <c:pt idx="79">
                  <c:v>0.15214742460097685</c:v>
                </c:pt>
                <c:pt idx="80">
                  <c:v>0.15409334045189427</c:v>
                </c:pt>
                <c:pt idx="81">
                  <c:v>0.12112107132552641</c:v>
                </c:pt>
                <c:pt idx="82">
                  <c:v>0.12285637860490017</c:v>
                </c:pt>
                <c:pt idx="83">
                  <c:v>9.8856355670824181E-2</c:v>
                </c:pt>
                <c:pt idx="84">
                  <c:v>9.0913383131458803E-2</c:v>
                </c:pt>
                <c:pt idx="85">
                  <c:v>8.2998674456281618E-2</c:v>
                </c:pt>
                <c:pt idx="86">
                  <c:v>9.0131897925056714E-2</c:v>
                </c:pt>
                <c:pt idx="87">
                  <c:v>6.1845070979477113E-2</c:v>
                </c:pt>
                <c:pt idx="88">
                  <c:v>4.4798621580874443E-2</c:v>
                </c:pt>
                <c:pt idx="89">
                  <c:v>3.470080799406694E-2</c:v>
                </c:pt>
                <c:pt idx="90">
                  <c:v>5.5765227710445009E-2</c:v>
                </c:pt>
                <c:pt idx="91">
                  <c:v>5.7926681233309241E-2</c:v>
                </c:pt>
                <c:pt idx="92">
                  <c:v>4.9475704928469977E-2</c:v>
                </c:pt>
                <c:pt idx="93">
                  <c:v>4.2110932435825532E-2</c:v>
                </c:pt>
                <c:pt idx="94">
                  <c:v>3.9362534257185722E-2</c:v>
                </c:pt>
                <c:pt idx="95">
                  <c:v>5.8823529411764719E-2</c:v>
                </c:pt>
                <c:pt idx="96">
                  <c:v>5.3972811103716989E-2</c:v>
                </c:pt>
                <c:pt idx="97">
                  <c:v>5.7104705949678536E-2</c:v>
                </c:pt>
                <c:pt idx="98">
                  <c:v>6.1049184095610221E-2</c:v>
                </c:pt>
                <c:pt idx="99">
                  <c:v>5.1365952424361705E-2</c:v>
                </c:pt>
                <c:pt idx="100">
                  <c:v>5.9366121477386402E-2</c:v>
                </c:pt>
                <c:pt idx="101">
                  <c:v>3.4554195619066252E-2</c:v>
                </c:pt>
                <c:pt idx="102">
                  <c:v>2.6250973257579746E-2</c:v>
                </c:pt>
                <c:pt idx="103">
                  <c:v>1.7931380397982144E-2</c:v>
                </c:pt>
                <c:pt idx="104">
                  <c:v>1.8872291387407536E-2</c:v>
                </c:pt>
                <c:pt idx="105">
                  <c:v>-5.7275187740631894E-3</c:v>
                </c:pt>
                <c:pt idx="106">
                  <c:v>-3.0905997479987013E-2</c:v>
                </c:pt>
                <c:pt idx="107">
                  <c:v>-3.918321465897745E-2</c:v>
                </c:pt>
                <c:pt idx="108">
                  <c:v>-4.7403619197482372E-2</c:v>
                </c:pt>
                <c:pt idx="109">
                  <c:v>-3.4856423836084782E-2</c:v>
                </c:pt>
                <c:pt idx="110">
                  <c:v>-2.2096376005879881E-2</c:v>
                </c:pt>
                <c:pt idx="111">
                  <c:v>-6.8895290514784047E-2</c:v>
                </c:pt>
                <c:pt idx="112">
                  <c:v>-0.10162365848203281</c:v>
                </c:pt>
                <c:pt idx="113">
                  <c:v>-8.4537119644653602E-2</c:v>
                </c:pt>
                <c:pt idx="114">
                  <c:v>-0.10283190537569176</c:v>
                </c:pt>
                <c:pt idx="115">
                  <c:v>-0.16778190360715373</c:v>
                </c:pt>
                <c:pt idx="116">
                  <c:v>-0.18252238381144681</c:v>
                </c:pt>
                <c:pt idx="117">
                  <c:v>-0.20197767169577119</c:v>
                </c:pt>
                <c:pt idx="118">
                  <c:v>-0.20599337271286566</c:v>
                </c:pt>
                <c:pt idx="119">
                  <c:v>-0.25078933353621424</c:v>
                </c:pt>
                <c:pt idx="120">
                  <c:v>-0.23684861870037899</c:v>
                </c:pt>
                <c:pt idx="121">
                  <c:v>-0.21210465839094317</c:v>
                </c:pt>
                <c:pt idx="122">
                  <c:v>-0.20294829821560023</c:v>
                </c:pt>
                <c:pt idx="123">
                  <c:v>-0.21142508207057775</c:v>
                </c:pt>
                <c:pt idx="124">
                  <c:v>-0.22310098510668108</c:v>
                </c:pt>
                <c:pt idx="125">
                  <c:v>-0.21014299635141021</c:v>
                </c:pt>
                <c:pt idx="126">
                  <c:v>-0.20603748970861058</c:v>
                </c:pt>
                <c:pt idx="127">
                  <c:v>-0.18223350253807091</c:v>
                </c:pt>
                <c:pt idx="128">
                  <c:v>-0.16778809704321462</c:v>
                </c:pt>
                <c:pt idx="129">
                  <c:v>-0.17475682311833041</c:v>
                </c:pt>
                <c:pt idx="130">
                  <c:v>-0.19632489215493287</c:v>
                </c:pt>
                <c:pt idx="131">
                  <c:v>-0.19596753501132091</c:v>
                </c:pt>
                <c:pt idx="132">
                  <c:v>-0.18866329811667437</c:v>
                </c:pt>
                <c:pt idx="133">
                  <c:v>-0.18030253146034536</c:v>
                </c:pt>
                <c:pt idx="134">
                  <c:v>-0.18969025135714612</c:v>
                </c:pt>
                <c:pt idx="135">
                  <c:v>-0.23807005469568743</c:v>
                </c:pt>
                <c:pt idx="136">
                  <c:v>-0.36071791501310435</c:v>
                </c:pt>
                <c:pt idx="137">
                  <c:v>-0.1720553847286922</c:v>
                </c:pt>
                <c:pt idx="138">
                  <c:v>-0.19689086004297929</c:v>
                </c:pt>
                <c:pt idx="139">
                  <c:v>-0.1894854933007416</c:v>
                </c:pt>
                <c:pt idx="140">
                  <c:v>-0.19210252418749041</c:v>
                </c:pt>
                <c:pt idx="141">
                  <c:v>-0.17909332157975444</c:v>
                </c:pt>
                <c:pt idx="142">
                  <c:v>-0.17841543092056966</c:v>
                </c:pt>
                <c:pt idx="143">
                  <c:v>-0.16765020469885294</c:v>
                </c:pt>
                <c:pt idx="144">
                  <c:v>-0.15125595955531534</c:v>
                </c:pt>
                <c:pt idx="145">
                  <c:v>-0.16855115063070514</c:v>
                </c:pt>
                <c:pt idx="146">
                  <c:v>-0.17415482357721324</c:v>
                </c:pt>
                <c:pt idx="147">
                  <c:v>-0.17721730106371147</c:v>
                </c:pt>
                <c:pt idx="148">
                  <c:v>-0.17097956463793873</c:v>
                </c:pt>
                <c:pt idx="149">
                  <c:v>-0.15991759022449559</c:v>
                </c:pt>
                <c:pt idx="150">
                  <c:v>-0.147427143671779</c:v>
                </c:pt>
                <c:pt idx="151">
                  <c:v>-0.14132726040804044</c:v>
                </c:pt>
                <c:pt idx="152">
                  <c:v>-0.13353199943238259</c:v>
                </c:pt>
                <c:pt idx="153">
                  <c:v>-0.13476506746341377</c:v>
                </c:pt>
                <c:pt idx="154">
                  <c:v>-0.11751288497190049</c:v>
                </c:pt>
                <c:pt idx="155">
                  <c:v>-0.10959565361840173</c:v>
                </c:pt>
                <c:pt idx="156">
                  <c:v>-0.10289722476364749</c:v>
                </c:pt>
                <c:pt idx="157">
                  <c:v>-0.10045540572510048</c:v>
                </c:pt>
                <c:pt idx="158">
                  <c:v>-8.9323503646761226E-2</c:v>
                </c:pt>
                <c:pt idx="159">
                  <c:v>-7.1134263229481243E-2</c:v>
                </c:pt>
                <c:pt idx="160">
                  <c:v>-6.949015381718604E-2</c:v>
                </c:pt>
                <c:pt idx="161">
                  <c:v>-6.7831562852084359E-2</c:v>
                </c:pt>
                <c:pt idx="162">
                  <c:v>-7.168383434937986E-2</c:v>
                </c:pt>
                <c:pt idx="163">
                  <c:v>-5.6280561122244444E-2</c:v>
                </c:pt>
                <c:pt idx="164">
                  <c:v>-4.6747492649132139E-2</c:v>
                </c:pt>
                <c:pt idx="165">
                  <c:v>-4.0305010893246229E-2</c:v>
                </c:pt>
                <c:pt idx="166">
                  <c:v>-2.09277849740932E-2</c:v>
                </c:pt>
                <c:pt idx="167">
                  <c:v>8.8217784272335287E-3</c:v>
                </c:pt>
                <c:pt idx="168">
                  <c:v>1.6179934212754432E-3</c:v>
                </c:pt>
                <c:pt idx="169">
                  <c:v>3.6861401131744742E-3</c:v>
                </c:pt>
                <c:pt idx="170">
                  <c:v>1.2594958049862992E-3</c:v>
                </c:pt>
                <c:pt idx="171">
                  <c:v>-5.5087605569362763E-3</c:v>
                </c:pt>
                <c:pt idx="172">
                  <c:v>-3.4584035896549348E-2</c:v>
                </c:pt>
                <c:pt idx="173">
                  <c:v>-4.5470289521833962E-2</c:v>
                </c:pt>
                <c:pt idx="174">
                  <c:v>-6.3507292726655895E-2</c:v>
                </c:pt>
                <c:pt idx="175">
                  <c:v>-3.5440053009042738E-2</c:v>
                </c:pt>
                <c:pt idx="176">
                  <c:v>6.586712130239758E-2</c:v>
                </c:pt>
                <c:pt idx="177">
                  <c:v>-1.5338887442506222E-2</c:v>
                </c:pt>
                <c:pt idx="178">
                  <c:v>-1.0663026598217495E-2</c:v>
                </c:pt>
                <c:pt idx="179">
                  <c:v>-9.0730630621831398E-3</c:v>
                </c:pt>
                <c:pt idx="180">
                  <c:v>-2.6467103932503178E-2</c:v>
                </c:pt>
                <c:pt idx="181">
                  <c:v>-4.4360660997914358E-2</c:v>
                </c:pt>
                <c:pt idx="182">
                  <c:v>-5.0257974939577399E-2</c:v>
                </c:pt>
                <c:pt idx="183">
                  <c:v>-5.6122158281579293E-2</c:v>
                </c:pt>
                <c:pt idx="184">
                  <c:v>-4.8024490576867862E-2</c:v>
                </c:pt>
                <c:pt idx="185">
                  <c:v>-4.4688952295521611E-2</c:v>
                </c:pt>
                <c:pt idx="186">
                  <c:v>-2.2738284438763579E-2</c:v>
                </c:pt>
                <c:pt idx="187">
                  <c:v>-1.4542003026059791E-2</c:v>
                </c:pt>
                <c:pt idx="188">
                  <c:v>-2.9521266593961482E-3</c:v>
                </c:pt>
                <c:pt idx="189">
                  <c:v>-6.6910147881809046E-3</c:v>
                </c:pt>
                <c:pt idx="190">
                  <c:v>1.7628342281585718E-2</c:v>
                </c:pt>
                <c:pt idx="191">
                  <c:v>2.0922352959122037E-2</c:v>
                </c:pt>
                <c:pt idx="192">
                  <c:v>2.3766786140979601E-2</c:v>
                </c:pt>
                <c:pt idx="193">
                  <c:v>2.7713027713027527E-2</c:v>
                </c:pt>
                <c:pt idx="194">
                  <c:v>1.0076743410076583E-2</c:v>
                </c:pt>
                <c:pt idx="195">
                  <c:v>1.1439628923479717E-2</c:v>
                </c:pt>
                <c:pt idx="196">
                  <c:v>8.7368251593289425E-3</c:v>
                </c:pt>
                <c:pt idx="197">
                  <c:v>6.7199243677618092E-3</c:v>
                </c:pt>
                <c:pt idx="198">
                  <c:v>3.8853995737375691E-3</c:v>
                </c:pt>
                <c:pt idx="199">
                  <c:v>2.9348753436344577E-2</c:v>
                </c:pt>
                <c:pt idx="200">
                  <c:v>2.2323063118095732E-2</c:v>
                </c:pt>
                <c:pt idx="201">
                  <c:v>1.9893209668054412E-2</c:v>
                </c:pt>
                <c:pt idx="202">
                  <c:v>1.9223579203082153E-2</c:v>
                </c:pt>
                <c:pt idx="203">
                  <c:v>1.672209116145118E-2</c:v>
                </c:pt>
                <c:pt idx="204">
                  <c:v>2.5280952110220412E-2</c:v>
                </c:pt>
                <c:pt idx="205">
                  <c:v>3.5296224944596499E-2</c:v>
                </c:pt>
                <c:pt idx="206">
                  <c:v>3.2184351292222857E-2</c:v>
                </c:pt>
                <c:pt idx="207">
                  <c:v>3.2407982940146907E-2</c:v>
                </c:pt>
                <c:pt idx="208">
                  <c:v>3.3293709377456349E-2</c:v>
                </c:pt>
                <c:pt idx="209">
                  <c:v>5.0693821660350302E-2</c:v>
                </c:pt>
                <c:pt idx="210">
                  <c:v>0.10457198248755262</c:v>
                </c:pt>
                <c:pt idx="211">
                  <c:v>0.10546134010683694</c:v>
                </c:pt>
                <c:pt idx="212">
                  <c:v>0.11659815005138752</c:v>
                </c:pt>
                <c:pt idx="213">
                  <c:v>0.12189128892635748</c:v>
                </c:pt>
                <c:pt idx="214">
                  <c:v>0.12474168508713324</c:v>
                </c:pt>
                <c:pt idx="215">
                  <c:v>0.13062754954880718</c:v>
                </c:pt>
                <c:pt idx="216">
                  <c:v>0.13259460072361429</c:v>
                </c:pt>
                <c:pt idx="217">
                  <c:v>0.13530194969397336</c:v>
                </c:pt>
                <c:pt idx="218">
                  <c:v>0.14571301183082253</c:v>
                </c:pt>
                <c:pt idx="219">
                  <c:v>0.13060334632510995</c:v>
                </c:pt>
                <c:pt idx="220">
                  <c:v>0.13294635256955911</c:v>
                </c:pt>
                <c:pt idx="221">
                  <c:v>0.13166825197140297</c:v>
                </c:pt>
                <c:pt idx="222">
                  <c:v>0.12723518522285748</c:v>
                </c:pt>
                <c:pt idx="223">
                  <c:v>0.14950162001852041</c:v>
                </c:pt>
                <c:pt idx="224">
                  <c:v>0.15960616445451858</c:v>
                </c:pt>
                <c:pt idx="225">
                  <c:v>0.14642853425755353</c:v>
                </c:pt>
                <c:pt idx="226">
                  <c:v>0.16113581936366739</c:v>
                </c:pt>
                <c:pt idx="227">
                  <c:v>0.15906148029212219</c:v>
                </c:pt>
                <c:pt idx="228">
                  <c:v>0.13099193360071126</c:v>
                </c:pt>
                <c:pt idx="229">
                  <c:v>0.12177602190846049</c:v>
                </c:pt>
                <c:pt idx="230">
                  <c:v>0.11262909652760822</c:v>
                </c:pt>
                <c:pt idx="231">
                  <c:v>0.11737750059079177</c:v>
                </c:pt>
                <c:pt idx="232">
                  <c:v>9.6041832810086714E-2</c:v>
                </c:pt>
                <c:pt idx="233">
                  <c:v>9.4741329652847206E-2</c:v>
                </c:pt>
                <c:pt idx="234">
                  <c:v>9.4314338514682294E-2</c:v>
                </c:pt>
                <c:pt idx="235">
                  <c:v>8.5768504680248547E-2</c:v>
                </c:pt>
                <c:pt idx="236">
                  <c:v>8.7537045580726058E-2</c:v>
                </c:pt>
                <c:pt idx="237">
                  <c:v>8.9669798804376866E-2</c:v>
                </c:pt>
                <c:pt idx="238">
                  <c:v>7.197686645636181E-2</c:v>
                </c:pt>
                <c:pt idx="239">
                  <c:v>7.5322151668907766E-2</c:v>
                </c:pt>
                <c:pt idx="240">
                  <c:v>6.7547191979321575E-2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1398-07-01</c:v>
                </c:pt>
                <c:pt idx="1">
                  <c:v>1398-07-02</c:v>
                </c:pt>
                <c:pt idx="2">
                  <c:v>1398-07-03</c:v>
                </c:pt>
                <c:pt idx="3">
                  <c:v>1398-07-06</c:v>
                </c:pt>
                <c:pt idx="4">
                  <c:v>1398-07-07</c:v>
                </c:pt>
                <c:pt idx="5">
                  <c:v>1398-07-08</c:v>
                </c:pt>
                <c:pt idx="6">
                  <c:v>1398-07-09</c:v>
                </c:pt>
                <c:pt idx="7">
                  <c:v>1398-07-10</c:v>
                </c:pt>
                <c:pt idx="8">
                  <c:v>1398-07-13</c:v>
                </c:pt>
                <c:pt idx="9">
                  <c:v>1398-07-14</c:v>
                </c:pt>
                <c:pt idx="10">
                  <c:v>1398-07-15</c:v>
                </c:pt>
                <c:pt idx="11">
                  <c:v>1398-07-16</c:v>
                </c:pt>
                <c:pt idx="12">
                  <c:v>1398-07-17</c:v>
                </c:pt>
                <c:pt idx="13">
                  <c:v>1398-07-20</c:v>
                </c:pt>
                <c:pt idx="14">
                  <c:v>1398-07-21</c:v>
                </c:pt>
                <c:pt idx="15">
                  <c:v>1398-07-22</c:v>
                </c:pt>
                <c:pt idx="16">
                  <c:v>1398-07-23</c:v>
                </c:pt>
                <c:pt idx="17">
                  <c:v>1398-07-24</c:v>
                </c:pt>
                <c:pt idx="18">
                  <c:v>1398-07-28</c:v>
                </c:pt>
                <c:pt idx="19">
                  <c:v>1398-07-29</c:v>
                </c:pt>
                <c:pt idx="20">
                  <c:v>1398-07-30</c:v>
                </c:pt>
                <c:pt idx="21">
                  <c:v>1398-08-01</c:v>
                </c:pt>
                <c:pt idx="22">
                  <c:v>1398-08-04</c:v>
                </c:pt>
                <c:pt idx="23">
                  <c:v>1398-08-06</c:v>
                </c:pt>
                <c:pt idx="24">
                  <c:v>1398-08-08</c:v>
                </c:pt>
                <c:pt idx="25">
                  <c:v>1398-08-11</c:v>
                </c:pt>
                <c:pt idx="26">
                  <c:v>1398-08-12</c:v>
                </c:pt>
                <c:pt idx="27">
                  <c:v>1398-08-13</c:v>
                </c:pt>
                <c:pt idx="28">
                  <c:v>1398-08-14</c:v>
                </c:pt>
                <c:pt idx="29">
                  <c:v>1398-08-18</c:v>
                </c:pt>
                <c:pt idx="30">
                  <c:v>1398-08-19</c:v>
                </c:pt>
                <c:pt idx="31">
                  <c:v>1398-08-20</c:v>
                </c:pt>
                <c:pt idx="32">
                  <c:v>1398-08-21</c:v>
                </c:pt>
                <c:pt idx="33">
                  <c:v>1398-08-22</c:v>
                </c:pt>
                <c:pt idx="34">
                  <c:v>1398-08-25</c:v>
                </c:pt>
                <c:pt idx="35">
                  <c:v>1398-08-26</c:v>
                </c:pt>
                <c:pt idx="36">
                  <c:v>1398-08-27</c:v>
                </c:pt>
                <c:pt idx="37">
                  <c:v>1398-08-28</c:v>
                </c:pt>
                <c:pt idx="38">
                  <c:v>1398-08-29</c:v>
                </c:pt>
                <c:pt idx="39">
                  <c:v>1398-09-02</c:v>
                </c:pt>
                <c:pt idx="40">
                  <c:v>1398-09-03</c:v>
                </c:pt>
                <c:pt idx="41">
                  <c:v>1398-09-04</c:v>
                </c:pt>
                <c:pt idx="42">
                  <c:v>1398-09-05</c:v>
                </c:pt>
                <c:pt idx="43">
                  <c:v>1398-09-06</c:v>
                </c:pt>
                <c:pt idx="44">
                  <c:v>1398-09-09</c:v>
                </c:pt>
                <c:pt idx="45">
                  <c:v>1398-09-10</c:v>
                </c:pt>
                <c:pt idx="46">
                  <c:v>1398-09-11</c:v>
                </c:pt>
                <c:pt idx="47">
                  <c:v>1398-09-12</c:v>
                </c:pt>
                <c:pt idx="48">
                  <c:v>1398-09-13</c:v>
                </c:pt>
                <c:pt idx="49">
                  <c:v>1398-09-16</c:v>
                </c:pt>
                <c:pt idx="50">
                  <c:v>1398-09-17</c:v>
                </c:pt>
                <c:pt idx="51">
                  <c:v>1398-09-18</c:v>
                </c:pt>
                <c:pt idx="52">
                  <c:v>1398-09-19</c:v>
                </c:pt>
                <c:pt idx="53">
                  <c:v>1398-09-20</c:v>
                </c:pt>
                <c:pt idx="54">
                  <c:v>1398-09-23</c:v>
                </c:pt>
                <c:pt idx="55">
                  <c:v>1398-09-24</c:v>
                </c:pt>
                <c:pt idx="56">
                  <c:v>1398-09-25</c:v>
                </c:pt>
                <c:pt idx="57">
                  <c:v>1398-09-26</c:v>
                </c:pt>
                <c:pt idx="58">
                  <c:v>1398-09-27</c:v>
                </c:pt>
                <c:pt idx="59">
                  <c:v>1398-09-30</c:v>
                </c:pt>
                <c:pt idx="60">
                  <c:v>1398-10-01</c:v>
                </c:pt>
                <c:pt idx="61">
                  <c:v>1398-10-02</c:v>
                </c:pt>
                <c:pt idx="62">
                  <c:v>1398-10-03</c:v>
                </c:pt>
                <c:pt idx="63">
                  <c:v>1398-10-04</c:v>
                </c:pt>
                <c:pt idx="64">
                  <c:v>1398-10-07</c:v>
                </c:pt>
                <c:pt idx="65">
                  <c:v>1398-10-08</c:v>
                </c:pt>
                <c:pt idx="66">
                  <c:v>1398-10-09</c:v>
                </c:pt>
                <c:pt idx="67">
                  <c:v>1398-10-10</c:v>
                </c:pt>
                <c:pt idx="68">
                  <c:v>1398-10-11</c:v>
                </c:pt>
                <c:pt idx="69">
                  <c:v>1398-10-14</c:v>
                </c:pt>
                <c:pt idx="70">
                  <c:v>1398-10-15</c:v>
                </c:pt>
                <c:pt idx="71">
                  <c:v>1398-10-17</c:v>
                </c:pt>
                <c:pt idx="72">
                  <c:v>1398-10-18</c:v>
                </c:pt>
                <c:pt idx="73">
                  <c:v>1398-10-21</c:v>
                </c:pt>
                <c:pt idx="74">
                  <c:v>1398-10-22</c:v>
                </c:pt>
                <c:pt idx="75">
                  <c:v>1398-10-23</c:v>
                </c:pt>
                <c:pt idx="76">
                  <c:v>1398-10-24</c:v>
                </c:pt>
                <c:pt idx="77">
                  <c:v>1398-10-25</c:v>
                </c:pt>
                <c:pt idx="78">
                  <c:v>1398-10-28</c:v>
                </c:pt>
                <c:pt idx="79">
                  <c:v>1398-10-29</c:v>
                </c:pt>
                <c:pt idx="80">
                  <c:v>1398-10-30</c:v>
                </c:pt>
                <c:pt idx="81">
                  <c:v>1398-11-01</c:v>
                </c:pt>
                <c:pt idx="82">
                  <c:v>1398-11-02</c:v>
                </c:pt>
                <c:pt idx="83">
                  <c:v>1398-11-05</c:v>
                </c:pt>
                <c:pt idx="84">
                  <c:v>1398-11-06</c:v>
                </c:pt>
                <c:pt idx="85">
                  <c:v>1398-11-07</c:v>
                </c:pt>
                <c:pt idx="86">
                  <c:v>1398-11-08</c:v>
                </c:pt>
                <c:pt idx="87">
                  <c:v>1398-11-12</c:v>
                </c:pt>
                <c:pt idx="88">
                  <c:v>1398-11-13</c:v>
                </c:pt>
                <c:pt idx="89">
                  <c:v>1398-11-14</c:v>
                </c:pt>
                <c:pt idx="90">
                  <c:v>1398-11-15</c:v>
                </c:pt>
                <c:pt idx="91">
                  <c:v>1398-11-16</c:v>
                </c:pt>
                <c:pt idx="92">
                  <c:v>1398-11-19</c:v>
                </c:pt>
                <c:pt idx="93">
                  <c:v>1398-11-20</c:v>
                </c:pt>
                <c:pt idx="94">
                  <c:v>1398-11-21</c:v>
                </c:pt>
                <c:pt idx="95">
                  <c:v>1398-11-23</c:v>
                </c:pt>
                <c:pt idx="96">
                  <c:v>1398-11-26</c:v>
                </c:pt>
                <c:pt idx="97">
                  <c:v>1398-11-27</c:v>
                </c:pt>
                <c:pt idx="98">
                  <c:v>1398-11-28</c:v>
                </c:pt>
                <c:pt idx="99">
                  <c:v>1398-11-29</c:v>
                </c:pt>
                <c:pt idx="100">
                  <c:v>1398-11-30</c:v>
                </c:pt>
                <c:pt idx="101">
                  <c:v>1398-12-03</c:v>
                </c:pt>
                <c:pt idx="102">
                  <c:v>1398-12-04</c:v>
                </c:pt>
                <c:pt idx="103">
                  <c:v>1398-12-05</c:v>
                </c:pt>
                <c:pt idx="104">
                  <c:v>1398-12-06</c:v>
                </c:pt>
                <c:pt idx="105">
                  <c:v>1398-12-07</c:v>
                </c:pt>
                <c:pt idx="106">
                  <c:v>1398-12-10</c:v>
                </c:pt>
                <c:pt idx="107">
                  <c:v>1398-12-11</c:v>
                </c:pt>
                <c:pt idx="108">
                  <c:v>1398-12-12</c:v>
                </c:pt>
                <c:pt idx="109">
                  <c:v>1398-12-13</c:v>
                </c:pt>
                <c:pt idx="110">
                  <c:v>1398-12-14</c:v>
                </c:pt>
                <c:pt idx="111">
                  <c:v>1398-12-17</c:v>
                </c:pt>
                <c:pt idx="112">
                  <c:v>1398-12-19</c:v>
                </c:pt>
                <c:pt idx="113">
                  <c:v>1398-12-20</c:v>
                </c:pt>
                <c:pt idx="114">
                  <c:v>1398-12-21</c:v>
                </c:pt>
                <c:pt idx="115">
                  <c:v>1398-12-24</c:v>
                </c:pt>
                <c:pt idx="116">
                  <c:v>1398-12-25</c:v>
                </c:pt>
                <c:pt idx="117">
                  <c:v>1398-12-26</c:v>
                </c:pt>
                <c:pt idx="118">
                  <c:v>1398-12-27</c:v>
                </c:pt>
                <c:pt idx="119">
                  <c:v>1398-12-28</c:v>
                </c:pt>
                <c:pt idx="120">
                  <c:v>1399-01-05</c:v>
                </c:pt>
                <c:pt idx="121">
                  <c:v>1399-01-06</c:v>
                </c:pt>
                <c:pt idx="122">
                  <c:v>1399-01-09</c:v>
                </c:pt>
                <c:pt idx="123">
                  <c:v>1399-01-10</c:v>
                </c:pt>
                <c:pt idx="124">
                  <c:v>1399-01-11</c:v>
                </c:pt>
                <c:pt idx="125">
                  <c:v>1399-01-16</c:v>
                </c:pt>
                <c:pt idx="126">
                  <c:v>1399-01-17</c:v>
                </c:pt>
                <c:pt idx="127">
                  <c:v>1399-01-18</c:v>
                </c:pt>
                <c:pt idx="128">
                  <c:v>1399-01-19</c:v>
                </c:pt>
                <c:pt idx="129">
                  <c:v>1399-01-20</c:v>
                </c:pt>
                <c:pt idx="130">
                  <c:v>1399-01-23</c:v>
                </c:pt>
                <c:pt idx="131">
                  <c:v>1399-01-24</c:v>
                </c:pt>
                <c:pt idx="132">
                  <c:v>1399-01-25</c:v>
                </c:pt>
                <c:pt idx="133">
                  <c:v>1399-01-26</c:v>
                </c:pt>
                <c:pt idx="134">
                  <c:v>1399-01-27</c:v>
                </c:pt>
                <c:pt idx="135">
                  <c:v>1399-01-30</c:v>
                </c:pt>
                <c:pt idx="136">
                  <c:v>1399-01-31</c:v>
                </c:pt>
                <c:pt idx="137">
                  <c:v>1399-02-01</c:v>
                </c:pt>
                <c:pt idx="138">
                  <c:v>1399-02-02</c:v>
                </c:pt>
                <c:pt idx="139">
                  <c:v>1399-02-03</c:v>
                </c:pt>
                <c:pt idx="140">
                  <c:v>1399-02-06</c:v>
                </c:pt>
                <c:pt idx="141">
                  <c:v>1399-02-07</c:v>
                </c:pt>
                <c:pt idx="142">
                  <c:v>1399-02-08</c:v>
                </c:pt>
                <c:pt idx="143">
                  <c:v>1399-02-09</c:v>
                </c:pt>
                <c:pt idx="144">
                  <c:v>1399-02-10</c:v>
                </c:pt>
                <c:pt idx="145">
                  <c:v>1399-02-13</c:v>
                </c:pt>
                <c:pt idx="146">
                  <c:v>1399-02-14</c:v>
                </c:pt>
                <c:pt idx="147">
                  <c:v>1399-02-15</c:v>
                </c:pt>
                <c:pt idx="148">
                  <c:v>1399-02-16</c:v>
                </c:pt>
                <c:pt idx="149">
                  <c:v>1399-02-17</c:v>
                </c:pt>
                <c:pt idx="150">
                  <c:v>1399-02-20</c:v>
                </c:pt>
                <c:pt idx="151">
                  <c:v>1399-02-21</c:v>
                </c:pt>
                <c:pt idx="152">
                  <c:v>1399-02-22</c:v>
                </c:pt>
                <c:pt idx="153">
                  <c:v>1399-02-23</c:v>
                </c:pt>
                <c:pt idx="154">
                  <c:v>1399-02-24</c:v>
                </c:pt>
                <c:pt idx="155">
                  <c:v>1399-02-27</c:v>
                </c:pt>
                <c:pt idx="156">
                  <c:v>1399-02-28</c:v>
                </c:pt>
                <c:pt idx="157">
                  <c:v>1399-02-29</c:v>
                </c:pt>
                <c:pt idx="158">
                  <c:v>1399-02-30</c:v>
                </c:pt>
                <c:pt idx="159">
                  <c:v>1399-02-31</c:v>
                </c:pt>
                <c:pt idx="160">
                  <c:v>1399-03-03</c:v>
                </c:pt>
                <c:pt idx="161">
                  <c:v>1399-03-06</c:v>
                </c:pt>
                <c:pt idx="162">
                  <c:v>1399-03-07</c:v>
                </c:pt>
                <c:pt idx="163">
                  <c:v>1399-03-10</c:v>
                </c:pt>
                <c:pt idx="164">
                  <c:v>1399-03-11</c:v>
                </c:pt>
                <c:pt idx="165">
                  <c:v>1399-03-12</c:v>
                </c:pt>
                <c:pt idx="166">
                  <c:v>1399-03-13</c:v>
                </c:pt>
                <c:pt idx="167">
                  <c:v>1399-03-17</c:v>
                </c:pt>
                <c:pt idx="168">
                  <c:v>1399-03-18</c:v>
                </c:pt>
                <c:pt idx="169">
                  <c:v>1399-03-19</c:v>
                </c:pt>
                <c:pt idx="170">
                  <c:v>1399-03-20</c:v>
                </c:pt>
                <c:pt idx="171">
                  <c:v>1399-03-21</c:v>
                </c:pt>
                <c:pt idx="172">
                  <c:v>1399-03-24</c:v>
                </c:pt>
                <c:pt idx="173">
                  <c:v>1399-03-25</c:v>
                </c:pt>
                <c:pt idx="174">
                  <c:v>1399-03-26</c:v>
                </c:pt>
                <c:pt idx="175">
                  <c:v>1399-03-27</c:v>
                </c:pt>
                <c:pt idx="176">
                  <c:v>1399-03-31</c:v>
                </c:pt>
                <c:pt idx="177">
                  <c:v>1399-04-01</c:v>
                </c:pt>
                <c:pt idx="178">
                  <c:v>1399-04-02</c:v>
                </c:pt>
                <c:pt idx="179">
                  <c:v>1399-04-03</c:v>
                </c:pt>
                <c:pt idx="180">
                  <c:v>1399-04-04</c:v>
                </c:pt>
                <c:pt idx="181">
                  <c:v>1399-04-07</c:v>
                </c:pt>
                <c:pt idx="182">
                  <c:v>1399-04-08</c:v>
                </c:pt>
                <c:pt idx="183">
                  <c:v>1399-04-09</c:v>
                </c:pt>
                <c:pt idx="184">
                  <c:v>1399-04-10</c:v>
                </c:pt>
                <c:pt idx="185">
                  <c:v>1399-04-11</c:v>
                </c:pt>
                <c:pt idx="186">
                  <c:v>1399-04-14</c:v>
                </c:pt>
                <c:pt idx="187">
                  <c:v>1399-04-15</c:v>
                </c:pt>
                <c:pt idx="188">
                  <c:v>1399-04-16</c:v>
                </c:pt>
                <c:pt idx="189">
                  <c:v>1399-04-17</c:v>
                </c:pt>
                <c:pt idx="190">
                  <c:v>1399-04-18</c:v>
                </c:pt>
                <c:pt idx="191">
                  <c:v>1399-04-21</c:v>
                </c:pt>
                <c:pt idx="192">
                  <c:v>1399-04-22</c:v>
                </c:pt>
                <c:pt idx="193">
                  <c:v>1399-04-23</c:v>
                </c:pt>
                <c:pt idx="194">
                  <c:v>1399-04-24</c:v>
                </c:pt>
                <c:pt idx="195">
                  <c:v>1399-04-25</c:v>
                </c:pt>
                <c:pt idx="196">
                  <c:v>1399-04-28</c:v>
                </c:pt>
                <c:pt idx="197">
                  <c:v>1399-04-29</c:v>
                </c:pt>
                <c:pt idx="198">
                  <c:v>1399-04-30</c:v>
                </c:pt>
                <c:pt idx="199">
                  <c:v>1399-04-31</c:v>
                </c:pt>
                <c:pt idx="200">
                  <c:v>1399-05-01</c:v>
                </c:pt>
                <c:pt idx="201">
                  <c:v>1399-05-04</c:v>
                </c:pt>
                <c:pt idx="202">
                  <c:v>1399-05-05</c:v>
                </c:pt>
                <c:pt idx="203">
                  <c:v>1399-05-06</c:v>
                </c:pt>
                <c:pt idx="204">
                  <c:v>1399-05-07</c:v>
                </c:pt>
                <c:pt idx="205">
                  <c:v>1399-05-08</c:v>
                </c:pt>
                <c:pt idx="206">
                  <c:v>1399-05-11</c:v>
                </c:pt>
                <c:pt idx="207">
                  <c:v>1399-05-12</c:v>
                </c:pt>
                <c:pt idx="208">
                  <c:v>1399-05-13</c:v>
                </c:pt>
                <c:pt idx="209">
                  <c:v>1399-05-14</c:v>
                </c:pt>
                <c:pt idx="210">
                  <c:v>1399-05-15</c:v>
                </c:pt>
                <c:pt idx="211">
                  <c:v>1399-05-19</c:v>
                </c:pt>
                <c:pt idx="212">
                  <c:v>1399-05-20</c:v>
                </c:pt>
                <c:pt idx="213">
                  <c:v>1399-05-21</c:v>
                </c:pt>
                <c:pt idx="214">
                  <c:v>1399-05-22</c:v>
                </c:pt>
                <c:pt idx="215">
                  <c:v>1399-05-25</c:v>
                </c:pt>
                <c:pt idx="216">
                  <c:v>1399-05-26</c:v>
                </c:pt>
                <c:pt idx="217">
                  <c:v>1399-05-27</c:v>
                </c:pt>
                <c:pt idx="218">
                  <c:v>1399-05-28</c:v>
                </c:pt>
                <c:pt idx="219">
                  <c:v>1399-05-29</c:v>
                </c:pt>
                <c:pt idx="220">
                  <c:v>1399-06-01</c:v>
                </c:pt>
                <c:pt idx="221">
                  <c:v>1399-06-02</c:v>
                </c:pt>
                <c:pt idx="222">
                  <c:v>1399-06-03</c:v>
                </c:pt>
                <c:pt idx="223">
                  <c:v>1399-06-04</c:v>
                </c:pt>
                <c:pt idx="224">
                  <c:v>1399-06-05</c:v>
                </c:pt>
                <c:pt idx="225">
                  <c:v>1399-06-10</c:v>
                </c:pt>
                <c:pt idx="226">
                  <c:v>1399-06-11</c:v>
                </c:pt>
                <c:pt idx="227">
                  <c:v>1399-06-12</c:v>
                </c:pt>
                <c:pt idx="228">
                  <c:v>1399-06-15</c:v>
                </c:pt>
                <c:pt idx="229">
                  <c:v>1399-06-16</c:v>
                </c:pt>
                <c:pt idx="230">
                  <c:v>1399-06-17</c:v>
                </c:pt>
                <c:pt idx="231">
                  <c:v>1399-06-18</c:v>
                </c:pt>
                <c:pt idx="232">
                  <c:v>1399-06-19</c:v>
                </c:pt>
                <c:pt idx="233">
                  <c:v>1399-06-22</c:v>
                </c:pt>
                <c:pt idx="234">
                  <c:v>1399-06-23</c:v>
                </c:pt>
                <c:pt idx="235">
                  <c:v>1399-06-24</c:v>
                </c:pt>
                <c:pt idx="236">
                  <c:v>1399-06-25</c:v>
                </c:pt>
                <c:pt idx="237">
                  <c:v>1399-06-26</c:v>
                </c:pt>
                <c:pt idx="238">
                  <c:v>1399-06-29</c:v>
                </c:pt>
                <c:pt idx="239">
                  <c:v>1399-06-30</c:v>
                </c:pt>
                <c:pt idx="240">
                  <c:v>1399-06-31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6.3051388127398633E-2</c:v>
                </c:pt>
                <c:pt idx="1">
                  <c:v>6.7638659251465505E-2</c:v>
                </c:pt>
                <c:pt idx="2">
                  <c:v>4.520245398773004E-2</c:v>
                </c:pt>
                <c:pt idx="3">
                  <c:v>4.7630191653939002E-2</c:v>
                </c:pt>
                <c:pt idx="4">
                  <c:v>4.4886922320550582E-2</c:v>
                </c:pt>
                <c:pt idx="5">
                  <c:v>4.2667974497302641E-2</c:v>
                </c:pt>
                <c:pt idx="6">
                  <c:v>2.8728035603846624E-2</c:v>
                </c:pt>
                <c:pt idx="7">
                  <c:v>1.3097481997003557E-2</c:v>
                </c:pt>
                <c:pt idx="8">
                  <c:v>1.5736974627154732E-2</c:v>
                </c:pt>
                <c:pt idx="9">
                  <c:v>2.206634517024697E-2</c:v>
                </c:pt>
                <c:pt idx="10">
                  <c:v>1.5770260403991321E-2</c:v>
                </c:pt>
                <c:pt idx="11">
                  <c:v>2.734528971225858E-2</c:v>
                </c:pt>
                <c:pt idx="12">
                  <c:v>2.2906050561519731E-2</c:v>
                </c:pt>
                <c:pt idx="13">
                  <c:v>2.4408320569198283E-2</c:v>
                </c:pt>
                <c:pt idx="14">
                  <c:v>2.36274848320428E-2</c:v>
                </c:pt>
                <c:pt idx="15">
                  <c:v>3.345061697804641E-2</c:v>
                </c:pt>
                <c:pt idx="16">
                  <c:v>4.944363325109502E-2</c:v>
                </c:pt>
                <c:pt idx="17">
                  <c:v>5.7909390027841123E-2</c:v>
                </c:pt>
                <c:pt idx="18">
                  <c:v>5.9840225091694732E-2</c:v>
                </c:pt>
                <c:pt idx="19">
                  <c:v>4.3598752907408445E-2</c:v>
                </c:pt>
                <c:pt idx="20">
                  <c:v>4.3995477559848561E-2</c:v>
                </c:pt>
                <c:pt idx="21">
                  <c:v>4.9514227942989653E-2</c:v>
                </c:pt>
                <c:pt idx="22">
                  <c:v>4.4996297210565084E-2</c:v>
                </c:pt>
                <c:pt idx="23">
                  <c:v>4.3026706231453993E-2</c:v>
                </c:pt>
                <c:pt idx="24">
                  <c:v>5.6333100069979158E-2</c:v>
                </c:pt>
                <c:pt idx="25">
                  <c:v>5.9563420044363768E-2</c:v>
                </c:pt>
                <c:pt idx="26">
                  <c:v>4.78366735343696E-2</c:v>
                </c:pt>
                <c:pt idx="27">
                  <c:v>4.5660508888114348E-2</c:v>
                </c:pt>
                <c:pt idx="28">
                  <c:v>5.7925616547334968E-2</c:v>
                </c:pt>
                <c:pt idx="29">
                  <c:v>4.5332678615271238E-2</c:v>
                </c:pt>
                <c:pt idx="30">
                  <c:v>3.8471387286761249E-2</c:v>
                </c:pt>
                <c:pt idx="31">
                  <c:v>3.4212575433132164E-2</c:v>
                </c:pt>
                <c:pt idx="32">
                  <c:v>3.7042438384133014E-2</c:v>
                </c:pt>
                <c:pt idx="33">
                  <c:v>2.6734594856865801E-2</c:v>
                </c:pt>
                <c:pt idx="34">
                  <c:v>2.8070107183846726E-2</c:v>
                </c:pt>
                <c:pt idx="35">
                  <c:v>2.8319789791251049E-2</c:v>
                </c:pt>
                <c:pt idx="36">
                  <c:v>4.0667618531829985E-2</c:v>
                </c:pt>
                <c:pt idx="37">
                  <c:v>4.9203766701178209E-2</c:v>
                </c:pt>
                <c:pt idx="38">
                  <c:v>5.0325315457413256E-2</c:v>
                </c:pt>
                <c:pt idx="39">
                  <c:v>3.2966765014264432E-2</c:v>
                </c:pt>
                <c:pt idx="40">
                  <c:v>2.7262124599086279E-2</c:v>
                </c:pt>
                <c:pt idx="41">
                  <c:v>2.6040151294733693E-2</c:v>
                </c:pt>
                <c:pt idx="42">
                  <c:v>1.8715274393215742E-2</c:v>
                </c:pt>
                <c:pt idx="43">
                  <c:v>2.468289338361318E-2</c:v>
                </c:pt>
                <c:pt idx="44">
                  <c:v>2.3278157645750586E-2</c:v>
                </c:pt>
                <c:pt idx="45">
                  <c:v>2.1399737366859517E-2</c:v>
                </c:pt>
                <c:pt idx="46">
                  <c:v>2.9702002931118798E-2</c:v>
                </c:pt>
                <c:pt idx="47">
                  <c:v>3.5689739813451249E-2</c:v>
                </c:pt>
                <c:pt idx="48">
                  <c:v>2.9909989130302073E-2</c:v>
                </c:pt>
                <c:pt idx="49">
                  <c:v>4.0128273911134826E-2</c:v>
                </c:pt>
                <c:pt idx="50">
                  <c:v>3.1811828216127713E-2</c:v>
                </c:pt>
                <c:pt idx="51">
                  <c:v>2.0487106017191836E-2</c:v>
                </c:pt>
                <c:pt idx="52">
                  <c:v>1.8133231532735383E-2</c:v>
                </c:pt>
                <c:pt idx="53">
                  <c:v>2.1890821175090558E-2</c:v>
                </c:pt>
                <c:pt idx="54">
                  <c:v>2.4442846872753332E-2</c:v>
                </c:pt>
                <c:pt idx="55">
                  <c:v>3.16962562717098E-2</c:v>
                </c:pt>
                <c:pt idx="56">
                  <c:v>3.9686404363069583E-2</c:v>
                </c:pt>
                <c:pt idx="57">
                  <c:v>4.4905092480217457E-2</c:v>
                </c:pt>
                <c:pt idx="58">
                  <c:v>4.8377338399361092E-2</c:v>
                </c:pt>
                <c:pt idx="59">
                  <c:v>6.7066389439582208E-2</c:v>
                </c:pt>
                <c:pt idx="60">
                  <c:v>5.546397750412102E-2</c:v>
                </c:pt>
                <c:pt idx="61">
                  <c:v>6.0779928036565289E-2</c:v>
                </c:pt>
                <c:pt idx="62">
                  <c:v>5.2374740300526579E-2</c:v>
                </c:pt>
                <c:pt idx="63">
                  <c:v>5.4566201731065744E-2</c:v>
                </c:pt>
                <c:pt idx="64">
                  <c:v>6.0919260700389222E-2</c:v>
                </c:pt>
                <c:pt idx="65">
                  <c:v>5.6592821901905621E-2</c:v>
                </c:pt>
                <c:pt idx="66">
                  <c:v>5.9933677947917596E-2</c:v>
                </c:pt>
                <c:pt idx="67">
                  <c:v>6.5033080127419707E-2</c:v>
                </c:pt>
                <c:pt idx="68">
                  <c:v>5.6460540882492527E-2</c:v>
                </c:pt>
                <c:pt idx="69">
                  <c:v>4.8487717254102503E-2</c:v>
                </c:pt>
                <c:pt idx="70">
                  <c:v>4.0693184012357664E-2</c:v>
                </c:pt>
                <c:pt idx="71">
                  <c:v>4.7527047913446641E-2</c:v>
                </c:pt>
                <c:pt idx="72">
                  <c:v>4.9083642035484543E-2</c:v>
                </c:pt>
                <c:pt idx="73">
                  <c:v>4.4372982637180591E-2</c:v>
                </c:pt>
                <c:pt idx="74">
                  <c:v>4.2834630628909798E-2</c:v>
                </c:pt>
                <c:pt idx="75">
                  <c:v>3.6737588652482334E-2</c:v>
                </c:pt>
                <c:pt idx="76">
                  <c:v>4.683785068949109E-2</c:v>
                </c:pt>
                <c:pt idx="77">
                  <c:v>4.3350268268363301E-2</c:v>
                </c:pt>
                <c:pt idx="78">
                  <c:v>3.0300554420776171E-2</c:v>
                </c:pt>
                <c:pt idx="79">
                  <c:v>2.6046986721144139E-2</c:v>
                </c:pt>
                <c:pt idx="80">
                  <c:v>3.0788637637824801E-2</c:v>
                </c:pt>
                <c:pt idx="81">
                  <c:v>2.0194534506716044E-2</c:v>
                </c:pt>
                <c:pt idx="82">
                  <c:v>1.9062195631000423E-2</c:v>
                </c:pt>
                <c:pt idx="83">
                  <c:v>9.1016057585824317E-3</c:v>
                </c:pt>
                <c:pt idx="84">
                  <c:v>5.8040444055460494E-3</c:v>
                </c:pt>
                <c:pt idx="85">
                  <c:v>-2.0287716709701531E-3</c:v>
                </c:pt>
                <c:pt idx="86">
                  <c:v>-8.4855192768862331E-3</c:v>
                </c:pt>
                <c:pt idx="87">
                  <c:v>-1.8359988906351155E-2</c:v>
                </c:pt>
                <c:pt idx="88">
                  <c:v>-2.3365240456694747E-2</c:v>
                </c:pt>
                <c:pt idx="89">
                  <c:v>-3.3699059561128397E-2</c:v>
                </c:pt>
                <c:pt idx="90">
                  <c:v>-2.9741656706812503E-2</c:v>
                </c:pt>
                <c:pt idx="91">
                  <c:v>-2.1457247012136027E-2</c:v>
                </c:pt>
                <c:pt idx="92">
                  <c:v>-2.4862198341747965E-2</c:v>
                </c:pt>
                <c:pt idx="93">
                  <c:v>-2.9427736247992553E-2</c:v>
                </c:pt>
                <c:pt idx="94">
                  <c:v>-3.3758197099842957E-2</c:v>
                </c:pt>
                <c:pt idx="95">
                  <c:v>-4.0938915072544102E-2</c:v>
                </c:pt>
                <c:pt idx="96">
                  <c:v>-4.8746486013180435E-2</c:v>
                </c:pt>
                <c:pt idx="97">
                  <c:v>-5.4908256880733974E-2</c:v>
                </c:pt>
                <c:pt idx="98">
                  <c:v>-4.5730435991289453E-2</c:v>
                </c:pt>
                <c:pt idx="99">
                  <c:v>-3.8247793396534835E-2</c:v>
                </c:pt>
                <c:pt idx="100">
                  <c:v>-3.3166721165973745E-2</c:v>
                </c:pt>
                <c:pt idx="101">
                  <c:v>-3.2142312698617448E-2</c:v>
                </c:pt>
                <c:pt idx="102">
                  <c:v>-3.1798966651009897E-2</c:v>
                </c:pt>
                <c:pt idx="103">
                  <c:v>-6.0088640074644206E-2</c:v>
                </c:pt>
                <c:pt idx="104">
                  <c:v>-6.4851508228821797E-2</c:v>
                </c:pt>
                <c:pt idx="105">
                  <c:v>-8.5418106427090579E-2</c:v>
                </c:pt>
                <c:pt idx="106">
                  <c:v>-0.11101492433948534</c:v>
                </c:pt>
                <c:pt idx="107">
                  <c:v>-0.11957124376270556</c:v>
                </c:pt>
                <c:pt idx="108">
                  <c:v>-0.12172950025379536</c:v>
                </c:pt>
                <c:pt idx="109">
                  <c:v>-0.10843872154518275</c:v>
                </c:pt>
                <c:pt idx="110">
                  <c:v>-9.8229109020475991E-2</c:v>
                </c:pt>
                <c:pt idx="111">
                  <c:v>-0.15886953801230574</c:v>
                </c:pt>
                <c:pt idx="112">
                  <c:v>-0.20098426110775802</c:v>
                </c:pt>
                <c:pt idx="113">
                  <c:v>-0.17606059197992663</c:v>
                </c:pt>
                <c:pt idx="114">
                  <c:v>-0.16909294512877926</c:v>
                </c:pt>
                <c:pt idx="115">
                  <c:v>-0.20058873002523125</c:v>
                </c:pt>
                <c:pt idx="116">
                  <c:v>-0.20526495484995122</c:v>
                </c:pt>
                <c:pt idx="117">
                  <c:v>-0.23952972283866092</c:v>
                </c:pt>
                <c:pt idx="118">
                  <c:v>-0.25216404143607207</c:v>
                </c:pt>
                <c:pt idx="119">
                  <c:v>-0.25028344671201819</c:v>
                </c:pt>
                <c:pt idx="120">
                  <c:v>-0.25316396142084219</c:v>
                </c:pt>
                <c:pt idx="121">
                  <c:v>-0.23862294698696596</c:v>
                </c:pt>
                <c:pt idx="122">
                  <c:v>-0.2201453322034812</c:v>
                </c:pt>
                <c:pt idx="123">
                  <c:v>-0.22435039460931361</c:v>
                </c:pt>
                <c:pt idx="124">
                  <c:v>-0.23463067393916981</c:v>
                </c:pt>
                <c:pt idx="125">
                  <c:v>-0.22883651639938629</c:v>
                </c:pt>
                <c:pt idx="126">
                  <c:v>-0.21512697828487315</c:v>
                </c:pt>
                <c:pt idx="127">
                  <c:v>-0.20485088365242998</c:v>
                </c:pt>
                <c:pt idx="128">
                  <c:v>-0.19279743949895234</c:v>
                </c:pt>
                <c:pt idx="129">
                  <c:v>-0.2001381851681252</c:v>
                </c:pt>
                <c:pt idx="130">
                  <c:v>-0.21100427926297416</c:v>
                </c:pt>
                <c:pt idx="131">
                  <c:v>-0.21030937174434938</c:v>
                </c:pt>
                <c:pt idx="132">
                  <c:v>-0.21105162870882854</c:v>
                </c:pt>
                <c:pt idx="133">
                  <c:v>-0.19743403753740141</c:v>
                </c:pt>
                <c:pt idx="134">
                  <c:v>-0.20214839323754696</c:v>
                </c:pt>
                <c:pt idx="135">
                  <c:v>-0.20847290303761845</c:v>
                </c:pt>
                <c:pt idx="136">
                  <c:v>-0.19906580574254706</c:v>
                </c:pt>
                <c:pt idx="137">
                  <c:v>-0.20876005852231161</c:v>
                </c:pt>
                <c:pt idx="138">
                  <c:v>-0.22912117903930129</c:v>
                </c:pt>
                <c:pt idx="139">
                  <c:v>-0.22064153678869147</c:v>
                </c:pt>
                <c:pt idx="140">
                  <c:v>-0.22266744269340977</c:v>
                </c:pt>
                <c:pt idx="141">
                  <c:v>-0.20929810224280399</c:v>
                </c:pt>
                <c:pt idx="142">
                  <c:v>-0.20501448225923247</c:v>
                </c:pt>
                <c:pt idx="143">
                  <c:v>-0.19692990400289812</c:v>
                </c:pt>
                <c:pt idx="144">
                  <c:v>-0.17954558396446674</c:v>
                </c:pt>
                <c:pt idx="145">
                  <c:v>-0.17559455881681652</c:v>
                </c:pt>
                <c:pt idx="146">
                  <c:v>-0.17055152794347062</c:v>
                </c:pt>
                <c:pt idx="147">
                  <c:v>-0.18931794237552113</c:v>
                </c:pt>
                <c:pt idx="148">
                  <c:v>-0.18343465740275189</c:v>
                </c:pt>
                <c:pt idx="149">
                  <c:v>-0.18233113009833946</c:v>
                </c:pt>
                <c:pt idx="150">
                  <c:v>-0.17774186100207812</c:v>
                </c:pt>
                <c:pt idx="151">
                  <c:v>-0.16985701644078055</c:v>
                </c:pt>
                <c:pt idx="152">
                  <c:v>-0.17484008528784645</c:v>
                </c:pt>
                <c:pt idx="153">
                  <c:v>-0.1647607934655777</c:v>
                </c:pt>
                <c:pt idx="154">
                  <c:v>-0.14852142569185889</c:v>
                </c:pt>
                <c:pt idx="155">
                  <c:v>-0.13847694435172386</c:v>
                </c:pt>
                <c:pt idx="156">
                  <c:v>-0.11388997650743926</c:v>
                </c:pt>
                <c:pt idx="157">
                  <c:v>-0.10472560230660222</c:v>
                </c:pt>
                <c:pt idx="158">
                  <c:v>-8.9163237311385535E-2</c:v>
                </c:pt>
                <c:pt idx="159">
                  <c:v>-8.4141197365499965E-2</c:v>
                </c:pt>
                <c:pt idx="160">
                  <c:v>-8.0036593808723189E-2</c:v>
                </c:pt>
                <c:pt idx="161">
                  <c:v>-7.8857651069716761E-2</c:v>
                </c:pt>
                <c:pt idx="162">
                  <c:v>-7.3632331197634238E-2</c:v>
                </c:pt>
                <c:pt idx="163">
                  <c:v>-6.2265825281009657E-2</c:v>
                </c:pt>
                <c:pt idx="164">
                  <c:v>-5.8115589972502102E-2</c:v>
                </c:pt>
                <c:pt idx="165">
                  <c:v>-5.1502145922746823E-2</c:v>
                </c:pt>
                <c:pt idx="166">
                  <c:v>-5.0948271659109867E-2</c:v>
                </c:pt>
                <c:pt idx="167">
                  <c:v>-4.0508910794930353E-2</c:v>
                </c:pt>
                <c:pt idx="168">
                  <c:v>-5.3534570184334607E-2</c:v>
                </c:pt>
                <c:pt idx="169">
                  <c:v>-5.6467685299421144E-2</c:v>
                </c:pt>
                <c:pt idx="170">
                  <c:v>-6.159882758946722E-2</c:v>
                </c:pt>
                <c:pt idx="171">
                  <c:v>-6.9452826787266497E-2</c:v>
                </c:pt>
                <c:pt idx="172">
                  <c:v>-8.1062670299727579E-2</c:v>
                </c:pt>
                <c:pt idx="173">
                  <c:v>-9.8876196642464054E-2</c:v>
                </c:pt>
                <c:pt idx="174">
                  <c:v>-0.10328443583356406</c:v>
                </c:pt>
                <c:pt idx="175">
                  <c:v>-0.10040842549676465</c:v>
                </c:pt>
                <c:pt idx="176">
                  <c:v>-5.9361578641903612E-2</c:v>
                </c:pt>
                <c:pt idx="177">
                  <c:v>-8.0128653335197808E-2</c:v>
                </c:pt>
                <c:pt idx="178">
                  <c:v>-0.40378416257883676</c:v>
                </c:pt>
                <c:pt idx="179">
                  <c:v>-0.40829582888692995</c:v>
                </c:pt>
                <c:pt idx="180">
                  <c:v>-0.41284867423372096</c:v>
                </c:pt>
                <c:pt idx="181">
                  <c:v>-0.41737983251118504</c:v>
                </c:pt>
                <c:pt idx="182">
                  <c:v>-0.41888730908590555</c:v>
                </c:pt>
                <c:pt idx="183">
                  <c:v>-0.41580502215657311</c:v>
                </c:pt>
                <c:pt idx="184">
                  <c:v>-0.42048964913089582</c:v>
                </c:pt>
                <c:pt idx="185">
                  <c:v>-0.41777716083657235</c:v>
                </c:pt>
                <c:pt idx="186">
                  <c:v>-0.42001738255340559</c:v>
                </c:pt>
                <c:pt idx="187">
                  <c:v>-0.42358969707963001</c:v>
                </c:pt>
                <c:pt idx="188">
                  <c:v>-0.42099083231721079</c:v>
                </c:pt>
                <c:pt idx="189">
                  <c:v>-0.4220949115842656</c:v>
                </c:pt>
                <c:pt idx="190">
                  <c:v>-0.42300817303908889</c:v>
                </c:pt>
                <c:pt idx="191">
                  <c:v>-0.42549750685054588</c:v>
                </c:pt>
                <c:pt idx="192">
                  <c:v>-0.42340675212132151</c:v>
                </c:pt>
                <c:pt idx="193">
                  <c:v>-0.42570569492438182</c:v>
                </c:pt>
                <c:pt idx="194">
                  <c:v>-0.42843737432414319</c:v>
                </c:pt>
                <c:pt idx="195">
                  <c:v>-0.42811790876267342</c:v>
                </c:pt>
                <c:pt idx="196">
                  <c:v>-0.43138416815742398</c:v>
                </c:pt>
                <c:pt idx="197">
                  <c:v>-0.43428444048149806</c:v>
                </c:pt>
                <c:pt idx="198">
                  <c:v>-0.43243604599340402</c:v>
                </c:pt>
                <c:pt idx="199">
                  <c:v>-0.42958500669344046</c:v>
                </c:pt>
                <c:pt idx="200">
                  <c:v>-0.42967425256581881</c:v>
                </c:pt>
                <c:pt idx="201">
                  <c:v>-0.42850290049085238</c:v>
                </c:pt>
                <c:pt idx="202">
                  <c:v>-0.42685926389696349</c:v>
                </c:pt>
                <c:pt idx="203">
                  <c:v>-0.42192884314164247</c:v>
                </c:pt>
                <c:pt idx="204">
                  <c:v>-0.4177107571147306</c:v>
                </c:pt>
                <c:pt idx="205">
                  <c:v>-0.42064591057310052</c:v>
                </c:pt>
                <c:pt idx="206">
                  <c:v>-0.42304464285714283</c:v>
                </c:pt>
                <c:pt idx="207">
                  <c:v>-0.42156300412260261</c:v>
                </c:pt>
                <c:pt idx="208">
                  <c:v>-0.42320941260680889</c:v>
                </c:pt>
                <c:pt idx="209">
                  <c:v>-0.42071748878923765</c:v>
                </c:pt>
                <c:pt idx="210">
                  <c:v>-0.41246991508105901</c:v>
                </c:pt>
                <c:pt idx="211">
                  <c:v>-0.40710507114191907</c:v>
                </c:pt>
                <c:pt idx="212">
                  <c:v>-0.3936324167872649</c:v>
                </c:pt>
                <c:pt idx="213">
                  <c:v>-0.38884465883014097</c:v>
                </c:pt>
                <c:pt idx="214">
                  <c:v>-0.40039868341755136</c:v>
                </c:pt>
                <c:pt idx="215">
                  <c:v>-0.39672260520390867</c:v>
                </c:pt>
                <c:pt idx="216">
                  <c:v>-0.39549500735351129</c:v>
                </c:pt>
                <c:pt idx="217">
                  <c:v>-0.39489587207140209</c:v>
                </c:pt>
                <c:pt idx="218">
                  <c:v>-0.38637207575194954</c:v>
                </c:pt>
                <c:pt idx="219">
                  <c:v>-0.38314718926324098</c:v>
                </c:pt>
                <c:pt idx="220">
                  <c:v>-0.3829424059451928</c:v>
                </c:pt>
                <c:pt idx="221">
                  <c:v>-0.38467951092997399</c:v>
                </c:pt>
                <c:pt idx="222">
                  <c:v>-0.37942570393086139</c:v>
                </c:pt>
                <c:pt idx="223">
                  <c:v>-0.37601311782618874</c:v>
                </c:pt>
                <c:pt idx="224">
                  <c:v>-0.37381377431175433</c:v>
                </c:pt>
                <c:pt idx="225">
                  <c:v>-0.37747063540733061</c:v>
                </c:pt>
                <c:pt idx="226">
                  <c:v>-0.38133295943166945</c:v>
                </c:pt>
                <c:pt idx="227">
                  <c:v>-0.38124181784178046</c:v>
                </c:pt>
                <c:pt idx="228">
                  <c:v>-0.38906075548939345</c:v>
                </c:pt>
                <c:pt idx="229">
                  <c:v>-0.39164963774846728</c:v>
                </c:pt>
                <c:pt idx="230">
                  <c:v>-0.39276773296244782</c:v>
                </c:pt>
                <c:pt idx="231">
                  <c:v>-0.38770065989610136</c:v>
                </c:pt>
                <c:pt idx="232">
                  <c:v>-0.39723476560681537</c:v>
                </c:pt>
                <c:pt idx="233">
                  <c:v>-0.39493747385058808</c:v>
                </c:pt>
                <c:pt idx="234">
                  <c:v>-0.39417313321871661</c:v>
                </c:pt>
                <c:pt idx="235">
                  <c:v>-0.38405830958276876</c:v>
                </c:pt>
                <c:pt idx="236">
                  <c:v>-0.37842341179507633</c:v>
                </c:pt>
                <c:pt idx="237">
                  <c:v>-0.37695670568326045</c:v>
                </c:pt>
                <c:pt idx="238">
                  <c:v>-0.3786054882894675</c:v>
                </c:pt>
                <c:pt idx="239">
                  <c:v>-0.37549870922318707</c:v>
                </c:pt>
                <c:pt idx="240">
                  <c:v>-0.38028301443279589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  <c:majorUnit val="1.5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77</c:v>
                </c:pt>
                <c:pt idx="1">
                  <c:v>28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CA4978FF-B59D-4C34-86F1-06F760BB25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CCD0A963-7B0C-4354-9809-81BB529F21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4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A9F66EDD-F466-43F6-BEDA-73210A13EEFC}" type="CELLRANGE">
                      <a:rPr lang="en-US"/>
                      <a:pPr rtl="1">
                        <a:defRPr sz="14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28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105</c:v>
                  </c:pt>
                  <c:pt idx="1">
                    <c:v>39</c:v>
                  </c:pt>
                  <c:pt idx="2">
                    <c:v>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20495381634676038"/>
                  <c:y val="6.758017596140180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58993421645491"/>
                      <c:h val="0.195549879381296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4412949445796161"/>
                  <c:y val="3.34362139917695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005136523384699"/>
                      <c:h val="0.162464878671775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2.9812111381454448E-3"/>
                  <c:y val="-4.7041294167747468E-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483486527890423"/>
                      <c:h val="0.148948843479494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4065783545102281"/>
                  <c:y val="0.1036260110685397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421915833108048"/>
                      <c:h val="0.230046828437633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1088244570604668"/>
                  <c:y val="2.70329572867887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2696832477246103"/>
                      <c:h val="8.5872002270469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6338165720464989"/>
                  <c:y val="-2.404250035476089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21136343155803"/>
                      <c:h val="0.210348729956009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برگزاري مجمع عمومی عادی</c:v>
                </c:pt>
                <c:pt idx="3">
                  <c:v>برگزاري مجمع عمومی فوق العاده</c:v>
                </c:pt>
                <c:pt idx="4">
                  <c:v>سایر</c:v>
                </c:pt>
                <c:pt idx="5">
                  <c:v>تغييرات بيش از 20 و یا 50 درصدي قيمت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0.29166666666666669</c:v>
                </c:pt>
                <c:pt idx="1">
                  <c:v>0.29166666666666669</c:v>
                </c:pt>
                <c:pt idx="2">
                  <c:v>0.22569444444444445</c:v>
                </c:pt>
                <c:pt idx="3">
                  <c:v>8.6805555555555552E-2</c:v>
                </c:pt>
                <c:pt idx="4">
                  <c:v>6.25E-2</c:v>
                </c:pt>
                <c:pt idx="5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9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متوقف'!$T$2:$AF$2</c:f>
              <c:strCache>
                <c:ptCount val="13"/>
                <c:pt idx="0">
                  <c:v>شهریور 
98</c:v>
                </c:pt>
                <c:pt idx="1">
                  <c:v>مهر 
98</c:v>
                </c:pt>
                <c:pt idx="2">
                  <c:v>آبان 
98</c:v>
                </c:pt>
                <c:pt idx="3">
                  <c:v>آذر 
98</c:v>
                </c:pt>
                <c:pt idx="4">
                  <c:v>دی 
98</c:v>
                </c:pt>
                <c:pt idx="5">
                  <c:v>بهمن 
98</c:v>
                </c:pt>
                <c:pt idx="6">
                  <c:v>اسفند
98</c:v>
                </c:pt>
                <c:pt idx="7">
                  <c:v>فروردین 
99</c:v>
                </c:pt>
                <c:pt idx="8">
                  <c:v>اردیبهشت
99</c:v>
                </c:pt>
                <c:pt idx="9">
                  <c:v>خرداد
99</c:v>
                </c:pt>
                <c:pt idx="10">
                  <c:v>تیر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'نمادهای متوقف'!$T$4:$AF$4</c:f>
              <c:numCache>
                <c:formatCode>General</c:formatCode>
                <c:ptCount val="13"/>
                <c:pt idx="0">
                  <c:v>13</c:v>
                </c:pt>
                <c:pt idx="1">
                  <c:v>15</c:v>
                </c:pt>
                <c:pt idx="2">
                  <c:v>18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29</c:v>
                </c:pt>
                <c:pt idx="7">
                  <c:v>44</c:v>
                </c:pt>
                <c:pt idx="8">
                  <c:v>36</c:v>
                </c:pt>
                <c:pt idx="9">
                  <c:v>56</c:v>
                </c:pt>
                <c:pt idx="10">
                  <c:v>70</c:v>
                </c:pt>
                <c:pt idx="11">
                  <c:v>27</c:v>
                </c:pt>
                <c:pt idx="1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متوقف'!$T$2:$AF$2</c:f>
              <c:strCache>
                <c:ptCount val="13"/>
                <c:pt idx="0">
                  <c:v>شهریور 
98</c:v>
                </c:pt>
                <c:pt idx="1">
                  <c:v>مهر 
98</c:v>
                </c:pt>
                <c:pt idx="2">
                  <c:v>آبان 
98</c:v>
                </c:pt>
                <c:pt idx="3">
                  <c:v>آذر 
98</c:v>
                </c:pt>
                <c:pt idx="4">
                  <c:v>دی 
98</c:v>
                </c:pt>
                <c:pt idx="5">
                  <c:v>بهمن 
98</c:v>
                </c:pt>
                <c:pt idx="6">
                  <c:v>اسفند
98</c:v>
                </c:pt>
                <c:pt idx="7">
                  <c:v>فروردین 
99</c:v>
                </c:pt>
                <c:pt idx="8">
                  <c:v>اردیبهشت
99</c:v>
                </c:pt>
                <c:pt idx="9">
                  <c:v>خرداد
99</c:v>
                </c:pt>
                <c:pt idx="10">
                  <c:v>تیر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'نمادهای متوقف'!$T$3:$AF$3</c:f>
              <c:numCache>
                <c:formatCode>General</c:formatCode>
                <c:ptCount val="13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11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2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متوقف'!$T$2:$AF$2</c:f>
              <c:strCache>
                <c:ptCount val="13"/>
                <c:pt idx="0">
                  <c:v>شهریور 
98</c:v>
                </c:pt>
                <c:pt idx="1">
                  <c:v>مهر 
98</c:v>
                </c:pt>
                <c:pt idx="2">
                  <c:v>آبان 
98</c:v>
                </c:pt>
                <c:pt idx="3">
                  <c:v>آذر 
98</c:v>
                </c:pt>
                <c:pt idx="4">
                  <c:v>دی 
98</c:v>
                </c:pt>
                <c:pt idx="5">
                  <c:v>بهمن 
98</c:v>
                </c:pt>
                <c:pt idx="6">
                  <c:v>اسفند
98</c:v>
                </c:pt>
                <c:pt idx="7">
                  <c:v>فروردین 
99</c:v>
                </c:pt>
                <c:pt idx="8">
                  <c:v>اردیبهشت
99</c:v>
                </c:pt>
                <c:pt idx="9">
                  <c:v>خرداد
99</c:v>
                </c:pt>
                <c:pt idx="10">
                  <c:v>تیر
99</c:v>
                </c:pt>
                <c:pt idx="11">
                  <c:v>مرداد
99</c:v>
                </c:pt>
                <c:pt idx="12">
                  <c:v>شهریور
99</c:v>
                </c:pt>
              </c:strCache>
            </c:strRef>
          </c:cat>
          <c:val>
            <c:numRef>
              <c:f>'نمادهای متوقف'!$T$7:$AF$7</c:f>
              <c:numCache>
                <c:formatCode>General</c:formatCode>
                <c:ptCount val="13"/>
                <c:pt idx="0">
                  <c:v>2.5</c:v>
                </c:pt>
                <c:pt idx="1">
                  <c:v>2.9</c:v>
                </c:pt>
                <c:pt idx="2">
                  <c:v>2.2000000000000002</c:v>
                </c:pt>
                <c:pt idx="3">
                  <c:v>2.8</c:v>
                </c:pt>
                <c:pt idx="4">
                  <c:v>3</c:v>
                </c:pt>
                <c:pt idx="5">
                  <c:v>2.8</c:v>
                </c:pt>
                <c:pt idx="6">
                  <c:v>2.7</c:v>
                </c:pt>
                <c:pt idx="7">
                  <c:v>2.7</c:v>
                </c:pt>
                <c:pt idx="8" formatCode="0.00">
                  <c:v>3.2256637168141591</c:v>
                </c:pt>
                <c:pt idx="9" formatCode="0.00">
                  <c:v>2.88</c:v>
                </c:pt>
                <c:pt idx="10" formatCode="0.00">
                  <c:v>3.49</c:v>
                </c:pt>
                <c:pt idx="11" formatCode="0.00">
                  <c:v>2.95</c:v>
                </c:pt>
                <c:pt idx="12" formatCode="0.00">
                  <c:v>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متوقف'!$T$5:$AF$5</c:f>
              <c:numCache>
                <c:formatCode>General</c:formatCode>
                <c:ptCount val="13"/>
                <c:pt idx="0">
                  <c:v>107</c:v>
                </c:pt>
                <c:pt idx="1">
                  <c:v>95</c:v>
                </c:pt>
                <c:pt idx="2">
                  <c:v>59</c:v>
                </c:pt>
                <c:pt idx="3">
                  <c:v>116</c:v>
                </c:pt>
                <c:pt idx="4">
                  <c:v>98</c:v>
                </c:pt>
                <c:pt idx="5">
                  <c:v>130</c:v>
                </c:pt>
                <c:pt idx="6">
                  <c:v>135</c:v>
                </c:pt>
                <c:pt idx="7">
                  <c:v>121</c:v>
                </c:pt>
                <c:pt idx="8">
                  <c:v>226</c:v>
                </c:pt>
                <c:pt idx="9">
                  <c:v>147</c:v>
                </c:pt>
                <c:pt idx="10">
                  <c:v>228</c:v>
                </c:pt>
                <c:pt idx="11">
                  <c:v>144</c:v>
                </c:pt>
                <c:pt idx="1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368221.63299199997</c:v>
                </c:pt>
                <c:pt idx="1">
                  <c:v>434315.297778012</c:v>
                </c:pt>
                <c:pt idx="2">
                  <c:v>245782.37129360801</c:v>
                </c:pt>
                <c:pt idx="3">
                  <c:v>431868.80264898</c:v>
                </c:pt>
                <c:pt idx="4">
                  <c:v>643463.56591221795</c:v>
                </c:pt>
                <c:pt idx="5">
                  <c:v>826429.66201676405</c:v>
                </c:pt>
                <c:pt idx="6">
                  <c:v>960970.14175312198</c:v>
                </c:pt>
                <c:pt idx="7">
                  <c:v>1018358.479404391</c:v>
                </c:pt>
                <c:pt idx="8">
                  <c:v>2492806.0563624143</c:v>
                </c:pt>
                <c:pt idx="9">
                  <c:v>1719076.7538502361</c:v>
                </c:pt>
                <c:pt idx="10">
                  <c:v>3867566.1228121803</c:v>
                </c:pt>
                <c:pt idx="11">
                  <c:v>3447644.7919667321</c:v>
                </c:pt>
                <c:pt idx="12">
                  <c:v>2316467.8572620079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209414.26079292101</c:v>
                </c:pt>
                <c:pt idx="1">
                  <c:v>259987.831946833</c:v>
                </c:pt>
                <c:pt idx="2">
                  <c:v>169887.37987704301</c:v>
                </c:pt>
                <c:pt idx="3">
                  <c:v>331606.67989353801</c:v>
                </c:pt>
                <c:pt idx="4">
                  <c:v>378908.62732394598</c:v>
                </c:pt>
                <c:pt idx="5">
                  <c:v>496691.33286270406</c:v>
                </c:pt>
                <c:pt idx="6">
                  <c:v>653190.03777481499</c:v>
                </c:pt>
                <c:pt idx="7">
                  <c:v>580307.72744451393</c:v>
                </c:pt>
                <c:pt idx="8">
                  <c:v>1126351.779812909</c:v>
                </c:pt>
                <c:pt idx="9">
                  <c:v>940386.96402439498</c:v>
                </c:pt>
                <c:pt idx="10">
                  <c:v>1842598.155176603</c:v>
                </c:pt>
                <c:pt idx="11">
                  <c:v>1364736.558081652</c:v>
                </c:pt>
                <c:pt idx="12">
                  <c:v>958559.40318005392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103342</c:v>
                </c:pt>
                <c:pt idx="1">
                  <c:v>110054</c:v>
                </c:pt>
                <c:pt idx="2">
                  <c:v>108697</c:v>
                </c:pt>
                <c:pt idx="3">
                  <c:v>136792</c:v>
                </c:pt>
                <c:pt idx="4">
                  <c:v>135364</c:v>
                </c:pt>
                <c:pt idx="5">
                  <c:v>156293</c:v>
                </c:pt>
                <c:pt idx="6">
                  <c:v>144761</c:v>
                </c:pt>
                <c:pt idx="7">
                  <c:v>78898</c:v>
                </c:pt>
                <c:pt idx="8">
                  <c:v>141542</c:v>
                </c:pt>
                <c:pt idx="9">
                  <c:v>179034</c:v>
                </c:pt>
                <c:pt idx="10">
                  <c:v>238261</c:v>
                </c:pt>
                <c:pt idx="11">
                  <c:v>213209</c:v>
                </c:pt>
                <c:pt idx="12">
                  <c:v>311503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44952</c:v>
                </c:pt>
                <c:pt idx="1">
                  <c:v>23661</c:v>
                </c:pt>
                <c:pt idx="2">
                  <c:v>35440</c:v>
                </c:pt>
                <c:pt idx="3">
                  <c:v>91468</c:v>
                </c:pt>
                <c:pt idx="4">
                  <c:v>53804</c:v>
                </c:pt>
                <c:pt idx="5">
                  <c:v>22678</c:v>
                </c:pt>
                <c:pt idx="6">
                  <c:v>58646</c:v>
                </c:pt>
                <c:pt idx="7">
                  <c:v>32018</c:v>
                </c:pt>
                <c:pt idx="8">
                  <c:v>62421</c:v>
                </c:pt>
                <c:pt idx="9">
                  <c:v>88705</c:v>
                </c:pt>
                <c:pt idx="10">
                  <c:v>112198</c:v>
                </c:pt>
                <c:pt idx="11">
                  <c:v>91405</c:v>
                </c:pt>
                <c:pt idx="12">
                  <c:v>39346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ناشر'!$AA$31:$AM$31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به تفکیک ماهیت ناشر'!$AA$44:$AM$44</c:f>
              <c:numCache>
                <c:formatCode>#,##0</c:formatCode>
                <c:ptCount val="13"/>
                <c:pt idx="0">
                  <c:v>156962</c:v>
                </c:pt>
                <c:pt idx="1">
                  <c:v>201962</c:v>
                </c:pt>
                <c:pt idx="2">
                  <c:v>424541</c:v>
                </c:pt>
                <c:pt idx="3">
                  <c:v>544962</c:v>
                </c:pt>
                <c:pt idx="4">
                  <c:v>691962</c:v>
                </c:pt>
                <c:pt idx="5">
                  <c:v>750962</c:v>
                </c:pt>
                <c:pt idx="6">
                  <c:v>852462</c:v>
                </c:pt>
                <c:pt idx="7">
                  <c:v>0</c:v>
                </c:pt>
                <c:pt idx="8">
                  <c:v>20000</c:v>
                </c:pt>
                <c:pt idx="9">
                  <c:v>82000</c:v>
                </c:pt>
                <c:pt idx="10">
                  <c:v>193500</c:v>
                </c:pt>
                <c:pt idx="11">
                  <c:v>533601</c:v>
                </c:pt>
                <c:pt idx="12">
                  <c:v>727775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4.4611240160020646E-2"/>
                </c:manualLayout>
              </c:layout>
              <c:tx>
                <c:rich>
                  <a:bodyPr/>
                  <a:lstStyle/>
                  <a:p>
                    <a:fld id="{36C3270E-E4C2-498E-BBF8-B5F4DEA25B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2.0636623737313837E-17"/>
                  <c:y val="-0.10504936120789787"/>
                </c:manualLayout>
              </c:layout>
              <c:tx>
                <c:rich>
                  <a:bodyPr/>
                  <a:lstStyle/>
                  <a:p>
                    <a:fld id="{FAE9455A-501C-40A2-90E4-A819C4A24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7.8474964511549949E-2"/>
                </c:manualLayout>
              </c:layout>
              <c:tx>
                <c:rich>
                  <a:bodyPr/>
                  <a:lstStyle/>
                  <a:p>
                    <a:fld id="{273F5B69-8970-4748-814C-C072016526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8.3423990192282874E-2"/>
                </c:manualLayout>
              </c:layout>
              <c:tx>
                <c:rich>
                  <a:bodyPr/>
                  <a:lstStyle/>
                  <a:p>
                    <a:fld id="{D2B978B7-70A6-4CF9-873B-9B6B358BB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4.9376048522389984E-2"/>
                </c:manualLayout>
              </c:layout>
              <c:tx>
                <c:rich>
                  <a:bodyPr/>
                  <a:lstStyle/>
                  <a:p>
                    <a:fld id="{348109D1-1950-4089-94E5-7EDA245BBF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6.3840818170086425E-2"/>
                </c:manualLayout>
              </c:layout>
              <c:tx>
                <c:rich>
                  <a:bodyPr/>
                  <a:lstStyle/>
                  <a:p>
                    <a:fld id="{E99EF265-951F-4947-B764-E3985E3DB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8.1811201445347786E-2"/>
                </c:manualLayout>
              </c:layout>
              <c:tx>
                <c:rich>
                  <a:bodyPr/>
                  <a:lstStyle/>
                  <a:p>
                    <a:fld id="{6BD80064-E9D5-4EAF-B88D-57CBC49DF0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4.0199703187508068E-2"/>
                </c:manualLayout>
              </c:layout>
              <c:tx>
                <c:rich>
                  <a:bodyPr/>
                  <a:lstStyle/>
                  <a:p>
                    <a:fld id="{AD2064E3-85E4-49EE-8910-AF2FBC049E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8.2546494949255347E-17"/>
                  <c:y val="-4.6299845141308554E-2"/>
                </c:manualLayout>
              </c:layout>
              <c:tx>
                <c:rich>
                  <a:bodyPr/>
                  <a:lstStyle/>
                  <a:p>
                    <a:fld id="{B494B16F-8279-4DD2-809A-1ECCC1DC57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-8.2546494949255347E-17"/>
                  <c:y val="-7.134146341463407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5E5533DA-C260-407F-990E-FB4A8BD44BF7}" type="CELLRANGE">
                      <a:rPr lang="en-US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51941218221706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65C2D6A3-932E-4F98-99BD-F072D9E396C5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022757775196800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488944C6-AB9A-4C2F-A756-4D6F072555BE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-1.6509298989851069E-16"/>
                  <c:y val="-0.12066879597367404"/>
                </c:manualLayout>
              </c:layout>
              <c:tx>
                <c:rich>
                  <a:bodyPr/>
                  <a:lstStyle/>
                  <a:p>
                    <a:fld id="{EB75B9E8-9AFD-4B80-8126-5CFEADDEAB5E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ناشر'!$AA$31:$AM$31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به تفکیک ماهیت ناشر'!$AA$43:$AM$43</c:f>
              <c:numCache>
                <c:formatCode>#,##0</c:formatCode>
                <c:ptCount val="13"/>
                <c:pt idx="0">
                  <c:v>45000</c:v>
                </c:pt>
                <c:pt idx="1">
                  <c:v>222579</c:v>
                </c:pt>
                <c:pt idx="2">
                  <c:v>120421</c:v>
                </c:pt>
                <c:pt idx="3">
                  <c:v>147000</c:v>
                </c:pt>
                <c:pt idx="4">
                  <c:v>59000</c:v>
                </c:pt>
                <c:pt idx="5">
                  <c:v>101500</c:v>
                </c:pt>
                <c:pt idx="6">
                  <c:v>154300</c:v>
                </c:pt>
                <c:pt idx="7">
                  <c:v>20000</c:v>
                </c:pt>
                <c:pt idx="8">
                  <c:v>62000</c:v>
                </c:pt>
                <c:pt idx="9">
                  <c:v>111500</c:v>
                </c:pt>
                <c:pt idx="10">
                  <c:v>340101</c:v>
                </c:pt>
                <c:pt idx="11">
                  <c:v>194174</c:v>
                </c:pt>
                <c:pt idx="12">
                  <c:v>244575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ناشر'!$AA$42:$AM$42</c15:f>
                <c15:dlblRangeCache>
                  <c:ptCount val="13"/>
                  <c:pt idx="0">
                    <c:v>201,962</c:v>
                  </c:pt>
                  <c:pt idx="1">
                    <c:v>424,541</c:v>
                  </c:pt>
                  <c:pt idx="2">
                    <c:v>544,962</c:v>
                  </c:pt>
                  <c:pt idx="3">
                    <c:v>691,962</c:v>
                  </c:pt>
                  <c:pt idx="4">
                    <c:v>750,962</c:v>
                  </c:pt>
                  <c:pt idx="5">
                    <c:v>852,462</c:v>
                  </c:pt>
                  <c:pt idx="6">
                    <c:v>1,006,762</c:v>
                  </c:pt>
                  <c:pt idx="7">
                    <c:v>20,000</c:v>
                  </c:pt>
                  <c:pt idx="8">
                    <c:v>82,000</c:v>
                  </c:pt>
                  <c:pt idx="9">
                    <c:v>193,500</c:v>
                  </c:pt>
                  <c:pt idx="10">
                    <c:v>533,601</c:v>
                  </c:pt>
                  <c:pt idx="11">
                    <c:v>727,775</c:v>
                  </c:pt>
                  <c:pt idx="12">
                    <c:v>972,350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8.3402906140891353E-2"/>
          <c:w val="0.76338332269729847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ناشر'!$AA$3:$AM$3</c:f>
              <c:strCache>
                <c:ptCount val="13"/>
                <c:pt idx="0">
                  <c:v>عملکرد 98 تا 98/06/31</c:v>
                </c:pt>
                <c:pt idx="1">
                  <c:v>عملکرد 98 تا 98/07/30</c:v>
                </c:pt>
                <c:pt idx="2">
                  <c:v>عملکرد 98 تا 98/08/30</c:v>
                </c:pt>
                <c:pt idx="3">
                  <c:v>عملکرد 98 تا 98/09/30</c:v>
                </c:pt>
                <c:pt idx="4">
                  <c:v>عملکرد 98 تا 98/10/30</c:v>
                </c:pt>
                <c:pt idx="5">
                  <c:v>عملکرد 98 تا 98/11/30</c:v>
                </c:pt>
                <c:pt idx="6">
                  <c:v>عملکرد 98 تا 98/12/29</c:v>
                </c:pt>
                <c:pt idx="7">
                  <c:v>عملکرد 99 تا 99/01/31</c:v>
                </c:pt>
                <c:pt idx="8">
                  <c:v>عملکرد 99 تا 99/02/31</c:v>
                </c:pt>
                <c:pt idx="9">
                  <c:v>عملکرد 99 تا 99/03/31</c:v>
                </c:pt>
                <c:pt idx="10">
                  <c:v>عملکرد 99 تا 99/04/31</c:v>
                </c:pt>
                <c:pt idx="11">
                  <c:v>عملکرد 99 تا 99/05/31</c:v>
                </c:pt>
                <c:pt idx="12">
                  <c:v>عملکرد 99 تا 99/06/31</c:v>
                </c:pt>
              </c:strCache>
            </c:strRef>
          </c:cat>
          <c:val>
            <c:numRef>
              <c:f>'تامین مالی به تفکیک ماهیت ناشر'!$AA$9:$AM$9</c:f>
              <c:numCache>
                <c:formatCode>#,##0</c:formatCode>
                <c:ptCount val="13"/>
                <c:pt idx="0">
                  <c:v>282522</c:v>
                </c:pt>
                <c:pt idx="1">
                  <c:v>388797</c:v>
                </c:pt>
                <c:pt idx="2">
                  <c:v>432227</c:v>
                </c:pt>
                <c:pt idx="3">
                  <c:v>598584</c:v>
                </c:pt>
                <c:pt idx="4">
                  <c:v>696057</c:v>
                </c:pt>
                <c:pt idx="5">
                  <c:v>801111</c:v>
                </c:pt>
                <c:pt idx="6">
                  <c:v>1642336</c:v>
                </c:pt>
                <c:pt idx="7">
                  <c:v>253883</c:v>
                </c:pt>
                <c:pt idx="8">
                  <c:v>631189</c:v>
                </c:pt>
                <c:pt idx="9">
                  <c:v>851900</c:v>
                </c:pt>
                <c:pt idx="10">
                  <c:v>1781137</c:v>
                </c:pt>
                <c:pt idx="11">
                  <c:v>1986971</c:v>
                </c:pt>
                <c:pt idx="12">
                  <c:v>2296649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01552861093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74-4042-828A-0B5F0E16D045}"/>
                </c:ext>
              </c:extLst>
            </c:dLbl>
            <c:dLbl>
              <c:idx val="7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24-4724-B5CF-9B62FB31D075}"/>
                </c:ext>
              </c:extLst>
            </c:dLbl>
            <c:dLbl>
              <c:idx val="8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C9-4324-B719-91318235C31D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ناشر'!$AA$3:$AM$3</c:f>
              <c:strCache>
                <c:ptCount val="13"/>
                <c:pt idx="0">
                  <c:v>عملکرد 98 تا 98/06/31</c:v>
                </c:pt>
                <c:pt idx="1">
                  <c:v>عملکرد 98 تا 98/07/30</c:v>
                </c:pt>
                <c:pt idx="2">
                  <c:v>عملکرد 98 تا 98/08/30</c:v>
                </c:pt>
                <c:pt idx="3">
                  <c:v>عملکرد 98 تا 98/09/30</c:v>
                </c:pt>
                <c:pt idx="4">
                  <c:v>عملکرد 98 تا 98/10/30</c:v>
                </c:pt>
                <c:pt idx="5">
                  <c:v>عملکرد 98 تا 98/11/30</c:v>
                </c:pt>
                <c:pt idx="6">
                  <c:v>عملکرد 98 تا 98/12/29</c:v>
                </c:pt>
                <c:pt idx="7">
                  <c:v>عملکرد 99 تا 99/01/31</c:v>
                </c:pt>
                <c:pt idx="8">
                  <c:v>عملکرد 99 تا 99/02/31</c:v>
                </c:pt>
                <c:pt idx="9">
                  <c:v>عملکرد 99 تا 99/03/31</c:v>
                </c:pt>
                <c:pt idx="10">
                  <c:v>عملکرد 99 تا 99/04/31</c:v>
                </c:pt>
                <c:pt idx="11">
                  <c:v>عملکرد 99 تا 99/05/31</c:v>
                </c:pt>
                <c:pt idx="12">
                  <c:v>عملکرد 99 تا 99/06/31</c:v>
                </c:pt>
              </c:strCache>
            </c:strRef>
          </c:cat>
          <c:val>
            <c:numRef>
              <c:f>'تامین مالی به تفکیک ماهیت ناشر'!$AA$10:$AM$10</c:f>
              <c:numCache>
                <c:formatCode>#,##0</c:formatCode>
                <c:ptCount val="13"/>
                <c:pt idx="0">
                  <c:v>201962</c:v>
                </c:pt>
                <c:pt idx="1">
                  <c:v>424541</c:v>
                </c:pt>
                <c:pt idx="2">
                  <c:v>544962</c:v>
                </c:pt>
                <c:pt idx="3">
                  <c:v>691962</c:v>
                </c:pt>
                <c:pt idx="4">
                  <c:v>750962</c:v>
                </c:pt>
                <c:pt idx="5">
                  <c:v>852462</c:v>
                </c:pt>
                <c:pt idx="6">
                  <c:v>1006762</c:v>
                </c:pt>
                <c:pt idx="7">
                  <c:v>45000</c:v>
                </c:pt>
                <c:pt idx="8">
                  <c:v>82000</c:v>
                </c:pt>
                <c:pt idx="9">
                  <c:v>193500</c:v>
                </c:pt>
                <c:pt idx="10">
                  <c:v>533601</c:v>
                </c:pt>
                <c:pt idx="11">
                  <c:v>727775</c:v>
                </c:pt>
                <c:pt idx="12">
                  <c:v>972350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36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FAE-4AE4-A894-595F4106384D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مانده'!$AF$3,'تامین مالی - مانده'!$AF$10,'تامین مالی - مانده'!$AF$12)</c:f>
              <c:numCache>
                <c:formatCode>0.0%</c:formatCode>
                <c:ptCount val="3"/>
                <c:pt idx="0">
                  <c:v>0.8543083160371997</c:v>
                </c:pt>
                <c:pt idx="1">
                  <c:v>2.3365567993802863E-2</c:v>
                </c:pt>
                <c:pt idx="2">
                  <c:v>0.12232611596899746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552314401622718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2192220853858785"/>
          <c:w val="0.85272758620689637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مانده'!$S$2:$AE$2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مانده'!$S$3:$AE$3</c:f>
              <c:numCache>
                <c:formatCode>_(* #,##0_);_(* \(#,##0\);_(* "-"??_);_(@_)</c:formatCode>
                <c:ptCount val="13"/>
                <c:pt idx="0">
                  <c:v>760165</c:v>
                </c:pt>
                <c:pt idx="1">
                  <c:v>958646</c:v>
                </c:pt>
                <c:pt idx="2">
                  <c:v>1025246</c:v>
                </c:pt>
                <c:pt idx="3">
                  <c:v>1138886</c:v>
                </c:pt>
                <c:pt idx="4">
                  <c:v>1158561</c:v>
                </c:pt>
                <c:pt idx="5">
                  <c:v>1227561</c:v>
                </c:pt>
                <c:pt idx="6">
                  <c:v>1284518</c:v>
                </c:pt>
                <c:pt idx="7">
                  <c:v>1304518</c:v>
                </c:pt>
                <c:pt idx="8">
                  <c:v>1344667</c:v>
                </c:pt>
                <c:pt idx="9">
                  <c:v>1434167</c:v>
                </c:pt>
                <c:pt idx="10">
                  <c:v>1707129</c:v>
                </c:pt>
                <c:pt idx="11">
                  <c:v>1812409</c:v>
                </c:pt>
                <c:pt idx="12">
                  <c:v>2029230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مانده'!$S$2:$AE$2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مانده'!$S$10:$AE$10</c:f>
              <c:numCache>
                <c:formatCode>_(* #,##0_);_(* \(#,##0\);_(* "-"??_);_(@_)</c:formatCode>
                <c:ptCount val="13"/>
                <c:pt idx="0">
                  <c:v>42500</c:v>
                </c:pt>
                <c:pt idx="1">
                  <c:v>44000</c:v>
                </c:pt>
                <c:pt idx="2">
                  <c:v>46500</c:v>
                </c:pt>
                <c:pt idx="3">
                  <c:v>53500</c:v>
                </c:pt>
                <c:pt idx="4">
                  <c:v>58500</c:v>
                </c:pt>
                <c:pt idx="5">
                  <c:v>64900</c:v>
                </c:pt>
                <c:pt idx="6">
                  <c:v>61500</c:v>
                </c:pt>
                <c:pt idx="7">
                  <c:v>61500</c:v>
                </c:pt>
                <c:pt idx="8">
                  <c:v>61500</c:v>
                </c:pt>
                <c:pt idx="9">
                  <c:v>61500</c:v>
                </c:pt>
                <c:pt idx="10">
                  <c:v>61500</c:v>
                </c:pt>
                <c:pt idx="11">
                  <c:v>55500</c:v>
                </c:pt>
                <c:pt idx="12">
                  <c:v>55500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مانده'!$S$2:$AE$2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مانده'!$S$12:$AE$12</c:f>
              <c:numCache>
                <c:formatCode>_(* #,##0_);_(* \(#,##0\);_(* "-"??_);_(@_)</c:formatCode>
                <c:ptCount val="13"/>
                <c:pt idx="0">
                  <c:v>173543</c:v>
                </c:pt>
                <c:pt idx="1">
                  <c:v>172543</c:v>
                </c:pt>
                <c:pt idx="2">
                  <c:v>175543</c:v>
                </c:pt>
                <c:pt idx="3">
                  <c:v>174043</c:v>
                </c:pt>
                <c:pt idx="4">
                  <c:v>172393</c:v>
                </c:pt>
                <c:pt idx="5">
                  <c:v>175893</c:v>
                </c:pt>
                <c:pt idx="6">
                  <c:v>216743</c:v>
                </c:pt>
                <c:pt idx="7">
                  <c:v>216679</c:v>
                </c:pt>
                <c:pt idx="8">
                  <c:v>226160</c:v>
                </c:pt>
                <c:pt idx="9">
                  <c:v>226060</c:v>
                </c:pt>
                <c:pt idx="10">
                  <c:v>255560</c:v>
                </c:pt>
                <c:pt idx="11">
                  <c:v>280560</c:v>
                </c:pt>
                <c:pt idx="12">
                  <c:v>290560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559604138551506E-2"/>
                  <c:y val="-4.5102574693652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7-42D7-BBF2-6CB037F9B3A0}"/>
                </c:ext>
              </c:extLst>
            </c:dLbl>
            <c:dLbl>
              <c:idx val="1"/>
              <c:layout>
                <c:manualLayout>
                  <c:x val="-5.9891288049182763E-2"/>
                  <c:y val="-2.3245215475698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EF7-42D7-BBF2-6CB037F9B3A0}"/>
                </c:ext>
              </c:extLst>
            </c:dLbl>
            <c:dLbl>
              <c:idx val="2"/>
              <c:layout>
                <c:manualLayout>
                  <c:x val="-5.9891288049182784E-2"/>
                  <c:y val="-3.635963100647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EF7-42D7-BBF2-6CB037F9B3A0}"/>
                </c:ext>
              </c:extLst>
            </c:dLbl>
            <c:dLbl>
              <c:idx val="3"/>
              <c:layout>
                <c:manualLayout>
                  <c:x val="-5.9891288049182784E-2"/>
                  <c:y val="-4.510257469365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EF7-42D7-BBF2-6CB037F9B3A0}"/>
                </c:ext>
              </c:extLst>
            </c:dLbl>
            <c:dLbl>
              <c:idx val="4"/>
              <c:layout>
                <c:manualLayout>
                  <c:x val="-5.9891288049182874E-2"/>
                  <c:y val="-0.101931708660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EF7-42D7-BBF2-6CB037F9B3A0}"/>
                </c:ext>
              </c:extLst>
            </c:dLbl>
            <c:dLbl>
              <c:idx val="5"/>
              <c:layout>
                <c:manualLayout>
                  <c:x val="-5.9891288049182784E-2"/>
                  <c:y val="-2.761668731928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EF7-42D7-BBF2-6CB037F9B3A0}"/>
                </c:ext>
              </c:extLst>
            </c:dLbl>
            <c:dLbl>
              <c:idx val="6"/>
              <c:layout>
                <c:manualLayout>
                  <c:x val="-5.9891288049182784E-2"/>
                  <c:y val="-3.19881591628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EF7-42D7-BBF2-6CB037F9B3A0}"/>
                </c:ext>
              </c:extLst>
            </c:dLbl>
            <c:dLbl>
              <c:idx val="7"/>
              <c:layout>
                <c:manualLayout>
                  <c:x val="-5.9891288049182784E-2"/>
                  <c:y val="-0.101931708660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EF7-42D7-BBF2-6CB037F9B3A0}"/>
                </c:ext>
              </c:extLst>
            </c:dLbl>
            <c:dLbl>
              <c:idx val="8"/>
              <c:layout>
                <c:manualLayout>
                  <c:x val="-5.9891288049182784E-2"/>
                  <c:y val="-2.761668731928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EF7-42D7-BBF2-6CB037F9B3A0}"/>
                </c:ext>
              </c:extLst>
            </c:dLbl>
            <c:dLbl>
              <c:idx val="9"/>
              <c:layout>
                <c:manualLayout>
                  <c:x val="-5.98912880491827E-2"/>
                  <c:y val="-4.0731102850061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EF7-42D7-BBF2-6CB037F9B3A0}"/>
                </c:ext>
              </c:extLst>
            </c:dLbl>
            <c:dLbl>
              <c:idx val="10"/>
              <c:layout>
                <c:manualLayout>
                  <c:x val="-5.9891288049182957E-2"/>
                  <c:y val="-4.0731102850061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EF7-42D7-BBF2-6CB037F9B3A0}"/>
                </c:ext>
              </c:extLst>
            </c:dLbl>
            <c:dLbl>
              <c:idx val="11"/>
              <c:layout>
                <c:manualLayout>
                  <c:x val="-5.9891288049182784E-2"/>
                  <c:y val="-4.0731102850061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7-42D7-BBF2-6CB037F9B3A0}"/>
                </c:ext>
              </c:extLst>
            </c:dLbl>
            <c:dLbl>
              <c:idx val="12"/>
              <c:layout>
                <c:manualLayout>
                  <c:x val="-1.7375168690958165E-3"/>
                  <c:y val="-3.6359631006471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7-42D7-BBF2-6CB037F9B3A0}"/>
                </c:ext>
              </c:extLst>
            </c:dLbl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05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'تامین مالی - مانده'!$S$2:$AE$2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مانده'!$S$21:$AE$21</c:f>
              <c:numCache>
                <c:formatCode>_(* #,##0_);_(* \(#,##0\);_(* "-"??_);_(@_)</c:formatCode>
                <c:ptCount val="13"/>
                <c:pt idx="0">
                  <c:v>976208</c:v>
                </c:pt>
                <c:pt idx="1">
                  <c:v>1175189</c:v>
                </c:pt>
                <c:pt idx="2">
                  <c:v>1247289</c:v>
                </c:pt>
                <c:pt idx="3">
                  <c:v>1366429</c:v>
                </c:pt>
                <c:pt idx="4">
                  <c:v>1389454</c:v>
                </c:pt>
                <c:pt idx="5">
                  <c:v>1468354</c:v>
                </c:pt>
                <c:pt idx="6">
                  <c:v>1562761</c:v>
                </c:pt>
                <c:pt idx="7">
                  <c:v>1582697</c:v>
                </c:pt>
                <c:pt idx="8">
                  <c:v>1632327</c:v>
                </c:pt>
                <c:pt idx="9">
                  <c:v>1721727</c:v>
                </c:pt>
                <c:pt idx="10">
                  <c:v>2024189</c:v>
                </c:pt>
                <c:pt idx="11">
                  <c:v>2148469</c:v>
                </c:pt>
                <c:pt idx="12">
                  <c:v>2375290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24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tx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0"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F-48A4-8C1C-0476279B557B}"/>
                </c:ext>
              </c:extLst>
            </c:dLbl>
            <c:dLbl>
              <c:idx val="1"/>
              <c:layout>
                <c:manualLayout>
                  <c:x val="-7.1297352274243053E-2"/>
                  <c:y val="2.442687303723642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  </a:t>
                    </a:r>
                    <a:fld id="{8DA9121E-9F29-4CB8-AA39-27FAF6E9B491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92F48D80-51C3-42BA-B339-5D0DAB0D81A9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780197560328828"/>
                      <c:h val="7.47130453197797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F3F-48A4-8C1C-0476279B557B}"/>
                </c:ext>
              </c:extLst>
            </c:dLbl>
            <c:dLbl>
              <c:idx val="2"/>
              <c:layout>
                <c:manualLayout>
                  <c:x val="-5.3200947045484857E-2"/>
                  <c:y val="1.1425527142216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</a:t>
                    </a:r>
                    <a:fld id="{40B9E673-70C0-41DC-83DA-FEF7A078D3D2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5CC57646-0B03-42AA-8E31-72A04CFE2643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731225823662797"/>
                      <c:h val="8.592642440556302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F3F-48A4-8C1C-0476279B55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F-48A4-8C1C-0476279B55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F-48A4-8C1C-0476279B557B}"/>
                </c:ext>
              </c:extLst>
            </c:dLbl>
            <c:dLbl>
              <c:idx val="5"/>
              <c:layout>
                <c:manualLayout>
                  <c:x val="-2.9404761904761906E-2"/>
                  <c:y val="-3.195958576342165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D9F1D6E6-52A0-4638-A6E3-3CEA35988EDF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E04F88E1-5EC5-4268-9C87-057EC509030C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16533279978658"/>
                      <c:h val="0.160552938537460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F3F-48A4-8C1C-0476279B557B}"/>
                </c:ext>
              </c:extLst>
            </c:dLbl>
            <c:dLbl>
              <c:idx val="6"/>
              <c:layout>
                <c:manualLayout>
                  <c:x val="0.1909170334800587"/>
                  <c:y val="0.17285404516225508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F-48A4-8C1C-0476279B557B}"/>
                </c:ext>
              </c:extLst>
            </c:dLbl>
            <c:dLbl>
              <c:idx val="7"/>
              <c:layout>
                <c:manualLayout>
                  <c:x val="-4.3430538882219552E-2"/>
                  <c:y val="3.8371280095708081E-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24701670644388"/>
                      <c:h val="0.227592214947586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3F-48A4-8C1C-0476279B557B}"/>
                </c:ext>
              </c:extLst>
            </c:dLbl>
            <c:dLbl>
              <c:idx val="8"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F-48A4-8C1C-0476279B557B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type="none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مانده'!$B$26:$B$34</c:f>
              <c:numCache>
                <c:formatCode>_(* #,##0_);_(* \(#,##0\);_(* "-"??_);_(@_)</c:formatCode>
                <c:ptCount val="9"/>
                <c:pt idx="0">
                  <c:v>688810</c:v>
                </c:pt>
                <c:pt idx="1">
                  <c:v>172400</c:v>
                </c:pt>
                <c:pt idx="2">
                  <c:v>15087</c:v>
                </c:pt>
                <c:pt idx="3">
                  <c:v>133</c:v>
                </c:pt>
                <c:pt idx="5">
                  <c:v>130000</c:v>
                </c:pt>
                <c:pt idx="6">
                  <c:v>901731</c:v>
                </c:pt>
                <c:pt idx="7">
                  <c:v>145129</c:v>
                </c:pt>
                <c:pt idx="8">
                  <c:v>322000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مانده'!$S$40:$AE$40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مانده'!$S$41:$AE$41</c:f>
              <c:numCache>
                <c:formatCode>General</c:formatCode>
                <c:ptCount val="13"/>
                <c:pt idx="0">
                  <c:v>70</c:v>
                </c:pt>
                <c:pt idx="1">
                  <c:v>80</c:v>
                </c:pt>
                <c:pt idx="2">
                  <c:v>85</c:v>
                </c:pt>
                <c:pt idx="3">
                  <c:v>91</c:v>
                </c:pt>
                <c:pt idx="4">
                  <c:v>91</c:v>
                </c:pt>
                <c:pt idx="5">
                  <c:v>96</c:v>
                </c:pt>
                <c:pt idx="6">
                  <c:v>96</c:v>
                </c:pt>
                <c:pt idx="7">
                  <c:v>97</c:v>
                </c:pt>
                <c:pt idx="8">
                  <c:v>97</c:v>
                </c:pt>
                <c:pt idx="9">
                  <c:v>97</c:v>
                </c:pt>
                <c:pt idx="10">
                  <c:v>108</c:v>
                </c:pt>
                <c:pt idx="11">
                  <c:v>118</c:v>
                </c:pt>
                <c:pt idx="1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مانده'!$S$40:$AE$40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مانده'!$S$42:$AE$42</c:f>
              <c:numCache>
                <c:formatCode>General</c:formatCode>
                <c:ptCount val="13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مانده'!$S$40:$AE$40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'تامین مالی - مانده'!$S$43:$AE$43</c:f>
              <c:numCache>
                <c:formatCode>General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78</c:v>
                </c:pt>
                <c:pt idx="4">
                  <c:v>77</c:v>
                </c:pt>
                <c:pt idx="5">
                  <c:v>79</c:v>
                </c:pt>
                <c:pt idx="6">
                  <c:v>85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  <c:pt idx="10">
                  <c:v>86</c:v>
                </c:pt>
                <c:pt idx="11">
                  <c:v>88</c:v>
                </c:pt>
                <c:pt idx="1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2032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829614604465E-2"/>
          <c:y val="0.10578191265538191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انتشار'!$S$21:$AE$21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انتشار'!$S$22:$AE$22</c:f>
              <c:numCache>
                <c:formatCode>_(* #,##0_);_(* \(#,##0\);_(* "-"??_);_(@_)</c:formatCode>
                <c:ptCount val="13"/>
                <c:pt idx="0">
                  <c:v>25000</c:v>
                </c:pt>
                <c:pt idx="1">
                  <c:v>235079</c:v>
                </c:pt>
                <c:pt idx="2">
                  <c:v>99921</c:v>
                </c:pt>
                <c:pt idx="3">
                  <c:v>140000</c:v>
                </c:pt>
                <c:pt idx="4">
                  <c:v>53000</c:v>
                </c:pt>
                <c:pt idx="5">
                  <c:v>87000</c:v>
                </c:pt>
                <c:pt idx="6">
                  <c:v>110000</c:v>
                </c:pt>
                <c:pt idx="7" formatCode="#,##0">
                  <c:v>20000</c:v>
                </c:pt>
                <c:pt idx="8" formatCode="#,##0">
                  <c:v>50000</c:v>
                </c:pt>
                <c:pt idx="9" formatCode="#,##0">
                  <c:v>109500</c:v>
                </c:pt>
                <c:pt idx="10" formatCode="#,##0">
                  <c:v>325750</c:v>
                </c:pt>
                <c:pt idx="11" formatCode="#,##0">
                  <c:v>153526</c:v>
                </c:pt>
                <c:pt idx="12" formatCode="#,##0">
                  <c:v>229575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انتشار'!$S$21:$AE$21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انتشار'!$S$23:$AE$23</c:f>
              <c:numCache>
                <c:formatCode>_(* #,##0_);_(* \(#,##0\);_(* "-"??_);_(@_)</c:formatCode>
                <c:ptCount val="13"/>
                <c:pt idx="0">
                  <c:v>10000</c:v>
                </c:pt>
                <c:pt idx="1">
                  <c:v>1500</c:v>
                </c:pt>
                <c:pt idx="2">
                  <c:v>2500</c:v>
                </c:pt>
                <c:pt idx="3">
                  <c:v>7000</c:v>
                </c:pt>
                <c:pt idx="4">
                  <c:v>5000</c:v>
                </c:pt>
                <c:pt idx="5">
                  <c:v>7100</c:v>
                </c:pt>
                <c:pt idx="6">
                  <c:v>5900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انتشار'!$S$21:$AE$21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انتشار'!$S$24:$AE$24</c:f>
              <c:numCache>
                <c:formatCode>_(* #,##0_);_(* \(#,##0\);_(* "-"??_);_(@_)</c:formatCode>
                <c:ptCount val="13"/>
                <c:pt idx="0">
                  <c:v>10000</c:v>
                </c:pt>
                <c:pt idx="1">
                  <c:v>1000</c:v>
                </c:pt>
                <c:pt idx="2">
                  <c:v>3000</c:v>
                </c:pt>
                <c:pt idx="3">
                  <c:v>0</c:v>
                </c:pt>
                <c:pt idx="4">
                  <c:v>1000</c:v>
                </c:pt>
                <c:pt idx="5">
                  <c:v>3500</c:v>
                </c:pt>
                <c:pt idx="6">
                  <c:v>42300</c:v>
                </c:pt>
                <c:pt idx="7" formatCode="#,##0">
                  <c:v>0</c:v>
                </c:pt>
                <c:pt idx="8" formatCode="#,##0">
                  <c:v>12000</c:v>
                </c:pt>
                <c:pt idx="9" formatCode="#,##0">
                  <c:v>2000</c:v>
                </c:pt>
                <c:pt idx="10" formatCode="#,##0">
                  <c:v>30000</c:v>
                </c:pt>
                <c:pt idx="11" formatCode="#,##0">
                  <c:v>25000</c:v>
                </c:pt>
                <c:pt idx="12" formatCode="#,##0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1.2576666666666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6-4ED1-849B-064E933F367E}"/>
                </c:ext>
              </c:extLst>
            </c:dLbl>
            <c:dLbl>
              <c:idx val="1"/>
              <c:layout>
                <c:manualLayout>
                  <c:x val="-2.0636623737313837E-17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6-4ED1-849B-064E933F367E}"/>
                </c:ext>
              </c:extLst>
            </c:dLbl>
            <c:dLbl>
              <c:idx val="2"/>
              <c:layout>
                <c:manualLayout>
                  <c:x val="0"/>
                  <c:y val="1.25766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6-4ED1-849B-064E933F367E}"/>
                </c:ext>
              </c:extLst>
            </c:dLbl>
            <c:dLbl>
              <c:idx val="3"/>
              <c:layout>
                <c:manualLayout>
                  <c:x val="0"/>
                  <c:y val="7.778888888888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6-4ED1-849B-064E933F367E}"/>
                </c:ext>
              </c:extLst>
            </c:dLbl>
            <c:dLbl>
              <c:idx val="4"/>
              <c:layout>
                <c:manualLayout>
                  <c:x val="0"/>
                  <c:y val="1.25766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6-4ED1-849B-064E933F367E}"/>
                </c:ext>
              </c:extLst>
            </c:dLbl>
            <c:dLbl>
              <c:idx val="5"/>
              <c:layout>
                <c:manualLayout>
                  <c:x val="0"/>
                  <c:y val="1.2576666666666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6-4ED1-849B-064E933F367E}"/>
                </c:ext>
              </c:extLst>
            </c:dLbl>
            <c:dLbl>
              <c:idx val="6"/>
              <c:layout>
                <c:manualLayout>
                  <c:x val="0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26-4ED1-849B-064E933F367E}"/>
                </c:ext>
              </c:extLst>
            </c:dLbl>
            <c:dLbl>
              <c:idx val="7"/>
              <c:layout>
                <c:manualLayout>
                  <c:x val="-8.2546494949255347E-17"/>
                  <c:y val="7.3908333333332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26-4ED1-849B-064E933F367E}"/>
                </c:ext>
              </c:extLst>
            </c:dLbl>
            <c:dLbl>
              <c:idx val="8"/>
              <c:layout>
                <c:manualLayout>
                  <c:x val="-8.2546494949255347E-17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26-4ED1-849B-064E933F367E}"/>
                </c:ext>
              </c:extLst>
            </c:dLbl>
            <c:dLbl>
              <c:idx val="9"/>
              <c:layout>
                <c:manualLayout>
                  <c:x val="0"/>
                  <c:y val="9.0488888888887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6-4ED1-849B-064E933F367E}"/>
                </c:ext>
              </c:extLst>
            </c:dLbl>
            <c:dLbl>
              <c:idx val="10"/>
              <c:layout>
                <c:manualLayout>
                  <c:x val="0"/>
                  <c:y val="9.0488888888888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6-4ED1-849B-064E933F367E}"/>
                </c:ext>
              </c:extLst>
            </c:dLbl>
            <c:dLbl>
              <c:idx val="11"/>
              <c:layout>
                <c:manualLayout>
                  <c:x val="-1.6509298989851069E-16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26-4ED1-849B-064E933F367E}"/>
                </c:ext>
              </c:extLst>
            </c:dLbl>
            <c:dLbl>
              <c:idx val="12"/>
              <c:layout>
                <c:manualLayout>
                  <c:x val="0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26-4ED1-849B-064E933F367E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cs typeface="B Nazanin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'تامین مالی - انتشار'!$S$25:$AE$25</c:f>
              <c:numCache>
                <c:formatCode>_(* #,##0_);_(* \(#,##0\);_(* "-"??_);_(@_)</c:formatCode>
                <c:ptCount val="13"/>
                <c:pt idx="0">
                  <c:v>45000</c:v>
                </c:pt>
                <c:pt idx="1">
                  <c:v>237579</c:v>
                </c:pt>
                <c:pt idx="2">
                  <c:v>105421</c:v>
                </c:pt>
                <c:pt idx="3">
                  <c:v>147000</c:v>
                </c:pt>
                <c:pt idx="4">
                  <c:v>59000</c:v>
                </c:pt>
                <c:pt idx="5">
                  <c:v>97600</c:v>
                </c:pt>
                <c:pt idx="6">
                  <c:v>158200</c:v>
                </c:pt>
                <c:pt idx="7" formatCode="#,##0">
                  <c:v>20000</c:v>
                </c:pt>
                <c:pt idx="8" formatCode="#,##0">
                  <c:v>62000</c:v>
                </c:pt>
                <c:pt idx="9" formatCode="#,##0">
                  <c:v>111500</c:v>
                </c:pt>
                <c:pt idx="10" formatCode="#,##0">
                  <c:v>355750</c:v>
                </c:pt>
                <c:pt idx="11" formatCode="#,##0">
                  <c:v>178526</c:v>
                </c:pt>
                <c:pt idx="12" formatCode="#,##0">
                  <c:v>244575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6-4ED1-849B-064E933F36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49999200"/>
        <c:axId val="135000419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3200"/>
        <c:crosses val="autoZero"/>
        <c:crossBetween val="between"/>
        <c:majorUnit val="30000"/>
      </c:valAx>
      <c:valAx>
        <c:axId val="1350004192"/>
        <c:scaling>
          <c:orientation val="minMax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1349999200"/>
        <c:crosses val="max"/>
        <c:crossBetween val="between"/>
      </c:valAx>
      <c:catAx>
        <c:axId val="13499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5000419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انتشار'!$S$48:$AE$48</c:f>
              <c:numCache>
                <c:formatCode>_(* #,##0_);_(* \(#,##0\);_(* "-"??_);_(@_)</c:formatCode>
                <c:ptCount val="13"/>
                <c:pt idx="1">
                  <c:v>160000</c:v>
                </c:pt>
                <c:pt idx="2">
                  <c:v>50000</c:v>
                </c:pt>
                <c:pt idx="3">
                  <c:v>100000</c:v>
                </c:pt>
                <c:pt idx="5">
                  <c:v>40000</c:v>
                </c:pt>
                <c:pt idx="7">
                  <c:v>20000</c:v>
                </c:pt>
                <c:pt idx="8">
                  <c:v>50000</c:v>
                </c:pt>
                <c:pt idx="1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انتشار'!$S$49:$AE$49</c:f>
              <c:numCache>
                <c:formatCode>_(* #,##0_);_(* \(#,##0\);_(* "-"??_);_(@_)</c:formatCode>
                <c:ptCount val="13"/>
                <c:pt idx="2">
                  <c:v>3000</c:v>
                </c:pt>
                <c:pt idx="6">
                  <c:v>31800</c:v>
                </c:pt>
                <c:pt idx="8">
                  <c:v>2000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انتشار'!$S$50:$AE$50</c:f>
              <c:numCache>
                <c:formatCode>_(* #,##0_);_(* \(#,##0\);_(* "-"??_);_(@_)</c:formatCode>
                <c:ptCount val="13"/>
                <c:pt idx="10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انتشار'!$S$51:$AE$51</c:f>
              <c:numCache>
                <c:formatCode>_(* #,##0_);_(* \(#,##0\);_(* "-"??_);_(@_)</c:formatCode>
                <c:ptCount val="13"/>
                <c:pt idx="0">
                  <c:v>33000</c:v>
                </c:pt>
                <c:pt idx="1">
                  <c:v>26000</c:v>
                </c:pt>
                <c:pt idx="4">
                  <c:v>1000</c:v>
                </c:pt>
                <c:pt idx="5">
                  <c:v>2500</c:v>
                </c:pt>
                <c:pt idx="6">
                  <c:v>10500</c:v>
                </c:pt>
                <c:pt idx="8">
                  <c:v>10000</c:v>
                </c:pt>
                <c:pt idx="10">
                  <c:v>20000</c:v>
                </c:pt>
                <c:pt idx="11">
                  <c:v>25000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انتشار'!$S$52:$AE$52</c:f>
              <c:numCache>
                <c:formatCode>_(* #,##0_);_(* \(#,##0\);_(* "-"??_);_(@_)</c:formatCode>
                <c:ptCount val="13"/>
                <c:pt idx="6">
                  <c:v>110000</c:v>
                </c:pt>
                <c:pt idx="9">
                  <c:v>111500</c:v>
                </c:pt>
                <c:pt idx="10">
                  <c:v>325750</c:v>
                </c:pt>
                <c:pt idx="11">
                  <c:v>153526</c:v>
                </c:pt>
                <c:pt idx="12">
                  <c:v>129575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انتشار'!$S$53:$AE$53</c:f>
              <c:numCache>
                <c:formatCode>_(* #,##0_);_(* \(#,##0\);_(* "-"??_);_(@_)</c:formatCode>
                <c:ptCount val="13"/>
                <c:pt idx="0">
                  <c:v>12000</c:v>
                </c:pt>
                <c:pt idx="1">
                  <c:v>1500</c:v>
                </c:pt>
                <c:pt idx="2">
                  <c:v>2500</c:v>
                </c:pt>
                <c:pt idx="3">
                  <c:v>7000</c:v>
                </c:pt>
                <c:pt idx="4">
                  <c:v>5000</c:v>
                </c:pt>
                <c:pt idx="5">
                  <c:v>8100</c:v>
                </c:pt>
                <c:pt idx="6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انتشار'!$S$54:$AE$54</c:f>
              <c:numCache>
                <c:formatCode>_(* #,##0_);_(* \(#,##0\);_(* "-"??_);_(@_)</c:formatCode>
                <c:ptCount val="13"/>
                <c:pt idx="1">
                  <c:v>50079</c:v>
                </c:pt>
                <c:pt idx="2">
                  <c:v>49921</c:v>
                </c:pt>
                <c:pt idx="3">
                  <c:v>40000</c:v>
                </c:pt>
                <c:pt idx="4">
                  <c:v>53000</c:v>
                </c:pt>
                <c:pt idx="5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انتشار'!$S$55:$AE$55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1005105296745373E-2"/>
                  <c:y val="-3.0798218568002873E-2"/>
                </c:manualLayout>
              </c:layout>
              <c:tx>
                <c:rich>
                  <a:bodyPr/>
                  <a:lstStyle/>
                  <a:p>
                    <a:fld id="{7AD0DA25-002F-4941-ADA7-2CFE97D104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1AC-450A-A0DF-48764224FBED}"/>
                </c:ext>
              </c:extLst>
            </c:dLbl>
            <c:dLbl>
              <c:idx val="1"/>
              <c:layout>
                <c:manualLayout>
                  <c:x val="-5.9512869602212339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FA424C08-6BEC-422E-9BB8-C0EB2C69D3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1AC-450A-A0DF-48764224FBED}"/>
                </c:ext>
              </c:extLst>
            </c:dLbl>
            <c:dLbl>
              <c:idx val="2"/>
              <c:layout>
                <c:manualLayout>
                  <c:x val="-5.7387435297454485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68072688-852F-4F59-88C8-0DBE93067F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1AC-450A-A0DF-48764224FBED}"/>
                </c:ext>
              </c:extLst>
            </c:dLbl>
            <c:dLbl>
              <c:idx val="3"/>
              <c:layout>
                <c:manualLayout>
                  <c:x val="-5.6205417287102037E-2"/>
                  <c:y val="-3.0798218568002807E-2"/>
                </c:manualLayout>
              </c:layout>
              <c:tx>
                <c:rich>
                  <a:bodyPr/>
                  <a:lstStyle/>
                  <a:p>
                    <a:fld id="{058BC972-5004-46AF-A109-728A7E1C54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1AC-450A-A0DF-48764224FBED}"/>
                </c:ext>
              </c:extLst>
            </c:dLbl>
            <c:dLbl>
              <c:idx val="4"/>
              <c:layout>
                <c:manualLayout>
                  <c:x val="-5.1005105296745373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28FE273C-277D-4BA5-A998-645845168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1AC-450A-A0DF-48764224FBED}"/>
                </c:ext>
              </c:extLst>
            </c:dLbl>
            <c:dLbl>
              <c:idx val="5"/>
              <c:layout>
                <c:manualLayout>
                  <c:x val="-5.1903141175636387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45E877E1-5A09-45EF-9F83-BC95FA5856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1AC-450A-A0DF-48764224FBED}"/>
                </c:ext>
              </c:extLst>
            </c:dLbl>
            <c:dLbl>
              <c:idx val="6"/>
              <c:layout>
                <c:manualLayout>
                  <c:x val="-5.710327589874503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024D0319-663F-49D5-8E31-A26B5823F2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1AC-450A-A0DF-48764224FBED}"/>
                </c:ext>
              </c:extLst>
            </c:dLbl>
            <c:dLbl>
              <c:idx val="7"/>
              <c:layout>
                <c:manualLayout>
                  <c:x val="-5.010724668510246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0CB58900-6429-483F-9060-941148B7C0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1AC-450A-A0DF-48764224FBED}"/>
                </c:ext>
              </c:extLst>
            </c:dLbl>
            <c:dLbl>
              <c:idx val="8"/>
              <c:layout>
                <c:manualLayout>
                  <c:x val="-5.100510529674554E-2"/>
                  <c:y val="-1.9921205892429048E-2"/>
                </c:manualLayout>
              </c:layout>
              <c:tx>
                <c:rich>
                  <a:bodyPr/>
                  <a:lstStyle/>
                  <a:p>
                    <a:fld id="{E2513AC0-D0C3-4C81-9F03-4B2C242F75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1AC-450A-A0DF-48764224FBED}"/>
                </c:ext>
              </c:extLst>
            </c:dLbl>
            <c:dLbl>
              <c:idx val="9"/>
              <c:layout>
                <c:manualLayout>
                  <c:x val="-5.5875700205630006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F38F3AAD-4BEA-41AA-A8F5-E693951269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1AC-450A-A0DF-48764224FBED}"/>
                </c:ext>
              </c:extLst>
            </c:dLbl>
            <c:dLbl>
              <c:idx val="10"/>
              <c:layout>
                <c:manualLayout>
                  <c:x val="-5.6744841523080361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44B99413-9F2A-46F9-AF1F-6F80C88C88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1AC-450A-A0DF-48764224FBED}"/>
                </c:ext>
              </c:extLst>
            </c:dLbl>
            <c:dLbl>
              <c:idx val="11"/>
              <c:layout>
                <c:manualLayout>
                  <c:x val="-5.6586541870524164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3D84D547-3FD8-4B6B-87EB-75FFCCF4B0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1AC-450A-A0DF-48764224FBED}"/>
                </c:ext>
              </c:extLst>
            </c:dLbl>
            <c:dLbl>
              <c:idx val="12"/>
              <c:layout>
                <c:manualLayout>
                  <c:x val="-8.6954903212082529E-3"/>
                  <c:y val="-3.0798218568002807E-2"/>
                </c:manualLayout>
              </c:layout>
              <c:tx>
                <c:rich>
                  <a:bodyPr/>
                  <a:lstStyle/>
                  <a:p>
                    <a:fld id="{6B9180C2-C6CF-4116-950E-E3C43C3F9D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1AC-450A-A0DF-48764224FBE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انتشار'!$S$47:$AE$47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انتشار'!$S$56:$AE$56</c:f>
              <c:numCache>
                <c:formatCode>_(* #,##0_);_(* \(#,##0\);_(* "-"??_);_(@_)</c:formatCode>
                <c:ptCount val="13"/>
                <c:pt idx="0">
                  <c:v>45000</c:v>
                </c:pt>
                <c:pt idx="1">
                  <c:v>237579</c:v>
                </c:pt>
                <c:pt idx="2">
                  <c:v>105421</c:v>
                </c:pt>
                <c:pt idx="3">
                  <c:v>147000</c:v>
                </c:pt>
                <c:pt idx="4">
                  <c:v>59000</c:v>
                </c:pt>
                <c:pt idx="5">
                  <c:v>97600</c:v>
                </c:pt>
                <c:pt idx="6">
                  <c:v>158200</c:v>
                </c:pt>
                <c:pt idx="7">
                  <c:v>20000</c:v>
                </c:pt>
                <c:pt idx="8">
                  <c:v>62000</c:v>
                </c:pt>
                <c:pt idx="9">
                  <c:v>111500</c:v>
                </c:pt>
                <c:pt idx="10">
                  <c:v>355750</c:v>
                </c:pt>
                <c:pt idx="11">
                  <c:v>178526</c:v>
                </c:pt>
                <c:pt idx="12">
                  <c:v>244575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انتشار'!$S$56:$AE$56</c15:f>
                <c15:dlblRangeCache>
                  <c:ptCount val="13"/>
                  <c:pt idx="0">
                    <c:v> 45,000 </c:v>
                  </c:pt>
                  <c:pt idx="1">
                    <c:v> 237,579 </c:v>
                  </c:pt>
                  <c:pt idx="2">
                    <c:v> 105,421 </c:v>
                  </c:pt>
                  <c:pt idx="3">
                    <c:v> 147,000 </c:v>
                  </c:pt>
                  <c:pt idx="4">
                    <c:v> 59,000 </c:v>
                  </c:pt>
                  <c:pt idx="5">
                    <c:v> 97,600 </c:v>
                  </c:pt>
                  <c:pt idx="6">
                    <c:v> 158,200 </c:v>
                  </c:pt>
                  <c:pt idx="7">
                    <c:v> 20,000 </c:v>
                  </c:pt>
                  <c:pt idx="8">
                    <c:v> 62,000 </c:v>
                  </c:pt>
                  <c:pt idx="9">
                    <c:v> 111,500 </c:v>
                  </c:pt>
                  <c:pt idx="10">
                    <c:v> 355,750 </c:v>
                  </c:pt>
                  <c:pt idx="11">
                    <c:v> 178,526 </c:v>
                  </c:pt>
                  <c:pt idx="12">
                    <c:v> 244,575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6048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انتشار'!$S$77:$AE$77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انتشار'!$S$78:$AE$78</c:f>
              <c:numCache>
                <c:formatCode>General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8</c:v>
                </c:pt>
                <c:pt idx="3">
                  <c:v>8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14</c:v>
                </c:pt>
                <c:pt idx="11">
                  <c:v>13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انتشار'!$S$77:$AE$77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انتشار'!$S$79:$AE$79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B-4969-8F8D-14B759946D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انتشار'!$S$77:$AE$77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انتشار'!$S$80:$AE$80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8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592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سررسید'!$S$2:$AE$2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سررسید'!$S$3:$AE$3</c:f>
              <c:numCache>
                <c:formatCode>_(* #,##0_);_(* \(#,##0\);_(* "-"??_);_(@_)</c:formatCode>
                <c:ptCount val="13"/>
                <c:pt idx="0">
                  <c:v>30000</c:v>
                </c:pt>
                <c:pt idx="1">
                  <c:v>36597</c:v>
                </c:pt>
                <c:pt idx="2">
                  <c:v>33322</c:v>
                </c:pt>
                <c:pt idx="3">
                  <c:v>26361</c:v>
                </c:pt>
                <c:pt idx="4">
                  <c:v>33324</c:v>
                </c:pt>
                <c:pt idx="5">
                  <c:v>18000</c:v>
                </c:pt>
                <c:pt idx="6">
                  <c:v>53043</c:v>
                </c:pt>
                <c:pt idx="8">
                  <c:v>9851</c:v>
                </c:pt>
                <c:pt idx="9">
                  <c:v>20000</c:v>
                </c:pt>
                <c:pt idx="10">
                  <c:v>52788</c:v>
                </c:pt>
                <c:pt idx="11">
                  <c:v>48246</c:v>
                </c:pt>
                <c:pt idx="12">
                  <c:v>12754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سررسید'!$S$2:$AE$2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سررسید'!$S$4:$AE$4</c:f>
              <c:numCache>
                <c:formatCode>_(* #,##0_);_(* \(#,##0\);_(* "-"??_);_(@_)</c:formatCode>
                <c:ptCount val="13"/>
                <c:pt idx="5">
                  <c:v>4600</c:v>
                </c:pt>
                <c:pt idx="6">
                  <c:v>5400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سررسید'!$S$2:$AE$2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سررسید'!$S$5:$AE$5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2000</c:v>
                </c:pt>
                <c:pt idx="3">
                  <c:v>1500</c:v>
                </c:pt>
                <c:pt idx="4">
                  <c:v>2650</c:v>
                </c:pt>
                <c:pt idx="6">
                  <c:v>1450</c:v>
                </c:pt>
                <c:pt idx="7">
                  <c:v>64</c:v>
                </c:pt>
                <c:pt idx="8">
                  <c:v>2519</c:v>
                </c:pt>
                <c:pt idx="9">
                  <c:v>2100</c:v>
                </c:pt>
                <c:pt idx="10">
                  <c:v>500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980855137204852E-2"/>
                  <c:y val="-2.297594501718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4.5460717577820324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4.218783237609036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4.43946323477276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dLbl>
              <c:idx val="11"/>
              <c:layout>
                <c:manualLayout>
                  <c:x val="-4.2143338296816282E-2"/>
                  <c:y val="-3.3886666666666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113-4EBD-B364-830F5974601C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سررسید'!$S$6:$AE$6</c:f>
              <c:numCache>
                <c:formatCode>_(* #,##0_);_(* \(#,##0\);_(* "-"??_);_(@_)</c:formatCode>
                <c:ptCount val="13"/>
                <c:pt idx="0">
                  <c:v>32000</c:v>
                </c:pt>
                <c:pt idx="1">
                  <c:v>38597</c:v>
                </c:pt>
                <c:pt idx="2">
                  <c:v>33322</c:v>
                </c:pt>
                <c:pt idx="3">
                  <c:v>27861</c:v>
                </c:pt>
                <c:pt idx="4">
                  <c:v>35974</c:v>
                </c:pt>
                <c:pt idx="5">
                  <c:v>22600</c:v>
                </c:pt>
                <c:pt idx="6">
                  <c:v>59893</c:v>
                </c:pt>
                <c:pt idx="7">
                  <c:v>64</c:v>
                </c:pt>
                <c:pt idx="8">
                  <c:v>12370</c:v>
                </c:pt>
                <c:pt idx="9">
                  <c:v>22100</c:v>
                </c:pt>
                <c:pt idx="10">
                  <c:v>53288</c:v>
                </c:pt>
                <c:pt idx="11">
                  <c:v>54246</c:v>
                </c:pt>
                <c:pt idx="12">
                  <c:v>17754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2496278.4720762903</c:v>
                </c:pt>
                <c:pt idx="1">
                  <c:v>3222208.365861211</c:v>
                </c:pt>
                <c:pt idx="2">
                  <c:v>4050226.4955860563</c:v>
                </c:pt>
                <c:pt idx="3">
                  <c:v>4610033.2467567073</c:v>
                </c:pt>
                <c:pt idx="4">
                  <c:v>5601768.7292992249</c:v>
                </c:pt>
                <c:pt idx="5">
                  <c:v>6813308.9225353887</c:v>
                </c:pt>
                <c:pt idx="6">
                  <c:v>8315400.9174148571</c:v>
                </c:pt>
                <c:pt idx="7">
                  <c:v>0</c:v>
                </c:pt>
                <c:pt idx="8">
                  <c:v>1709582.206848905</c:v>
                </c:pt>
                <c:pt idx="9">
                  <c:v>5532703.0430242289</c:v>
                </c:pt>
                <c:pt idx="10">
                  <c:v>8459905.7608988602</c:v>
                </c:pt>
                <c:pt idx="11">
                  <c:v>14520529.038887642</c:v>
                </c:pt>
                <c:pt idx="12">
                  <c:v>19637524.388936028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FD7B631A-D34E-4E7E-B4E6-B4D41140B89A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818F60DE-66D6-4711-896B-EDC29CB5B8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2D6B07CE-99E4-4571-9557-80D1777E1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36847126-467F-4BED-AD12-2F2774249C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DFCAEF00-FFAE-429B-B304-5D3E34DF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8F64F1E8-4375-4E27-9434-9D4EB8CFA6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8528422E-913D-4B62-BAAA-0663B4D568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73026B39-5631-46E4-A885-AE6142404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3A25B0A4-2DC9-415A-8FF9-8558664E8D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AE0AA480-A0B0-4DC9-BC7A-D96E89825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062A5D08-B896-4381-AD3E-8ADFC9BEF0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DAC906A2-5A2C-4511-930B-99DD456452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0"/>
                  <c:y val="-0.12928603762652327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t" anchorCtr="0">
                    <a:no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6E8F5007-21C5-47D8-B0E7-B9FD5D05162E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017758056934636E-2"/>
                      <c:h val="8.63019899686747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725929.89378492092</c:v>
                </c:pt>
                <c:pt idx="1">
                  <c:v>828018.12972484506</c:v>
                </c:pt>
                <c:pt idx="2">
                  <c:v>559806.75117065106</c:v>
                </c:pt>
                <c:pt idx="3">
                  <c:v>991735.48254251806</c:v>
                </c:pt>
                <c:pt idx="4">
                  <c:v>1211540.1932361638</c:v>
                </c:pt>
                <c:pt idx="5">
                  <c:v>1502091.9948794681</c:v>
                </c:pt>
                <c:pt idx="6">
                  <c:v>1817567.179527937</c:v>
                </c:pt>
                <c:pt idx="7">
                  <c:v>1709582.206848905</c:v>
                </c:pt>
                <c:pt idx="8">
                  <c:v>3823120.8361753235</c:v>
                </c:pt>
                <c:pt idx="9">
                  <c:v>2927202.7178746313</c:v>
                </c:pt>
                <c:pt idx="10">
                  <c:v>6060623.2779887831</c:v>
                </c:pt>
                <c:pt idx="11">
                  <c:v>5116995.3500483837</c:v>
                </c:pt>
                <c:pt idx="12">
                  <c:v>3625876.2604420618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3,222,208</c:v>
                  </c:pt>
                  <c:pt idx="1">
                    <c:v>4,050,226</c:v>
                  </c:pt>
                  <c:pt idx="2">
                    <c:v>4,610,033</c:v>
                  </c:pt>
                  <c:pt idx="3">
                    <c:v>5,601,769</c:v>
                  </c:pt>
                  <c:pt idx="4">
                    <c:v>6,813,309</c:v>
                  </c:pt>
                  <c:pt idx="5">
                    <c:v>8,315,401</c:v>
                  </c:pt>
                  <c:pt idx="6">
                    <c:v>10,132,968</c:v>
                  </c:pt>
                  <c:pt idx="7">
                    <c:v>1,709,582</c:v>
                  </c:pt>
                  <c:pt idx="8">
                    <c:v>5,532,703</c:v>
                  </c:pt>
                  <c:pt idx="9">
                    <c:v>8,459,906</c:v>
                  </c:pt>
                  <c:pt idx="10">
                    <c:v>14,520,529</c:v>
                  </c:pt>
                  <c:pt idx="11">
                    <c:v>19,637,524</c:v>
                  </c:pt>
                  <c:pt idx="12">
                    <c:v>23,263,401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سررسید'!$S$27:$AE$27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سررسید'!$S$28:$AE$28</c:f>
              <c:numCache>
                <c:formatCode>General</c:formatCode>
                <c:ptCount val="13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C-4038-8799-D34D14A94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سررسید'!$S$27:$AE$27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سررسید'!$S$29:$AE$29</c:f>
              <c:numCache>
                <c:formatCode>General</c:formatCode>
                <c:ptCount val="13"/>
                <c:pt idx="5">
                  <c:v>1</c:v>
                </c:pt>
                <c:pt idx="6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سررسید'!$S$27:$AE$27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'تامین مالی - سررسید'!$S$30:$AE$30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3">
                  <c:v>2</c:v>
                </c:pt>
                <c:pt idx="4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درصد'!$A$2:$A$50</c:f>
              <c:strCache>
                <c:ptCount val="49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مشاركت دولتي9-شرايط خاص990909</c:v>
                </c:pt>
                <c:pt idx="6">
                  <c:v>اسنادخزانه-م3بودجه97-990721</c:v>
                </c:pt>
                <c:pt idx="7">
                  <c:v>اسنادخزانه-م15بودجه98-010406 (اخزا815)</c:v>
                </c:pt>
                <c:pt idx="8">
                  <c:v>اسنادخزانه-م12بودجه98-001111 (اخزا812)</c:v>
                </c:pt>
                <c:pt idx="9">
                  <c:v>مرابحه عام دولت3-ش.خ 0103 (اراد35)</c:v>
                </c:pt>
                <c:pt idx="10">
                  <c:v>اسنادخزانه-م21بودجه97-000728</c:v>
                </c:pt>
                <c:pt idx="11">
                  <c:v>مرابحه عام دولت3-ش.خ 0105 (اراد38) </c:v>
                </c:pt>
                <c:pt idx="12">
                  <c:v>مرابحه عام دولت3-ش.خ 0104 (اراد36) </c:v>
                </c:pt>
                <c:pt idx="13">
                  <c:v>مرابحه عام دولت4-ش.خ 0207 (اراد40)</c:v>
                </c:pt>
                <c:pt idx="14">
                  <c:v>مرابحه عام دولت3-ش.خ 0305 (اراد34)</c:v>
                </c:pt>
                <c:pt idx="15">
                  <c:v>منفعت دولت-با شرايط خاص140006 </c:v>
                </c:pt>
                <c:pt idx="16">
                  <c:v>اسنادخزانه-م11بودجه98-001013 (اخزا811)</c:v>
                </c:pt>
                <c:pt idx="17">
                  <c:v>اسنادخزانه-م14بودجه98-010318 (اخزا814)</c:v>
                </c:pt>
                <c:pt idx="18">
                  <c:v>منفعت دولت6-ش.خاص140109 (افاد61)</c:v>
                </c:pt>
                <c:pt idx="19">
                  <c:v>مرابحه عام دولت2ش.خ صادرات0212 (اراد21)</c:v>
                </c:pt>
                <c:pt idx="20">
                  <c:v>مرابحه عام دولت3-ش.خ 0204 (اراد39) </c:v>
                </c:pt>
                <c:pt idx="21">
                  <c:v>مرابحه عام دولت4-ش.خ 0006 (اراد41)</c:v>
                </c:pt>
                <c:pt idx="22">
                  <c:v>مرابحه عام دولت2-ش.خ ساير0212 (اراد24)</c:v>
                </c:pt>
                <c:pt idx="23">
                  <c:v>اسنادخزانه-م9بودجه98-000923 (اخزا809)</c:v>
                </c:pt>
                <c:pt idx="24">
                  <c:v>اسنادخزانه-م20بودجه98-020806 (اخزا820) </c:v>
                </c:pt>
                <c:pt idx="25">
                  <c:v>اسنادخزانه-م21بودجه98-020906 (اخزا821) </c:v>
                </c:pt>
                <c:pt idx="26">
                  <c:v>اسنادخزانه-م18بودجه97-000525</c:v>
                </c:pt>
                <c:pt idx="27">
                  <c:v>مرابحه عام دولت3-ش.خ 0104 (اراد36) </c:v>
                </c:pt>
                <c:pt idx="28">
                  <c:v>اسنادخزانه-م4بودجه97-991022 </c:v>
                </c:pt>
                <c:pt idx="29">
                  <c:v>مرابحه عام دولت4-ش.خ 0106 (اراد42)</c:v>
                </c:pt>
                <c:pt idx="30">
                  <c:v>مرابحه عام دولت3-ش.خ 0303 (اراد33)</c:v>
                </c:pt>
                <c:pt idx="31">
                  <c:v>منفعت دولت7-ش.خاص ساير0204 (افاد74) </c:v>
                </c:pt>
                <c:pt idx="32">
                  <c:v>اسنادخزانه-م22بودجه97-000428</c:v>
                </c:pt>
                <c:pt idx="33">
                  <c:v>اسنادخزانه-م23بودجه97-000824</c:v>
                </c:pt>
                <c:pt idx="34">
                  <c:v>اجاره دولت آموزش وپرورش991020</c:v>
                </c:pt>
                <c:pt idx="35">
                  <c:v>مرابحه گندم2-واجدشرايط خاص1400</c:v>
                </c:pt>
                <c:pt idx="36">
                  <c:v>منفعت دولتي2-شرايط خاص14000626 </c:v>
                </c:pt>
                <c:pt idx="37">
                  <c:v>مشاركت دولتي10-شرايط خاص001226</c:v>
                </c:pt>
                <c:pt idx="38">
                  <c:v>اسنادخزانه-م5بودجه98-000422 (اخزا805)</c:v>
                </c:pt>
                <c:pt idx="39">
                  <c:v>اسنادخزانه-م16بودجه98-010503 (اخزا816)</c:v>
                </c:pt>
                <c:pt idx="40">
                  <c:v>اسنادخزانه-م17بودجه98-010512 (اخزا817) </c:v>
                </c:pt>
                <c:pt idx="41">
                  <c:v>اسنادخزانه-م18بودجه98-010614 (اخزا818)</c:v>
                </c:pt>
                <c:pt idx="42">
                  <c:v>اسنادخزانه-م19بودجه98-020322 (اخزا819) </c:v>
                </c:pt>
                <c:pt idx="43">
                  <c:v>مرابحه عام دولت4-ش.خ 0007 (اراد44)</c:v>
                </c:pt>
                <c:pt idx="44">
                  <c:v>مرابحه عام دولت4-ش.خ 0302 (اراد46)</c:v>
                </c:pt>
                <c:pt idx="45">
                  <c:v>مرابحه عام دولت5-ش.خ0302 (اراد50) </c:v>
                </c:pt>
                <c:pt idx="46">
                  <c:v>مرابحه سلامت6واجدشرايط خاص1400 </c:v>
                </c:pt>
                <c:pt idx="47">
                  <c:v>مرابحه عام دولت3-ش.خ 0005 (اراد37)</c:v>
                </c:pt>
                <c:pt idx="48">
                  <c:v>اسنادخزانه-م7بودجه98-000719 (اخزا807)</c:v>
                </c:pt>
              </c:strCache>
            </c:strRef>
          </c:cat>
          <c:val>
            <c:numRef>
              <c:f>'اوراق - 60 درصد'!$J$2:$J$50</c:f>
              <c:numCache>
                <c:formatCode>0.00%</c:formatCode>
                <c:ptCount val="49"/>
                <c:pt idx="0">
                  <c:v>2.1083317725135858E-2</c:v>
                </c:pt>
                <c:pt idx="1">
                  <c:v>2.1050058632496513E-2</c:v>
                </c:pt>
                <c:pt idx="2">
                  <c:v>2.1050058632496513E-2</c:v>
                </c:pt>
                <c:pt idx="3">
                  <c:v>2.1050058632496513E-2</c:v>
                </c:pt>
                <c:pt idx="4">
                  <c:v>2.1050058632496513E-2</c:v>
                </c:pt>
                <c:pt idx="5">
                  <c:v>2.049810588709617E-2</c:v>
                </c:pt>
                <c:pt idx="6">
                  <c:v>1.6995450226855134E-2</c:v>
                </c:pt>
                <c:pt idx="7">
                  <c:v>1.6840046905997212E-2</c:v>
                </c:pt>
                <c:pt idx="8">
                  <c:v>1.6840046905997212E-2</c:v>
                </c:pt>
                <c:pt idx="9">
                  <c:v>1.6840046905997212E-2</c:v>
                </c:pt>
                <c:pt idx="10">
                  <c:v>1.6794406589871406E-2</c:v>
                </c:pt>
                <c:pt idx="11">
                  <c:v>1.6090857637217407E-2</c:v>
                </c:pt>
                <c:pt idx="12">
                  <c:v>1.4945541629072525E-2</c:v>
                </c:pt>
                <c:pt idx="13">
                  <c:v>1.4840291335910043E-2</c:v>
                </c:pt>
                <c:pt idx="14">
                  <c:v>1.2840535765822874E-2</c:v>
                </c:pt>
                <c:pt idx="15">
                  <c:v>1.2630035179497909E-2</c:v>
                </c:pt>
                <c:pt idx="16">
                  <c:v>1.2630035179497909E-2</c:v>
                </c:pt>
                <c:pt idx="17">
                  <c:v>1.2630035179497909E-2</c:v>
                </c:pt>
                <c:pt idx="18">
                  <c:v>1.2630035179497909E-2</c:v>
                </c:pt>
                <c:pt idx="19">
                  <c:v>1.2630035179497909E-2</c:v>
                </c:pt>
                <c:pt idx="20">
                  <c:v>1.2630035179497909E-2</c:v>
                </c:pt>
                <c:pt idx="21">
                  <c:v>1.2630035179497909E-2</c:v>
                </c:pt>
                <c:pt idx="22">
                  <c:v>1.1156531075223153E-2</c:v>
                </c:pt>
                <c:pt idx="23">
                  <c:v>1.0525029316248257E-2</c:v>
                </c:pt>
                <c:pt idx="24">
                  <c:v>1.0525029316248257E-2</c:v>
                </c:pt>
                <c:pt idx="25">
                  <c:v>1.0525029316248257E-2</c:v>
                </c:pt>
                <c:pt idx="26">
                  <c:v>1.0356173323919478E-2</c:v>
                </c:pt>
                <c:pt idx="27">
                  <c:v>1.0314528729923292E-2</c:v>
                </c:pt>
                <c:pt idx="28">
                  <c:v>1.02898858472834E-2</c:v>
                </c:pt>
                <c:pt idx="29">
                  <c:v>1.0071484752952487E-2</c:v>
                </c:pt>
                <c:pt idx="30">
                  <c:v>9.8514274400083694E-3</c:v>
                </c:pt>
                <c:pt idx="31">
                  <c:v>9.6830269709483972E-3</c:v>
                </c:pt>
                <c:pt idx="32">
                  <c:v>8.4838156556843857E-3</c:v>
                </c:pt>
                <c:pt idx="33">
                  <c:v>8.4597903817647726E-3</c:v>
                </c:pt>
                <c:pt idx="34">
                  <c:v>8.4200234529986061E-3</c:v>
                </c:pt>
                <c:pt idx="35">
                  <c:v>8.4200234529986061E-3</c:v>
                </c:pt>
                <c:pt idx="36">
                  <c:v>8.4200234529986061E-3</c:v>
                </c:pt>
                <c:pt idx="37">
                  <c:v>8.4200234529986061E-3</c:v>
                </c:pt>
                <c:pt idx="38">
                  <c:v>8.4200234529986061E-3</c:v>
                </c:pt>
                <c:pt idx="39">
                  <c:v>8.4200234529986061E-3</c:v>
                </c:pt>
                <c:pt idx="40">
                  <c:v>8.4200234529986061E-3</c:v>
                </c:pt>
                <c:pt idx="41">
                  <c:v>8.4200234529986061E-3</c:v>
                </c:pt>
                <c:pt idx="42">
                  <c:v>8.4200234529986061E-3</c:v>
                </c:pt>
                <c:pt idx="43">
                  <c:v>8.4200234529986061E-3</c:v>
                </c:pt>
                <c:pt idx="44">
                  <c:v>8.4200234529986061E-3</c:v>
                </c:pt>
                <c:pt idx="45">
                  <c:v>8.4200234529986061E-3</c:v>
                </c:pt>
                <c:pt idx="46">
                  <c:v>7.3170003806557879E-3</c:v>
                </c:pt>
                <c:pt idx="47">
                  <c:v>7.1861271141234855E-3</c:v>
                </c:pt>
                <c:pt idx="48">
                  <c:v>6.3150175897489546E-3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درصد'!$A$2:$A$50</c:f>
              <c:strCache>
                <c:ptCount val="49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مشاركت دولتي9-شرايط خاص990909</c:v>
                </c:pt>
                <c:pt idx="6">
                  <c:v>اسنادخزانه-م3بودجه97-990721</c:v>
                </c:pt>
                <c:pt idx="7">
                  <c:v>اسنادخزانه-م15بودجه98-010406 (اخزا815)</c:v>
                </c:pt>
                <c:pt idx="8">
                  <c:v>اسنادخزانه-م12بودجه98-001111 (اخزا812)</c:v>
                </c:pt>
                <c:pt idx="9">
                  <c:v>مرابحه عام دولت3-ش.خ 0103 (اراد35)</c:v>
                </c:pt>
                <c:pt idx="10">
                  <c:v>اسنادخزانه-م21بودجه97-000728</c:v>
                </c:pt>
                <c:pt idx="11">
                  <c:v>مرابحه عام دولت3-ش.خ 0105 (اراد38) </c:v>
                </c:pt>
                <c:pt idx="12">
                  <c:v>مرابحه عام دولت3-ش.خ 0104 (اراد36) </c:v>
                </c:pt>
                <c:pt idx="13">
                  <c:v>مرابحه عام دولت4-ش.خ 0207 (اراد40)</c:v>
                </c:pt>
                <c:pt idx="14">
                  <c:v>مرابحه عام دولت3-ش.خ 0305 (اراد34)</c:v>
                </c:pt>
                <c:pt idx="15">
                  <c:v>منفعت دولت-با شرايط خاص140006 </c:v>
                </c:pt>
                <c:pt idx="16">
                  <c:v>اسنادخزانه-م11بودجه98-001013 (اخزا811)</c:v>
                </c:pt>
                <c:pt idx="17">
                  <c:v>اسنادخزانه-م14بودجه98-010318 (اخزا814)</c:v>
                </c:pt>
                <c:pt idx="18">
                  <c:v>منفعت دولت6-ش.خاص140109 (افاد61)</c:v>
                </c:pt>
                <c:pt idx="19">
                  <c:v>مرابحه عام دولت2ش.خ صادرات0212 (اراد21)</c:v>
                </c:pt>
                <c:pt idx="20">
                  <c:v>مرابحه عام دولت3-ش.خ 0204 (اراد39) </c:v>
                </c:pt>
                <c:pt idx="21">
                  <c:v>مرابحه عام دولت4-ش.خ 0006 (اراد41)</c:v>
                </c:pt>
                <c:pt idx="22">
                  <c:v>مرابحه عام دولت2-ش.خ ساير0212 (اراد24)</c:v>
                </c:pt>
                <c:pt idx="23">
                  <c:v>اسنادخزانه-م9بودجه98-000923 (اخزا809)</c:v>
                </c:pt>
                <c:pt idx="24">
                  <c:v>اسنادخزانه-م20بودجه98-020806 (اخزا820) </c:v>
                </c:pt>
                <c:pt idx="25">
                  <c:v>اسنادخزانه-م21بودجه98-020906 (اخزا821) </c:v>
                </c:pt>
                <c:pt idx="26">
                  <c:v>اسنادخزانه-م18بودجه97-000525</c:v>
                </c:pt>
                <c:pt idx="27">
                  <c:v>مرابحه عام دولت3-ش.خ 0104 (اراد36) </c:v>
                </c:pt>
                <c:pt idx="28">
                  <c:v>اسنادخزانه-م4بودجه97-991022 </c:v>
                </c:pt>
                <c:pt idx="29">
                  <c:v>مرابحه عام دولت4-ش.خ 0106 (اراد42)</c:v>
                </c:pt>
                <c:pt idx="30">
                  <c:v>مرابحه عام دولت3-ش.خ 0303 (اراد33)</c:v>
                </c:pt>
                <c:pt idx="31">
                  <c:v>منفعت دولت7-ش.خاص ساير0204 (افاد74) </c:v>
                </c:pt>
                <c:pt idx="32">
                  <c:v>اسنادخزانه-م22بودجه97-000428</c:v>
                </c:pt>
                <c:pt idx="33">
                  <c:v>اسنادخزانه-م23بودجه97-000824</c:v>
                </c:pt>
                <c:pt idx="34">
                  <c:v>اجاره دولت آموزش وپرورش991020</c:v>
                </c:pt>
                <c:pt idx="35">
                  <c:v>مرابحه گندم2-واجدشرايط خاص1400</c:v>
                </c:pt>
                <c:pt idx="36">
                  <c:v>منفعت دولتي2-شرايط خاص14000626 </c:v>
                </c:pt>
                <c:pt idx="37">
                  <c:v>مشاركت دولتي10-شرايط خاص001226</c:v>
                </c:pt>
                <c:pt idx="38">
                  <c:v>اسنادخزانه-م5بودجه98-000422 (اخزا805)</c:v>
                </c:pt>
                <c:pt idx="39">
                  <c:v>اسنادخزانه-م16بودجه98-010503 (اخزا816)</c:v>
                </c:pt>
                <c:pt idx="40">
                  <c:v>اسنادخزانه-م17بودجه98-010512 (اخزا817) </c:v>
                </c:pt>
                <c:pt idx="41">
                  <c:v>اسنادخزانه-م18بودجه98-010614 (اخزا818)</c:v>
                </c:pt>
                <c:pt idx="42">
                  <c:v>اسنادخزانه-م19بودجه98-020322 (اخزا819) </c:v>
                </c:pt>
                <c:pt idx="43">
                  <c:v>مرابحه عام دولت4-ش.خ 0007 (اراد44)</c:v>
                </c:pt>
                <c:pt idx="44">
                  <c:v>مرابحه عام دولت4-ش.خ 0302 (اراد46)</c:v>
                </c:pt>
                <c:pt idx="45">
                  <c:v>مرابحه عام دولت5-ش.خ0302 (اراد50) </c:v>
                </c:pt>
                <c:pt idx="46">
                  <c:v>مرابحه سلامت6واجدشرايط خاص1400 </c:v>
                </c:pt>
                <c:pt idx="47">
                  <c:v>مرابحه عام دولت3-ش.خ 0005 (اراد37)</c:v>
                </c:pt>
                <c:pt idx="48">
                  <c:v>اسنادخزانه-م7بودجه98-000719 (اخزا807)</c:v>
                </c:pt>
              </c:strCache>
            </c:strRef>
          </c:cat>
          <c:val>
            <c:numRef>
              <c:f>'اوراق - 60 درصد'!$K$2:$K$50</c:f>
              <c:numCache>
                <c:formatCode>0.00%</c:formatCode>
                <c:ptCount val="49"/>
                <c:pt idx="0">
                  <c:v>2.1083317725135858E-2</c:v>
                </c:pt>
                <c:pt idx="1">
                  <c:v>4.2133376357632368E-2</c:v>
                </c:pt>
                <c:pt idx="2">
                  <c:v>6.3183434990128878E-2</c:v>
                </c:pt>
                <c:pt idx="3">
                  <c:v>8.4233493622625388E-2</c:v>
                </c:pt>
                <c:pt idx="4">
                  <c:v>0.1052835522551219</c:v>
                </c:pt>
                <c:pt idx="5">
                  <c:v>0.12578165814221806</c:v>
                </c:pt>
                <c:pt idx="6">
                  <c:v>0.1427771083690732</c:v>
                </c:pt>
                <c:pt idx="7">
                  <c:v>0.15961715527507042</c:v>
                </c:pt>
                <c:pt idx="8">
                  <c:v>0.17645720218106764</c:v>
                </c:pt>
                <c:pt idx="9">
                  <c:v>0.19329724908706486</c:v>
                </c:pt>
                <c:pt idx="10">
                  <c:v>0.21009165567693627</c:v>
                </c:pt>
                <c:pt idx="11">
                  <c:v>0.22618251331415368</c:v>
                </c:pt>
                <c:pt idx="12">
                  <c:v>0.2411280549432262</c:v>
                </c:pt>
                <c:pt idx="13">
                  <c:v>0.25596834627913623</c:v>
                </c:pt>
                <c:pt idx="14">
                  <c:v>0.26880888204495912</c:v>
                </c:pt>
                <c:pt idx="15">
                  <c:v>0.28143891722445702</c:v>
                </c:pt>
                <c:pt idx="16">
                  <c:v>0.29406895240395492</c:v>
                </c:pt>
                <c:pt idx="17">
                  <c:v>0.30669898758345282</c:v>
                </c:pt>
                <c:pt idx="18">
                  <c:v>0.31932902276295072</c:v>
                </c:pt>
                <c:pt idx="19">
                  <c:v>0.33195905794244862</c:v>
                </c:pt>
                <c:pt idx="20">
                  <c:v>0.34458909312194652</c:v>
                </c:pt>
                <c:pt idx="21">
                  <c:v>0.35721912830144442</c:v>
                </c:pt>
                <c:pt idx="22">
                  <c:v>0.36837565937666755</c:v>
                </c:pt>
                <c:pt idx="23">
                  <c:v>0.37890068869291582</c:v>
                </c:pt>
                <c:pt idx="24">
                  <c:v>0.38942571800916409</c:v>
                </c:pt>
                <c:pt idx="25">
                  <c:v>0.39995074732541236</c:v>
                </c:pt>
                <c:pt idx="26">
                  <c:v>0.41030692064933183</c:v>
                </c:pt>
                <c:pt idx="27">
                  <c:v>0.42062144937925511</c:v>
                </c:pt>
                <c:pt idx="28">
                  <c:v>0.43091133522653852</c:v>
                </c:pt>
                <c:pt idx="29">
                  <c:v>0.44098281997949101</c:v>
                </c:pt>
                <c:pt idx="30">
                  <c:v>0.4508342474194994</c:v>
                </c:pt>
                <c:pt idx="31">
                  <c:v>0.46051727439044782</c:v>
                </c:pt>
                <c:pt idx="32">
                  <c:v>0.46900109004613222</c:v>
                </c:pt>
                <c:pt idx="33">
                  <c:v>0.47746088042789697</c:v>
                </c:pt>
                <c:pt idx="34">
                  <c:v>0.48588090388089555</c:v>
                </c:pt>
                <c:pt idx="35">
                  <c:v>0.49430092733389414</c:v>
                </c:pt>
                <c:pt idx="36">
                  <c:v>0.50272095078689272</c:v>
                </c:pt>
                <c:pt idx="37">
                  <c:v>0.51114097423989135</c:v>
                </c:pt>
                <c:pt idx="38">
                  <c:v>0.51956099769288999</c:v>
                </c:pt>
                <c:pt idx="39">
                  <c:v>0.52798102114588863</c:v>
                </c:pt>
                <c:pt idx="40">
                  <c:v>0.53640104459888727</c:v>
                </c:pt>
                <c:pt idx="41">
                  <c:v>0.5448210680518859</c:v>
                </c:pt>
                <c:pt idx="42">
                  <c:v>0.55324109150488454</c:v>
                </c:pt>
                <c:pt idx="43">
                  <c:v>0.56166111495788318</c:v>
                </c:pt>
                <c:pt idx="44">
                  <c:v>0.57008113841088182</c:v>
                </c:pt>
                <c:pt idx="45">
                  <c:v>0.57850116186388045</c:v>
                </c:pt>
                <c:pt idx="46">
                  <c:v>0.5858181622445362</c:v>
                </c:pt>
                <c:pt idx="47">
                  <c:v>0.59300428935865968</c:v>
                </c:pt>
                <c:pt idx="48">
                  <c:v>0.59931930694840863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5296033734835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189870233914313E-2"/>
          <c:y val="8.3340579710144941E-2"/>
          <c:w val="0.88052266636856802"/>
          <c:h val="0.7917541062801931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798773.37555303995</c:v>
                </c:pt>
                <c:pt idx="1">
                  <c:v>884665.08567831002</c:v>
                </c:pt>
                <c:pt idx="2">
                  <c:v>989464.55035892292</c:v>
                </c:pt>
                <c:pt idx="3">
                  <c:v>1033172.952811971</c:v>
                </c:pt>
                <c:pt idx="4">
                  <c:v>1082517.6740042381</c:v>
                </c:pt>
                <c:pt idx="5">
                  <c:v>1135748.966314435</c:v>
                </c:pt>
                <c:pt idx="6">
                  <c:v>1367233.6855578551</c:v>
                </c:pt>
                <c:pt idx="7">
                  <c:v>1222622.18693254</c:v>
                </c:pt>
                <c:pt idx="8">
                  <c:v>1550341.7723217302</c:v>
                </c:pt>
                <c:pt idx="9">
                  <c:v>1457783.4126631299</c:v>
                </c:pt>
                <c:pt idx="10">
                  <c:v>1373883.6495930301</c:v>
                </c:pt>
                <c:pt idx="11">
                  <c:v>1612953.9656239599</c:v>
                </c:pt>
                <c:pt idx="12">
                  <c:v>1930351.2054204999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101881.378813845</c:v>
                </c:pt>
                <c:pt idx="1">
                  <c:v>104200.87993784501</c:v>
                </c:pt>
                <c:pt idx="2">
                  <c:v>105076.600708645</c:v>
                </c:pt>
                <c:pt idx="3">
                  <c:v>104150.277158645</c:v>
                </c:pt>
                <c:pt idx="4">
                  <c:v>107728.84043984499</c:v>
                </c:pt>
                <c:pt idx="5">
                  <c:v>108699.77156664499</c:v>
                </c:pt>
                <c:pt idx="6">
                  <c:v>118535.459335045</c:v>
                </c:pt>
                <c:pt idx="7">
                  <c:v>124883.2951894</c:v>
                </c:pt>
                <c:pt idx="8">
                  <c:v>129174.88473580001</c:v>
                </c:pt>
                <c:pt idx="9">
                  <c:v>129023.6138606</c:v>
                </c:pt>
                <c:pt idx="10">
                  <c:v>128779.5109198</c:v>
                </c:pt>
                <c:pt idx="11">
                  <c:v>122300.5864918</c:v>
                </c:pt>
                <c:pt idx="12">
                  <c:v>132356.7365074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696891.99673919496</c:v>
                </c:pt>
                <c:pt idx="1">
                  <c:v>780464.20574046497</c:v>
                </c:pt>
                <c:pt idx="2">
                  <c:v>884387.94965027797</c:v>
                </c:pt>
                <c:pt idx="3">
                  <c:v>929022.67565332598</c:v>
                </c:pt>
                <c:pt idx="4">
                  <c:v>974788.83356439299</c:v>
                </c:pt>
                <c:pt idx="5">
                  <c:v>1027049.19474779</c:v>
                </c:pt>
                <c:pt idx="6">
                  <c:v>1248698.2262228101</c:v>
                </c:pt>
                <c:pt idx="7">
                  <c:v>1097738.8917431401</c:v>
                </c:pt>
                <c:pt idx="8">
                  <c:v>1421166.8875859301</c:v>
                </c:pt>
                <c:pt idx="9">
                  <c:v>1328759.7988025299</c:v>
                </c:pt>
                <c:pt idx="10">
                  <c:v>1245104.1386732301</c:v>
                </c:pt>
                <c:pt idx="11">
                  <c:v>1490653.37913216</c:v>
                </c:pt>
                <c:pt idx="12">
                  <c:v>1797994.4689131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27717.007620205</c:v>
                </c:pt>
                <c:pt idx="1">
                  <c:v>73669.285791268994</c:v>
                </c:pt>
                <c:pt idx="2">
                  <c:v>71628.575352567001</c:v>
                </c:pt>
                <c:pt idx="3">
                  <c:v>65275.625735477995</c:v>
                </c:pt>
                <c:pt idx="4">
                  <c:v>78306.143939000001</c:v>
                </c:pt>
                <c:pt idx="5">
                  <c:v>76089.682755688002</c:v>
                </c:pt>
                <c:pt idx="6">
                  <c:v>170746.13124650798</c:v>
                </c:pt>
                <c:pt idx="7">
                  <c:v>15834.470941299</c:v>
                </c:pt>
                <c:pt idx="8">
                  <c:v>41245.896709612003</c:v>
                </c:pt>
                <c:pt idx="9">
                  <c:v>36255.132276766999</c:v>
                </c:pt>
                <c:pt idx="10">
                  <c:v>116836.03388881999</c:v>
                </c:pt>
                <c:pt idx="11">
                  <c:v>127175.83229489399</c:v>
                </c:pt>
                <c:pt idx="12">
                  <c:v>109893.864255216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20601.708852005999</c:v>
                </c:pt>
                <c:pt idx="1">
                  <c:v>16824.87200096</c:v>
                </c:pt>
                <c:pt idx="2">
                  <c:v>6801.6841984480006</c:v>
                </c:pt>
                <c:pt idx="3">
                  <c:v>17966.656168740999</c:v>
                </c:pt>
                <c:pt idx="4">
                  <c:v>24224.523372248001</c:v>
                </c:pt>
                <c:pt idx="5">
                  <c:v>17882.995341424998</c:v>
                </c:pt>
                <c:pt idx="6">
                  <c:v>16808.375378083998</c:v>
                </c:pt>
                <c:pt idx="7">
                  <c:v>10077.002011062999</c:v>
                </c:pt>
                <c:pt idx="8">
                  <c:v>32285.230461866999</c:v>
                </c:pt>
                <c:pt idx="9">
                  <c:v>19889.989763226</c:v>
                </c:pt>
                <c:pt idx="10">
                  <c:v>25642.394449419</c:v>
                </c:pt>
                <c:pt idx="11">
                  <c:v>9099.7146313890007</c:v>
                </c:pt>
                <c:pt idx="12">
                  <c:v>18027.254332704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1785.9169340000001</c:v>
                </c:pt>
                <c:pt idx="1">
                  <c:v>1865.0537633230001</c:v>
                </c:pt>
                <c:pt idx="2">
                  <c:v>3196.7702300000001</c:v>
                </c:pt>
                <c:pt idx="3">
                  <c:v>35497.777549999999</c:v>
                </c:pt>
                <c:pt idx="4">
                  <c:v>26245.779146699999</c:v>
                </c:pt>
                <c:pt idx="5">
                  <c:v>34569.098359000003</c:v>
                </c:pt>
                <c:pt idx="6">
                  <c:v>31750.429387</c:v>
                </c:pt>
                <c:pt idx="7">
                  <c:v>28470.35</c:v>
                </c:pt>
                <c:pt idx="8">
                  <c:v>26601.664100000002</c:v>
                </c:pt>
                <c:pt idx="9">
                  <c:v>114538.30828749</c:v>
                </c:pt>
                <c:pt idx="10">
                  <c:v>257373.60843205001</c:v>
                </c:pt>
                <c:pt idx="11">
                  <c:v>51108.721088830003</c:v>
                </c:pt>
                <c:pt idx="12">
                  <c:v>73003.377386020002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21137296862302E-2"/>
                  <c:y val="-2.299450231481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066394139754E-2"/>
                  <c:y val="-2.16339699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3742946765800615E-2"/>
                  <c:y val="-1.82763310185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4.2822025295618536E-2"/>
                  <c:y val="-1.7961226851851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4.2471581296240409E-2"/>
                  <c:y val="-1.79592013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4.2471581296240409E-2"/>
                  <c:y val="-2.047800925925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4.4093573669145097E-2"/>
                  <c:y val="-2.047800925925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4.3873540197719191E-2"/>
                  <c:y val="-1.680497685185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4.9440222411223075E-2"/>
                  <c:y val="-2.39519675925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5.0318893065196116E-2"/>
                  <c:y val="-1.9960069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4.7419682295810582E-2"/>
                  <c:y val="-2.427112268518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1.4899357092558551E-2"/>
                  <c:y val="-2.02259837962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50104.633406210996</c:v>
                </c:pt>
                <c:pt idx="1">
                  <c:v>92359.211555551999</c:v>
                </c:pt>
                <c:pt idx="2">
                  <c:v>81627.029781015008</c:v>
                </c:pt>
                <c:pt idx="3">
                  <c:v>118740.05945421899</c:v>
                </c:pt>
                <c:pt idx="4">
                  <c:v>128776.446457948</c:v>
                </c:pt>
                <c:pt idx="5">
                  <c:v>128541.776456113</c:v>
                </c:pt>
                <c:pt idx="6">
                  <c:v>219304.93601159198</c:v>
                </c:pt>
                <c:pt idx="7">
                  <c:v>54381.822952361996</c:v>
                </c:pt>
                <c:pt idx="8">
                  <c:v>100132.791271479</c:v>
                </c:pt>
                <c:pt idx="9">
                  <c:v>170683.43032748299</c:v>
                </c:pt>
                <c:pt idx="10">
                  <c:v>399852.03677028901</c:v>
                </c:pt>
                <c:pt idx="11">
                  <c:v>187384.26801511299</c:v>
                </c:pt>
                <c:pt idx="12">
                  <c:v>200924.49597394001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50104.633406210996</c:v>
                </c:pt>
                <c:pt idx="1">
                  <c:v>92359.211555551999</c:v>
                </c:pt>
                <c:pt idx="2">
                  <c:v>81627.029781015008</c:v>
                </c:pt>
                <c:pt idx="3">
                  <c:v>118740.05945421899</c:v>
                </c:pt>
                <c:pt idx="4">
                  <c:v>128776.446457948</c:v>
                </c:pt>
                <c:pt idx="5">
                  <c:v>128541.776456113</c:v>
                </c:pt>
                <c:pt idx="6">
                  <c:v>219304.93601159198</c:v>
                </c:pt>
                <c:pt idx="7">
                  <c:v>54381.822952361996</c:v>
                </c:pt>
                <c:pt idx="8">
                  <c:v>100132.791271479</c:v>
                </c:pt>
                <c:pt idx="9">
                  <c:v>170683.43032748299</c:v>
                </c:pt>
                <c:pt idx="10">
                  <c:v>399852.03677028901</c:v>
                </c:pt>
                <c:pt idx="11">
                  <c:v>187384.26801511299</c:v>
                </c:pt>
                <c:pt idx="12">
                  <c:v>200924.49597394001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5062410003414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11797.93</c:v>
                </c:pt>
                <c:pt idx="1">
                  <c:v>10915.561999999998</c:v>
                </c:pt>
                <c:pt idx="2">
                  <c:v>11295.605</c:v>
                </c:pt>
                <c:pt idx="3">
                  <c:v>16543.642</c:v>
                </c:pt>
                <c:pt idx="4">
                  <c:v>11715.603999999998</c:v>
                </c:pt>
                <c:pt idx="5">
                  <c:v>10651.306999999999</c:v>
                </c:pt>
                <c:pt idx="6">
                  <c:v>16387.728999999999</c:v>
                </c:pt>
                <c:pt idx="7">
                  <c:v>9008.6500000000015</c:v>
                </c:pt>
                <c:pt idx="8">
                  <c:v>31752.239999999998</c:v>
                </c:pt>
                <c:pt idx="9">
                  <c:v>8186.0689999999986</c:v>
                </c:pt>
                <c:pt idx="10">
                  <c:v>39173.749999999993</c:v>
                </c:pt>
                <c:pt idx="11">
                  <c:v>15784.418999999998</c:v>
                </c:pt>
                <c:pt idx="12">
                  <c:v>19333.239999999994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61036.73491205</c:v>
                </c:pt>
                <c:pt idx="1">
                  <c:v>65422.33453285</c:v>
                </c:pt>
                <c:pt idx="2">
                  <c:v>35021.831782950001</c:v>
                </c:pt>
                <c:pt idx="3">
                  <c:v>70999.838555869996</c:v>
                </c:pt>
                <c:pt idx="4">
                  <c:v>35013.489877881999</c:v>
                </c:pt>
                <c:pt idx="5">
                  <c:v>29185.620719639999</c:v>
                </c:pt>
                <c:pt idx="6">
                  <c:v>51294.186893684004</c:v>
                </c:pt>
                <c:pt idx="7">
                  <c:v>20932.449905926002</c:v>
                </c:pt>
                <c:pt idx="8">
                  <c:v>37614.556762264001</c:v>
                </c:pt>
                <c:pt idx="9">
                  <c:v>14779.406341066</c:v>
                </c:pt>
                <c:pt idx="10">
                  <c:v>58458.891810040004</c:v>
                </c:pt>
                <c:pt idx="11">
                  <c:v>57960.719216149999</c:v>
                </c:pt>
                <c:pt idx="12">
                  <c:v>59491.206141619987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مرداد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7849720223820947E-4"/>
                  <c:y val="1.01098673300165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2377327</c:v>
                </c:pt>
                <c:pt idx="1">
                  <c:v>50216</c:v>
                </c:pt>
                <c:pt idx="2">
                  <c:v>673124</c:v>
                </c:pt>
                <c:pt idx="3">
                  <c:v>350780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تیر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300959232613913E-3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2259515</c:v>
                </c:pt>
                <c:pt idx="1">
                  <c:v>48012</c:v>
                </c:pt>
                <c:pt idx="2">
                  <c:v>557182</c:v>
                </c:pt>
                <c:pt idx="3">
                  <c:v>339676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/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ax val="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4288"/>
        <c:crosses val="autoZero"/>
        <c:crossBetween val="between"/>
        <c:majorUnit val="25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880573232323232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124312.185364395</c:v>
                </c:pt>
                <c:pt idx="1">
                  <c:v>144987.75980638599</c:v>
                </c:pt>
                <c:pt idx="2">
                  <c:v>155617.39739575499</c:v>
                </c:pt>
                <c:pt idx="3">
                  <c:v>173137.67214591702</c:v>
                </c:pt>
                <c:pt idx="4">
                  <c:v>181590.56912327599</c:v>
                </c:pt>
                <c:pt idx="5">
                  <c:v>185067.01666027898</c:v>
                </c:pt>
                <c:pt idx="6">
                  <c:v>215805.20001582897</c:v>
                </c:pt>
                <c:pt idx="7">
                  <c:v>233385.60530707499</c:v>
                </c:pt>
                <c:pt idx="8">
                  <c:v>290382.90265046596</c:v>
                </c:pt>
                <c:pt idx="9">
                  <c:v>531179.51234967296</c:v>
                </c:pt>
                <c:pt idx="10">
                  <c:v>399447.61000619206</c:v>
                </c:pt>
                <c:pt idx="11">
                  <c:v>447393.40411526995</c:v>
                </c:pt>
                <c:pt idx="12">
                  <c:v>619638.66499970504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124312.185364395</c:v>
                </c:pt>
                <c:pt idx="1">
                  <c:v>144987.75980638599</c:v>
                </c:pt>
                <c:pt idx="2">
                  <c:v>155617.39739575499</c:v>
                </c:pt>
                <c:pt idx="3">
                  <c:v>173137.67214591702</c:v>
                </c:pt>
                <c:pt idx="4">
                  <c:v>181590.56912327599</c:v>
                </c:pt>
                <c:pt idx="5">
                  <c:v>185067.01666027898</c:v>
                </c:pt>
                <c:pt idx="6">
                  <c:v>215805.20001582897</c:v>
                </c:pt>
                <c:pt idx="7">
                  <c:v>233385.60530707499</c:v>
                </c:pt>
                <c:pt idx="8">
                  <c:v>290382.90265046596</c:v>
                </c:pt>
                <c:pt idx="9">
                  <c:v>531179.51234967296</c:v>
                </c:pt>
                <c:pt idx="10">
                  <c:v>399447.61000619206</c:v>
                </c:pt>
                <c:pt idx="11">
                  <c:v>447393.40411526995</c:v>
                </c:pt>
                <c:pt idx="12">
                  <c:v>619638.66499970504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47328.916119914997</c:v>
                </c:pt>
                <c:pt idx="1">
                  <c:v>60509.168065108002</c:v>
                </c:pt>
                <c:pt idx="2">
                  <c:v>67222.291572639995</c:v>
                </c:pt>
                <c:pt idx="3">
                  <c:v>82767.101478099998</c:v>
                </c:pt>
                <c:pt idx="4">
                  <c:v>87196.053360125996</c:v>
                </c:pt>
                <c:pt idx="5">
                  <c:v>87764.871077025993</c:v>
                </c:pt>
                <c:pt idx="6">
                  <c:v>109228.490464628</c:v>
                </c:pt>
                <c:pt idx="7">
                  <c:v>111972.00251975701</c:v>
                </c:pt>
                <c:pt idx="8">
                  <c:v>131318.46206197</c:v>
                </c:pt>
                <c:pt idx="9">
                  <c:v>159019.96465946999</c:v>
                </c:pt>
                <c:pt idx="10">
                  <c:v>186800.96604987999</c:v>
                </c:pt>
                <c:pt idx="11">
                  <c:v>215833.56723618999</c:v>
                </c:pt>
                <c:pt idx="12">
                  <c:v>365861.01728465001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26224.142884180001</c:v>
                </c:pt>
                <c:pt idx="1">
                  <c:v>31658.957177378001</c:v>
                </c:pt>
                <c:pt idx="2">
                  <c:v>34418.818034515003</c:v>
                </c:pt>
                <c:pt idx="3">
                  <c:v>35720.263879216996</c:v>
                </c:pt>
                <c:pt idx="4">
                  <c:v>37471.842829950001</c:v>
                </c:pt>
                <c:pt idx="5">
                  <c:v>39314.969650052997</c:v>
                </c:pt>
                <c:pt idx="6">
                  <c:v>46509.306618000999</c:v>
                </c:pt>
                <c:pt idx="7">
                  <c:v>59918.980918018002</c:v>
                </c:pt>
                <c:pt idx="8">
                  <c:v>91789.077654695997</c:v>
                </c:pt>
                <c:pt idx="9">
                  <c:v>304655.79975640302</c:v>
                </c:pt>
                <c:pt idx="10">
                  <c:v>138814.378452637</c:v>
                </c:pt>
                <c:pt idx="11">
                  <c:v>155653.59134442499</c:v>
                </c:pt>
                <c:pt idx="12">
                  <c:v>171187.32056896001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8231.5040000000008</c:v>
                </c:pt>
                <c:pt idx="1">
                  <c:v>8029.8059999999996</c:v>
                </c:pt>
                <c:pt idx="2">
                  <c:v>8602.3649999999998</c:v>
                </c:pt>
                <c:pt idx="3">
                  <c:v>9276.384</c:v>
                </c:pt>
                <c:pt idx="4">
                  <c:v>10306.391</c:v>
                </c:pt>
                <c:pt idx="5">
                  <c:v>11370.894</c:v>
                </c:pt>
                <c:pt idx="6">
                  <c:v>13451.120999999999</c:v>
                </c:pt>
                <c:pt idx="7">
                  <c:v>13311.484</c:v>
                </c:pt>
                <c:pt idx="8">
                  <c:v>17191.600999999999</c:v>
                </c:pt>
                <c:pt idx="9">
                  <c:v>17419.986000000001</c:v>
                </c:pt>
                <c:pt idx="10">
                  <c:v>22218.732981375</c:v>
                </c:pt>
                <c:pt idx="11">
                  <c:v>23615.905418654998</c:v>
                </c:pt>
                <c:pt idx="12">
                  <c:v>26962.305746095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42527.622360300003</c:v>
                </c:pt>
                <c:pt idx="1">
                  <c:v>44789.828563900002</c:v>
                </c:pt>
                <c:pt idx="2">
                  <c:v>45373.922788600001</c:v>
                </c:pt>
                <c:pt idx="3">
                  <c:v>45373.922788600001</c:v>
                </c:pt>
                <c:pt idx="4">
                  <c:v>46616.2819332</c:v>
                </c:pt>
                <c:pt idx="5">
                  <c:v>46616.2819332</c:v>
                </c:pt>
                <c:pt idx="6">
                  <c:v>46616.2819332</c:v>
                </c:pt>
                <c:pt idx="7">
                  <c:v>48183.137869300001</c:v>
                </c:pt>
                <c:pt idx="8">
                  <c:v>50083.7619338</c:v>
                </c:pt>
                <c:pt idx="9">
                  <c:v>50083.7619338</c:v>
                </c:pt>
                <c:pt idx="10">
                  <c:v>51613.532522300004</c:v>
                </c:pt>
                <c:pt idx="11">
                  <c:v>52290.340115999999</c:v>
                </c:pt>
                <c:pt idx="12">
                  <c:v>55628.021399999998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ارزش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1017931579703895"/>
          <c:w val="0.87476469795863387"/>
          <c:h val="0.770358024691358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40455.455958410996</c:v>
                </c:pt>
                <c:pt idx="1">
                  <c:v>49633.299317246005</c:v>
                </c:pt>
                <c:pt idx="2">
                  <c:v>31136.521377277</c:v>
                </c:pt>
                <c:pt idx="3">
                  <c:v>52039.575827568005</c:v>
                </c:pt>
                <c:pt idx="4">
                  <c:v>69854.077626482002</c:v>
                </c:pt>
                <c:pt idx="5">
                  <c:v>72133.931361354</c:v>
                </c:pt>
                <c:pt idx="6">
                  <c:v>88632.843664326996</c:v>
                </c:pt>
                <c:pt idx="7">
                  <c:v>51142.954820132996</c:v>
                </c:pt>
                <c:pt idx="8">
                  <c:v>152987.90276802299</c:v>
                </c:pt>
                <c:pt idx="9">
                  <c:v>97950.685495062004</c:v>
                </c:pt>
                <c:pt idx="10">
                  <c:v>184419.75530324399</c:v>
                </c:pt>
                <c:pt idx="11">
                  <c:v>157047.39808153501</c:v>
                </c:pt>
                <c:pt idx="12">
                  <c:v>336833.25047741696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1.2248383529999998</c:v>
                </c:pt>
                <c:pt idx="1">
                  <c:v>1.7498625190000001</c:v>
                </c:pt>
                <c:pt idx="2">
                  <c:v>1.201298902</c:v>
                </c:pt>
                <c:pt idx="3">
                  <c:v>1.982137069</c:v>
                </c:pt>
                <c:pt idx="4">
                  <c:v>0.69681752100000005</c:v>
                </c:pt>
                <c:pt idx="5">
                  <c:v>0.64959776800000002</c:v>
                </c:pt>
                <c:pt idx="6">
                  <c:v>1.8414846280000001</c:v>
                </c:pt>
                <c:pt idx="7">
                  <c:v>0.48991780499999998</c:v>
                </c:pt>
                <c:pt idx="8">
                  <c:v>2.6523038539999999</c:v>
                </c:pt>
                <c:pt idx="9">
                  <c:v>2.2476442570000001</c:v>
                </c:pt>
                <c:pt idx="10">
                  <c:v>3.3547036299999999</c:v>
                </c:pt>
                <c:pt idx="11">
                  <c:v>4.2295105910000004</c:v>
                </c:pt>
                <c:pt idx="12">
                  <c:v>5.177155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1398-06</c:v>
                </c:pt>
                <c:pt idx="1">
                  <c:v>1398-07</c:v>
                </c:pt>
                <c:pt idx="2">
                  <c:v>1398-08</c:v>
                </c:pt>
                <c:pt idx="3">
                  <c:v>1398-09</c:v>
                </c:pt>
                <c:pt idx="4">
                  <c:v>1398-10</c:v>
                </c:pt>
                <c:pt idx="5">
                  <c:v>1398-11</c:v>
                </c:pt>
                <c:pt idx="6">
                  <c:v>1398-12</c:v>
                </c:pt>
                <c:pt idx="7">
                  <c:v>1399-01</c:v>
                </c:pt>
                <c:pt idx="8">
                  <c:v>1399-02</c:v>
                </c:pt>
                <c:pt idx="9">
                  <c:v>1399-03</c:v>
                </c:pt>
                <c:pt idx="10">
                  <c:v>1399-04</c:v>
                </c:pt>
                <c:pt idx="11">
                  <c:v>1399-05</c:v>
                </c:pt>
                <c:pt idx="12">
                  <c:v>1399-06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1026.04991191</c:v>
                </c:pt>
                <c:pt idx="1">
                  <c:v>2253.3666171479999</c:v>
                </c:pt>
                <c:pt idx="2">
                  <c:v>265.6704105</c:v>
                </c:pt>
                <c:pt idx="3">
                  <c:v>9792.0688704000004</c:v>
                </c:pt>
                <c:pt idx="4">
                  <c:v>2821.8813002779998</c:v>
                </c:pt>
                <c:pt idx="5">
                  <c:v>3174.8895463280001</c:v>
                </c:pt>
                <c:pt idx="6">
                  <c:v>5780.4044176509997</c:v>
                </c:pt>
                <c:pt idx="7">
                  <c:v>5146.4224890949999</c:v>
                </c:pt>
                <c:pt idx="8">
                  <c:v>9398.0551602600008</c:v>
                </c:pt>
                <c:pt idx="9">
                  <c:v>5640.9275129520001</c:v>
                </c:pt>
                <c:pt idx="10">
                  <c:v>18039.936314865001</c:v>
                </c:pt>
                <c:pt idx="11">
                  <c:v>20601.918977754998</c:v>
                </c:pt>
                <c:pt idx="12">
                  <c:v>9444.5971171299989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41482.730708673997</c:v>
                </c:pt>
                <c:pt idx="1">
                  <c:v>51888.415796913003</c:v>
                </c:pt>
                <c:pt idx="2">
                  <c:v>31403.393086679</c:v>
                </c:pt>
                <c:pt idx="3">
                  <c:v>61833.626835037008</c:v>
                </c:pt>
                <c:pt idx="4">
                  <c:v>72676.655744281001</c:v>
                </c:pt>
                <c:pt idx="5">
                  <c:v>75309.470505449994</c:v>
                </c:pt>
                <c:pt idx="6">
                  <c:v>94415.089566605995</c:v>
                </c:pt>
                <c:pt idx="7">
                  <c:v>56289.867227032999</c:v>
                </c:pt>
                <c:pt idx="8">
                  <c:v>162388.610232137</c:v>
                </c:pt>
                <c:pt idx="9">
                  <c:v>103593.860652271</c:v>
                </c:pt>
                <c:pt idx="10">
                  <c:v>202463.04632173898</c:v>
                </c:pt>
                <c:pt idx="11">
                  <c:v>177653.546569881</c:v>
                </c:pt>
                <c:pt idx="12">
                  <c:v>346283.02474954695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41482.730708673997</c:v>
                </c:pt>
                <c:pt idx="1">
                  <c:v>51888.415796913003</c:v>
                </c:pt>
                <c:pt idx="2">
                  <c:v>31403.393086679</c:v>
                </c:pt>
                <c:pt idx="3">
                  <c:v>61833.626835037008</c:v>
                </c:pt>
                <c:pt idx="4">
                  <c:v>72676.655744281001</c:v>
                </c:pt>
                <c:pt idx="5">
                  <c:v>75309.470505449994</c:v>
                </c:pt>
                <c:pt idx="6">
                  <c:v>94415.089566605995</c:v>
                </c:pt>
                <c:pt idx="7">
                  <c:v>56289.867227032999</c:v>
                </c:pt>
                <c:pt idx="8">
                  <c:v>162388.610232137</c:v>
                </c:pt>
                <c:pt idx="9">
                  <c:v>103593.860652271</c:v>
                </c:pt>
                <c:pt idx="10">
                  <c:v>202463.04632173898</c:v>
                </c:pt>
                <c:pt idx="11">
                  <c:v>177653.546569881</c:v>
                </c:pt>
                <c:pt idx="12">
                  <c:v>346283.02474954695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ها'!$S$1:$AE$1</c:f>
              <c:strCache>
                <c:ptCount val="13"/>
                <c:pt idx="0">
                  <c:v>98/05/31</c:v>
                </c:pt>
                <c:pt idx="1">
                  <c:v>98/06/31</c:v>
                </c:pt>
                <c:pt idx="2">
                  <c:v>98/07/30</c:v>
                </c:pt>
                <c:pt idx="3">
                  <c:v>98/08/30</c:v>
                </c:pt>
                <c:pt idx="4">
                  <c:v>98/09/30</c:v>
                </c:pt>
                <c:pt idx="5">
                  <c:v>98/10/30</c:v>
                </c:pt>
                <c:pt idx="6">
                  <c:v>98/11/30</c:v>
                </c:pt>
                <c:pt idx="7">
                  <c:v>98/12/29</c:v>
                </c:pt>
                <c:pt idx="8">
                  <c:v>99/01/31</c:v>
                </c:pt>
                <c:pt idx="9">
                  <c:v>99/02/31</c:v>
                </c:pt>
                <c:pt idx="10">
                  <c:v>99/03/31</c:v>
                </c:pt>
                <c:pt idx="11">
                  <c:v>99/04/31</c:v>
                </c:pt>
                <c:pt idx="12">
                  <c:v>99/05/31</c:v>
                </c:pt>
              </c:strCache>
            </c:strRef>
          </c:cat>
          <c:val>
            <c:numRef>
              <c:f>'تعداد صندوق ها'!$S$2:$AE$2</c:f>
              <c:numCache>
                <c:formatCode>#,##0</c:formatCode>
                <c:ptCount val="13"/>
                <c:pt idx="0">
                  <c:v>66</c:v>
                </c:pt>
                <c:pt idx="1">
                  <c:v>65</c:v>
                </c:pt>
                <c:pt idx="2">
                  <c:v>65</c:v>
                </c:pt>
                <c:pt idx="3">
                  <c:v>66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66</c:v>
                </c:pt>
                <c:pt idx="9">
                  <c:v>67</c:v>
                </c:pt>
                <c:pt idx="10">
                  <c:v>67</c:v>
                </c:pt>
                <c:pt idx="11">
                  <c:v>68</c:v>
                </c:pt>
                <c:pt idx="1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ها'!$S$1:$AE$1</c:f>
              <c:strCache>
                <c:ptCount val="13"/>
                <c:pt idx="0">
                  <c:v>98/05/31</c:v>
                </c:pt>
                <c:pt idx="1">
                  <c:v>98/06/31</c:v>
                </c:pt>
                <c:pt idx="2">
                  <c:v>98/07/30</c:v>
                </c:pt>
                <c:pt idx="3">
                  <c:v>98/08/30</c:v>
                </c:pt>
                <c:pt idx="4">
                  <c:v>98/09/30</c:v>
                </c:pt>
                <c:pt idx="5">
                  <c:v>98/10/30</c:v>
                </c:pt>
                <c:pt idx="6">
                  <c:v>98/11/30</c:v>
                </c:pt>
                <c:pt idx="7">
                  <c:v>98/12/29</c:v>
                </c:pt>
                <c:pt idx="8">
                  <c:v>99/01/31</c:v>
                </c:pt>
                <c:pt idx="9">
                  <c:v>99/02/31</c:v>
                </c:pt>
                <c:pt idx="10">
                  <c:v>99/03/31</c:v>
                </c:pt>
                <c:pt idx="11">
                  <c:v>99/04/31</c:v>
                </c:pt>
                <c:pt idx="12">
                  <c:v>99/05/31</c:v>
                </c:pt>
              </c:strCache>
            </c:strRef>
          </c:cat>
          <c:val>
            <c:numRef>
              <c:f>'تعداد صندوق ها'!$S$3:$AE$3</c:f>
              <c:numCache>
                <c:formatCode>#,##0</c:formatCode>
                <c:ptCount val="13"/>
                <c:pt idx="0">
                  <c:v>74</c:v>
                </c:pt>
                <c:pt idx="1">
                  <c:v>76</c:v>
                </c:pt>
                <c:pt idx="2">
                  <c:v>78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80</c:v>
                </c:pt>
                <c:pt idx="8">
                  <c:v>81</c:v>
                </c:pt>
                <c:pt idx="9">
                  <c:v>81</c:v>
                </c:pt>
                <c:pt idx="10">
                  <c:v>81</c:v>
                </c:pt>
                <c:pt idx="11">
                  <c:v>81</c:v>
                </c:pt>
                <c:pt idx="1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ها'!$S$1:$AE$1</c:f>
              <c:strCache>
                <c:ptCount val="13"/>
                <c:pt idx="0">
                  <c:v>98/05/31</c:v>
                </c:pt>
                <c:pt idx="1">
                  <c:v>98/06/31</c:v>
                </c:pt>
                <c:pt idx="2">
                  <c:v>98/07/30</c:v>
                </c:pt>
                <c:pt idx="3">
                  <c:v>98/08/30</c:v>
                </c:pt>
                <c:pt idx="4">
                  <c:v>98/09/30</c:v>
                </c:pt>
                <c:pt idx="5">
                  <c:v>98/10/30</c:v>
                </c:pt>
                <c:pt idx="6">
                  <c:v>98/11/30</c:v>
                </c:pt>
                <c:pt idx="7">
                  <c:v>98/12/29</c:v>
                </c:pt>
                <c:pt idx="8">
                  <c:v>99/01/31</c:v>
                </c:pt>
                <c:pt idx="9">
                  <c:v>99/02/31</c:v>
                </c:pt>
                <c:pt idx="10">
                  <c:v>99/03/31</c:v>
                </c:pt>
                <c:pt idx="11">
                  <c:v>99/04/31</c:v>
                </c:pt>
                <c:pt idx="12">
                  <c:v>99/05/31</c:v>
                </c:pt>
              </c:strCache>
            </c:strRef>
          </c:cat>
          <c:val>
            <c:numRef>
              <c:f>'تعداد صندوق ها'!$S$4:$AE$4</c:f>
              <c:numCache>
                <c:formatCode>#,##0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ها'!$S$1:$AE$1</c:f>
              <c:strCache>
                <c:ptCount val="13"/>
                <c:pt idx="0">
                  <c:v>98/05/31</c:v>
                </c:pt>
                <c:pt idx="1">
                  <c:v>98/06/31</c:v>
                </c:pt>
                <c:pt idx="2">
                  <c:v>98/07/30</c:v>
                </c:pt>
                <c:pt idx="3">
                  <c:v>98/08/30</c:v>
                </c:pt>
                <c:pt idx="4">
                  <c:v>98/09/30</c:v>
                </c:pt>
                <c:pt idx="5">
                  <c:v>98/10/30</c:v>
                </c:pt>
                <c:pt idx="6">
                  <c:v>98/11/30</c:v>
                </c:pt>
                <c:pt idx="7">
                  <c:v>98/12/29</c:v>
                </c:pt>
                <c:pt idx="8">
                  <c:v>99/01/31</c:v>
                </c:pt>
                <c:pt idx="9">
                  <c:v>99/02/31</c:v>
                </c:pt>
                <c:pt idx="10">
                  <c:v>99/03/31</c:v>
                </c:pt>
                <c:pt idx="11">
                  <c:v>99/04/31</c:v>
                </c:pt>
                <c:pt idx="12">
                  <c:v>99/05/31</c:v>
                </c:pt>
              </c:strCache>
            </c:strRef>
          </c:cat>
          <c:val>
            <c:numRef>
              <c:f>'تعداد صندوق ها'!$S$5:$AE$5</c:f>
              <c:numCache>
                <c:formatCode>#,##0</c:formatCode>
                <c:ptCount val="13"/>
                <c:pt idx="0">
                  <c:v>39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  <c:pt idx="10">
                  <c:v>49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ها'!$AD$1:$AP$1</c:f>
              <c:strCache>
                <c:ptCount val="13"/>
                <c:pt idx="0">
                  <c:v>98/05/31</c:v>
                </c:pt>
                <c:pt idx="1">
                  <c:v>98/06/31</c:v>
                </c:pt>
                <c:pt idx="2">
                  <c:v>98/07/30</c:v>
                </c:pt>
                <c:pt idx="3">
                  <c:v>98/08/30</c:v>
                </c:pt>
                <c:pt idx="4">
                  <c:v>98/09/30</c:v>
                </c:pt>
                <c:pt idx="5">
                  <c:v>98/10/30</c:v>
                </c:pt>
                <c:pt idx="6">
                  <c:v>98/11/30</c:v>
                </c:pt>
                <c:pt idx="7">
                  <c:v>98/12/29</c:v>
                </c:pt>
                <c:pt idx="8">
                  <c:v>99/01/31</c:v>
                </c:pt>
                <c:pt idx="9">
                  <c:v>99/02/31</c:v>
                </c:pt>
                <c:pt idx="10">
                  <c:v>99/03/31</c:v>
                </c:pt>
                <c:pt idx="11">
                  <c:v>99/04/31</c:v>
                </c:pt>
                <c:pt idx="12">
                  <c:v>99/05/31</c:v>
                </c:pt>
              </c:strCache>
            </c:strRef>
          </c:cat>
          <c:val>
            <c:numRef>
              <c:f>'روند ارزش صندوق ها'!$AD$3:$AP$3</c:f>
              <c:numCache>
                <c:formatCode>#,##0</c:formatCode>
                <c:ptCount val="13"/>
                <c:pt idx="0">
                  <c:v>1574223</c:v>
                </c:pt>
                <c:pt idx="1">
                  <c:v>1616268</c:v>
                </c:pt>
                <c:pt idx="2">
                  <c:v>1677189</c:v>
                </c:pt>
                <c:pt idx="3">
                  <c:v>1699148</c:v>
                </c:pt>
                <c:pt idx="4">
                  <c:v>1736912</c:v>
                </c:pt>
                <c:pt idx="5">
                  <c:v>1760412</c:v>
                </c:pt>
                <c:pt idx="6">
                  <c:v>1765334</c:v>
                </c:pt>
                <c:pt idx="7">
                  <c:v>1832835</c:v>
                </c:pt>
                <c:pt idx="8">
                  <c:v>1925934</c:v>
                </c:pt>
                <c:pt idx="9">
                  <c:v>2020779</c:v>
                </c:pt>
                <c:pt idx="10">
                  <c:v>2144895</c:v>
                </c:pt>
                <c:pt idx="11">
                  <c:v>2259515</c:v>
                </c:pt>
                <c:pt idx="12">
                  <c:v>2377327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ax val="24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2735875.8230702057</c:v>
                </c:pt>
                <c:pt idx="1">
                  <c:v>200924.49597394001</c:v>
                </c:pt>
                <c:pt idx="2">
                  <c:v>346282.941397916</c:v>
                </c:pt>
                <c:pt idx="3">
                  <c:v>342793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E3-45A3-8173-98789C149FD9}"/>
                </c:ext>
              </c:extLst>
            </c:dLbl>
            <c:dLbl>
              <c:idx val="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ها'!$AD$1:$AP$1</c:f>
              <c:strCache>
                <c:ptCount val="13"/>
                <c:pt idx="0">
                  <c:v>98/05/31</c:v>
                </c:pt>
                <c:pt idx="1">
                  <c:v>98/06/31</c:v>
                </c:pt>
                <c:pt idx="2">
                  <c:v>98/07/30</c:v>
                </c:pt>
                <c:pt idx="3">
                  <c:v>98/08/30</c:v>
                </c:pt>
                <c:pt idx="4">
                  <c:v>98/09/30</c:v>
                </c:pt>
                <c:pt idx="5">
                  <c:v>98/10/30</c:v>
                </c:pt>
                <c:pt idx="6">
                  <c:v>98/11/30</c:v>
                </c:pt>
                <c:pt idx="7">
                  <c:v>98/12/29</c:v>
                </c:pt>
                <c:pt idx="8">
                  <c:v>99/01/31</c:v>
                </c:pt>
                <c:pt idx="9">
                  <c:v>99/02/31</c:v>
                </c:pt>
                <c:pt idx="10">
                  <c:v>99/03/31</c:v>
                </c:pt>
                <c:pt idx="11">
                  <c:v>99/04/31</c:v>
                </c:pt>
                <c:pt idx="12">
                  <c:v>99/05/31</c:v>
                </c:pt>
              </c:strCache>
            </c:strRef>
          </c:cat>
          <c:val>
            <c:numRef>
              <c:f>'روند ارزش صندوق ها'!$AD$2:$AP$2</c:f>
              <c:numCache>
                <c:formatCode>#,##0</c:formatCode>
                <c:ptCount val="13"/>
                <c:pt idx="0">
                  <c:v>32916</c:v>
                </c:pt>
                <c:pt idx="1">
                  <c:v>39784</c:v>
                </c:pt>
                <c:pt idx="2">
                  <c:v>40067</c:v>
                </c:pt>
                <c:pt idx="3">
                  <c:v>40301</c:v>
                </c:pt>
                <c:pt idx="4">
                  <c:v>49725</c:v>
                </c:pt>
                <c:pt idx="5">
                  <c:v>60677</c:v>
                </c:pt>
                <c:pt idx="6">
                  <c:v>79684</c:v>
                </c:pt>
                <c:pt idx="7">
                  <c:v>102771</c:v>
                </c:pt>
                <c:pt idx="8">
                  <c:v>149237</c:v>
                </c:pt>
                <c:pt idx="9">
                  <c:v>250883</c:v>
                </c:pt>
                <c:pt idx="10">
                  <c:v>355310</c:v>
                </c:pt>
                <c:pt idx="11">
                  <c:v>557182</c:v>
                </c:pt>
                <c:pt idx="12">
                  <c:v>673124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2304"/>
        <c:crosses val="autoZero"/>
        <c:crossBetween val="between"/>
        <c:majorUnit val="10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486651</c:v>
                </c:pt>
                <c:pt idx="1">
                  <c:v>551380</c:v>
                </c:pt>
                <c:pt idx="2">
                  <c:v>303330.41098639846</c:v>
                </c:pt>
                <c:pt idx="3">
                  <c:v>592697.93775368354</c:v>
                </c:pt>
                <c:pt idx="4">
                  <c:v>823111.45823050756</c:v>
                </c:pt>
                <c:pt idx="5">
                  <c:v>1120701.2494541663</c:v>
                </c:pt>
                <c:pt idx="6">
                  <c:v>1302935.8421216379</c:v>
                </c:pt>
                <c:pt idx="7">
                  <c:v>1490564.0339993939</c:v>
                </c:pt>
                <c:pt idx="8">
                  <c:v>3363801.4668188058</c:v>
                </c:pt>
                <c:pt idx="9">
                  <c:v>2388841.3812603895</c:v>
                </c:pt>
                <c:pt idx="10">
                  <c:v>5113861.8265955355</c:v>
                </c:pt>
                <c:pt idx="11">
                  <c:v>4450006.3498470262</c:v>
                </c:pt>
                <c:pt idx="12">
                  <c:v>2735875.8230702123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1398/06</c:v>
                </c:pt>
                <c:pt idx="1">
                  <c:v>1398/07</c:v>
                </c:pt>
                <c:pt idx="2">
                  <c:v>1398/08</c:v>
                </c:pt>
                <c:pt idx="3">
                  <c:v>1398/09</c:v>
                </c:pt>
                <c:pt idx="4">
                  <c:v>1398/10</c:v>
                </c:pt>
                <c:pt idx="5">
                  <c:v>1398/11</c:v>
                </c:pt>
                <c:pt idx="6">
                  <c:v>1398/12</c:v>
                </c:pt>
                <c:pt idx="7">
                  <c:v>1399/01</c:v>
                </c:pt>
                <c:pt idx="8">
                  <c:v>1399/02</c:v>
                </c:pt>
                <c:pt idx="9">
                  <c:v>1399/03</c:v>
                </c:pt>
                <c:pt idx="10">
                  <c:v>1399/04</c:v>
                </c:pt>
                <c:pt idx="11">
                  <c:v>1399/05</c:v>
                </c:pt>
                <c:pt idx="12">
                  <c:v>1399/06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121166</c:v>
                </c:pt>
                <c:pt idx="1">
                  <c:v>129673</c:v>
                </c:pt>
                <c:pt idx="2">
                  <c:v>86577.885555492496</c:v>
                </c:pt>
                <c:pt idx="3">
                  <c:v>115044.28478775649</c:v>
                </c:pt>
                <c:pt idx="4">
                  <c:v>190228.9221715325</c:v>
                </c:pt>
                <c:pt idx="5">
                  <c:v>232302.68591564649</c:v>
                </c:pt>
                <c:pt idx="6">
                  <c:v>389609.391961043</c:v>
                </c:pt>
                <c:pt idx="7">
                  <c:v>357155.39471474197</c:v>
                </c:pt>
                <c:pt idx="8">
                  <c:v>702766.79997489799</c:v>
                </c:pt>
                <c:pt idx="9">
                  <c:v>463515.82612621901</c:v>
                </c:pt>
                <c:pt idx="10">
                  <c:v>1015760.0308743049</c:v>
                </c:pt>
                <c:pt idx="11">
                  <c:v>964253.60114222707</c:v>
                </c:pt>
                <c:pt idx="12">
                  <c:v>699803.04407837905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1398/06</c:v>
                </c:pt>
                <c:pt idx="1">
                  <c:v>1398/07</c:v>
                </c:pt>
                <c:pt idx="2">
                  <c:v>1398/08</c:v>
                </c:pt>
                <c:pt idx="3">
                  <c:v>1398/09</c:v>
                </c:pt>
                <c:pt idx="4">
                  <c:v>1398/10</c:v>
                </c:pt>
                <c:pt idx="5">
                  <c:v>1398/11</c:v>
                </c:pt>
                <c:pt idx="6">
                  <c:v>1398/12</c:v>
                </c:pt>
                <c:pt idx="7">
                  <c:v>1399/01</c:v>
                </c:pt>
                <c:pt idx="8">
                  <c:v>1399/02</c:v>
                </c:pt>
                <c:pt idx="9">
                  <c:v>1399/03</c:v>
                </c:pt>
                <c:pt idx="10">
                  <c:v>1399/04</c:v>
                </c:pt>
                <c:pt idx="11">
                  <c:v>1399/05</c:v>
                </c:pt>
                <c:pt idx="12">
                  <c:v>1399/06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365485</c:v>
                </c:pt>
                <c:pt idx="1">
                  <c:v>421707</c:v>
                </c:pt>
                <c:pt idx="2">
                  <c:v>216752.52543090598</c:v>
                </c:pt>
                <c:pt idx="3">
                  <c:v>477653.65296592703</c:v>
                </c:pt>
                <c:pt idx="4">
                  <c:v>632882.53605897503</c:v>
                </c:pt>
                <c:pt idx="5">
                  <c:v>888398.5635385199</c:v>
                </c:pt>
                <c:pt idx="6">
                  <c:v>913326.45016059501</c:v>
                </c:pt>
                <c:pt idx="7">
                  <c:v>1133408.639284652</c:v>
                </c:pt>
                <c:pt idx="8">
                  <c:v>2661034.6668439079</c:v>
                </c:pt>
                <c:pt idx="9">
                  <c:v>1925325.5551341702</c:v>
                </c:pt>
                <c:pt idx="10">
                  <c:v>4098101.7957212301</c:v>
                </c:pt>
                <c:pt idx="11">
                  <c:v>3485752.748704799</c:v>
                </c:pt>
                <c:pt idx="12">
                  <c:v>2036072.7789918331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1398/06</c:v>
                </c:pt>
                <c:pt idx="1">
                  <c:v>1398/07</c:v>
                </c:pt>
                <c:pt idx="2">
                  <c:v>1398/08</c:v>
                </c:pt>
                <c:pt idx="3">
                  <c:v>1398/09</c:v>
                </c:pt>
                <c:pt idx="4">
                  <c:v>1398/10</c:v>
                </c:pt>
                <c:pt idx="5">
                  <c:v>1398/11</c:v>
                </c:pt>
                <c:pt idx="6">
                  <c:v>1398/12</c:v>
                </c:pt>
                <c:pt idx="7">
                  <c:v>1399/01</c:v>
                </c:pt>
                <c:pt idx="8">
                  <c:v>1399/02</c:v>
                </c:pt>
                <c:pt idx="9">
                  <c:v>1399/03</c:v>
                </c:pt>
                <c:pt idx="10">
                  <c:v>1399/04</c:v>
                </c:pt>
                <c:pt idx="11">
                  <c:v>1399/05</c:v>
                </c:pt>
                <c:pt idx="12">
                  <c:v>1399/06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50104</c:v>
                </c:pt>
                <c:pt idx="1">
                  <c:v>92359</c:v>
                </c:pt>
                <c:pt idx="2">
                  <c:v>81627.029781014993</c:v>
                </c:pt>
                <c:pt idx="3">
                  <c:v>118740.0594542195</c:v>
                </c:pt>
                <c:pt idx="4">
                  <c:v>128776.44645794798</c:v>
                </c:pt>
                <c:pt idx="5">
                  <c:v>128541.77645611251</c:v>
                </c:pt>
                <c:pt idx="6">
                  <c:v>219304.93601159201</c:v>
                </c:pt>
                <c:pt idx="7">
                  <c:v>54381.822952362003</c:v>
                </c:pt>
                <c:pt idx="8">
                  <c:v>100132.791271479</c:v>
                </c:pt>
                <c:pt idx="9">
                  <c:v>170683.43032748302</c:v>
                </c:pt>
                <c:pt idx="10">
                  <c:v>399852.03677028854</c:v>
                </c:pt>
                <c:pt idx="11">
                  <c:v>187384.26801511351</c:v>
                </c:pt>
                <c:pt idx="12">
                  <c:v>200924.49597394047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1398/06</c:v>
                </c:pt>
                <c:pt idx="1">
                  <c:v>1398/07</c:v>
                </c:pt>
                <c:pt idx="2">
                  <c:v>1398/08</c:v>
                </c:pt>
                <c:pt idx="3">
                  <c:v>1398/09</c:v>
                </c:pt>
                <c:pt idx="4">
                  <c:v>1398/10</c:v>
                </c:pt>
                <c:pt idx="5">
                  <c:v>1398/11</c:v>
                </c:pt>
                <c:pt idx="6">
                  <c:v>1398/12</c:v>
                </c:pt>
                <c:pt idx="7">
                  <c:v>1399/01</c:v>
                </c:pt>
                <c:pt idx="8">
                  <c:v>1399/02</c:v>
                </c:pt>
                <c:pt idx="9">
                  <c:v>1399/03</c:v>
                </c:pt>
                <c:pt idx="10">
                  <c:v>1399/04</c:v>
                </c:pt>
                <c:pt idx="11">
                  <c:v>1399/05</c:v>
                </c:pt>
                <c:pt idx="12">
                  <c:v>1399/06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47880</c:v>
                </c:pt>
                <c:pt idx="1">
                  <c:v>89684</c:v>
                </c:pt>
                <c:pt idx="2">
                  <c:v>79826.193898761499</c:v>
                </c:pt>
                <c:pt idx="3">
                  <c:v>116122.0024184495</c:v>
                </c:pt>
                <c:pt idx="4">
                  <c:v>125911.04189077599</c:v>
                </c:pt>
                <c:pt idx="5">
                  <c:v>125607.66547859</c:v>
                </c:pt>
                <c:pt idx="6">
                  <c:v>215388.4347811765</c:v>
                </c:pt>
                <c:pt idx="7">
                  <c:v>49423.801362239501</c:v>
                </c:pt>
                <c:pt idx="8">
                  <c:v>92277.875636113502</c:v>
                </c:pt>
                <c:pt idx="9">
                  <c:v>164772.38073494402</c:v>
                </c:pt>
                <c:pt idx="10">
                  <c:v>391129.78626668005</c:v>
                </c:pt>
                <c:pt idx="11">
                  <c:v>182506.70859041001</c:v>
                </c:pt>
                <c:pt idx="12">
                  <c:v>194805.62012871698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1398/06</c:v>
                </c:pt>
                <c:pt idx="1">
                  <c:v>1398/07</c:v>
                </c:pt>
                <c:pt idx="2">
                  <c:v>1398/08</c:v>
                </c:pt>
                <c:pt idx="3">
                  <c:v>1398/09</c:v>
                </c:pt>
                <c:pt idx="4">
                  <c:v>1398/10</c:v>
                </c:pt>
                <c:pt idx="5">
                  <c:v>1398/11</c:v>
                </c:pt>
                <c:pt idx="6">
                  <c:v>1398/12</c:v>
                </c:pt>
                <c:pt idx="7">
                  <c:v>1399/01</c:v>
                </c:pt>
                <c:pt idx="8">
                  <c:v>1399/02</c:v>
                </c:pt>
                <c:pt idx="9">
                  <c:v>1399/03</c:v>
                </c:pt>
                <c:pt idx="10">
                  <c:v>1399/04</c:v>
                </c:pt>
                <c:pt idx="11">
                  <c:v>1399/05</c:v>
                </c:pt>
                <c:pt idx="12">
                  <c:v>1399/06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2224</c:v>
                </c:pt>
                <c:pt idx="1">
                  <c:v>2675</c:v>
                </c:pt>
                <c:pt idx="2">
                  <c:v>1800.8358822534999</c:v>
                </c:pt>
                <c:pt idx="3">
                  <c:v>2618.0570357699999</c:v>
                </c:pt>
                <c:pt idx="4">
                  <c:v>2865.404567172</c:v>
                </c:pt>
                <c:pt idx="5">
                  <c:v>2934.1109775225</c:v>
                </c:pt>
                <c:pt idx="6">
                  <c:v>3916.5012304155002</c:v>
                </c:pt>
                <c:pt idx="7">
                  <c:v>4958.0215901225001</c:v>
                </c:pt>
                <c:pt idx="8">
                  <c:v>7854.9156353654998</c:v>
                </c:pt>
                <c:pt idx="9">
                  <c:v>5911.0495925389996</c:v>
                </c:pt>
                <c:pt idx="10">
                  <c:v>8722.2505036085004</c:v>
                </c:pt>
                <c:pt idx="11">
                  <c:v>4877.5594247035006</c:v>
                </c:pt>
                <c:pt idx="12">
                  <c:v>6118.8758452234997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مرداد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67012500179.999939</c:v>
                </c:pt>
                <c:pt idx="1">
                  <c:v>198435458347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شهریور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71611347063.500031</c:v>
                </c:pt>
                <c:pt idx="1">
                  <c:v>159047466815.50003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5725472967780949"/>
          <c:y val="3.7229743423507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94074381752393"/>
          <c:y val="9.8563297868291308E-2"/>
          <c:w val="0.84102495922853293"/>
          <c:h val="0.72003327055869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0"/>
                  <c:y val="-1.9812171416982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-4.434501835876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-4.7626046393255834E-17"/>
                  <c:y val="-5.3403223038642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-7.0241834414261446E-17"/>
                  <c:y val="-8.5562945893571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2.8526071423262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136569399.81</c:v>
                </c:pt>
                <c:pt idx="1">
                  <c:v>139403738.71000001</c:v>
                </c:pt>
                <c:pt idx="2">
                  <c:v>80536039.783000007</c:v>
                </c:pt>
                <c:pt idx="3">
                  <c:v>121681937.08400001</c:v>
                </c:pt>
                <c:pt idx="4">
                  <c:v>161529670.58800003</c:v>
                </c:pt>
                <c:pt idx="5">
                  <c:v>196223139.85499999</c:v>
                </c:pt>
                <c:pt idx="6">
                  <c:v>178747473.76800001</c:v>
                </c:pt>
                <c:pt idx="7">
                  <c:v>188737664.20500004</c:v>
                </c:pt>
                <c:pt idx="8">
                  <c:v>271707022.19950002</c:v>
                </c:pt>
                <c:pt idx="9">
                  <c:v>213531225.98999998</c:v>
                </c:pt>
                <c:pt idx="10">
                  <c:v>309094765.59799999</c:v>
                </c:pt>
                <c:pt idx="11">
                  <c:v>265447958.52699995</c:v>
                </c:pt>
                <c:pt idx="12">
                  <c:v>230658813.87900007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90100094.707000002</c:v>
                </c:pt>
                <c:pt idx="1">
                  <c:v>92405208.116500005</c:v>
                </c:pt>
                <c:pt idx="2">
                  <c:v>43759143.671499997</c:v>
                </c:pt>
                <c:pt idx="3">
                  <c:v>83899534.355499998</c:v>
                </c:pt>
                <c:pt idx="4">
                  <c:v>109434760.51200001</c:v>
                </c:pt>
                <c:pt idx="5">
                  <c:v>138645227.48900002</c:v>
                </c:pt>
                <c:pt idx="6">
                  <c:v>107711652.08149999</c:v>
                </c:pt>
                <c:pt idx="7">
                  <c:v>120471970.1895</c:v>
                </c:pt>
                <c:pt idx="8">
                  <c:v>199679523.37600002</c:v>
                </c:pt>
                <c:pt idx="9">
                  <c:v>161913987.28749999</c:v>
                </c:pt>
                <c:pt idx="10">
                  <c:v>243643017.11250001</c:v>
                </c:pt>
                <c:pt idx="11">
                  <c:v>198435458.347</c:v>
                </c:pt>
                <c:pt idx="12">
                  <c:v>159047466.81550002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1398-06-31</c:v>
                </c:pt>
                <c:pt idx="1">
                  <c:v>1398-07-30</c:v>
                </c:pt>
                <c:pt idx="2">
                  <c:v>1398-08-30</c:v>
                </c:pt>
                <c:pt idx="3">
                  <c:v>1398-09-30</c:v>
                </c:pt>
                <c:pt idx="4">
                  <c:v>1398-10-30</c:v>
                </c:pt>
                <c:pt idx="5">
                  <c:v>1398-11-30</c:v>
                </c:pt>
                <c:pt idx="6">
                  <c:v>1398-12-29</c:v>
                </c:pt>
                <c:pt idx="7">
                  <c:v>1399-01-31</c:v>
                </c:pt>
                <c:pt idx="8">
                  <c:v>1399-02-31</c:v>
                </c:pt>
                <c:pt idx="9">
                  <c:v>1399-03-31</c:v>
                </c:pt>
                <c:pt idx="10">
                  <c:v>1399-04-31</c:v>
                </c:pt>
                <c:pt idx="11">
                  <c:v>1399-05-31</c:v>
                </c:pt>
                <c:pt idx="12">
                  <c:v>1399-06-31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46469305.103</c:v>
                </c:pt>
                <c:pt idx="1">
                  <c:v>46998530.593500003</c:v>
                </c:pt>
                <c:pt idx="2">
                  <c:v>36776896.111500002</c:v>
                </c:pt>
                <c:pt idx="3">
                  <c:v>37782402.728500001</c:v>
                </c:pt>
                <c:pt idx="4">
                  <c:v>52094910.076000012</c:v>
                </c:pt>
                <c:pt idx="5">
                  <c:v>57577912.365999967</c:v>
                </c:pt>
                <c:pt idx="6">
                  <c:v>71035821.686499998</c:v>
                </c:pt>
                <c:pt idx="7">
                  <c:v>68265694.015500024</c:v>
                </c:pt>
                <c:pt idx="8">
                  <c:v>72027498.823500007</c:v>
                </c:pt>
                <c:pt idx="9">
                  <c:v>51617238.702499971</c:v>
                </c:pt>
                <c:pt idx="10">
                  <c:v>65451748.4855</c:v>
                </c:pt>
                <c:pt idx="11">
                  <c:v>67012500.17999994</c:v>
                </c:pt>
                <c:pt idx="12">
                  <c:v>71611347.063500032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noFill/>
          </cx:spPr>
        </cx:plotSurface>
        <cx:series layoutId="sunburst" uniqueId="{D48E18D1-A7BA-468C-9934-3E7401F855B8}">
          <cx:dataPt idx="3">
            <cx:spPr>
              <a:solidFill>
                <a:srgbClr val="ABA83E"/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600" b="0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600" b="0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مهر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259291</xdr:rowOff>
    </xdr:from>
    <xdr:to>
      <xdr:col>16</xdr:col>
      <xdr:colOff>371475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159526</xdr:colOff>
      <xdr:row>36</xdr:row>
      <xdr:rowOff>0</xdr:rowOff>
    </xdr:from>
    <xdr:to>
      <xdr:col>23</xdr:col>
      <xdr:colOff>400051</xdr:colOff>
      <xdr:row>45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310987</xdr:colOff>
      <xdr:row>39</xdr:row>
      <xdr:rowOff>192302</xdr:rowOff>
    </xdr:from>
    <xdr:to>
      <xdr:col>16</xdr:col>
      <xdr:colOff>561975</xdr:colOff>
      <xdr:row>54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310987</xdr:colOff>
      <xdr:row>39</xdr:row>
      <xdr:rowOff>192302</xdr:rowOff>
    </xdr:from>
    <xdr:to>
      <xdr:col>16</xdr:col>
      <xdr:colOff>561975</xdr:colOff>
      <xdr:row>54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76200</xdr:rowOff>
    </xdr:from>
    <xdr:to>
      <xdr:col>14</xdr:col>
      <xdr:colOff>723900</xdr:colOff>
      <xdr:row>15</xdr:row>
      <xdr:rowOff>209549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254775</xdr:colOff>
      <xdr:row>5</xdr:row>
      <xdr:rowOff>123824</xdr:rowOff>
    </xdr:from>
    <xdr:to>
      <xdr:col>29</xdr:col>
      <xdr:colOff>523875</xdr:colOff>
      <xdr:row>21</xdr:row>
      <xdr:rowOff>155024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295276</xdr:colOff>
      <xdr:row>1</xdr:row>
      <xdr:rowOff>98205</xdr:rowOff>
    </xdr:from>
    <xdr:to>
      <xdr:col>22</xdr:col>
      <xdr:colOff>289035</xdr:colOff>
      <xdr:row>24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24</xdr:col>
      <xdr:colOff>323850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590401</xdr:colOff>
      <xdr:row>12</xdr:row>
      <xdr:rowOff>0</xdr:rowOff>
    </xdr:from>
    <xdr:to>
      <xdr:col>11</xdr:col>
      <xdr:colOff>161926</xdr:colOff>
      <xdr:row>26</xdr:row>
      <xdr:rowOff>151800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66391</xdr:colOff>
      <xdr:row>8</xdr:row>
      <xdr:rowOff>2115</xdr:rowOff>
    </xdr:from>
    <xdr:to>
      <xdr:col>27</xdr:col>
      <xdr:colOff>611716</xdr:colOff>
      <xdr:row>24</xdr:row>
      <xdr:rowOff>33315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178574</xdr:colOff>
      <xdr:row>24</xdr:row>
      <xdr:rowOff>122764</xdr:rowOff>
    </xdr:from>
    <xdr:to>
      <xdr:col>23</xdr:col>
      <xdr:colOff>685799</xdr:colOff>
      <xdr:row>40</xdr:row>
      <xdr:rowOff>110764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245250</xdr:colOff>
      <xdr:row>7</xdr:row>
      <xdr:rowOff>179915</xdr:rowOff>
    </xdr:from>
    <xdr:to>
      <xdr:col>20</xdr:col>
      <xdr:colOff>19050</xdr:colOff>
      <xdr:row>24</xdr:row>
      <xdr:rowOff>30140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104775</xdr:colOff>
      <xdr:row>44</xdr:row>
      <xdr:rowOff>114300</xdr:rowOff>
    </xdr:from>
    <xdr:to>
      <xdr:col>34</xdr:col>
      <xdr:colOff>545325</xdr:colOff>
      <xdr:row>62</xdr:row>
      <xdr:rowOff>42075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45225</xdr:colOff>
      <xdr:row>11</xdr:row>
      <xdr:rowOff>114300</xdr:rowOff>
    </xdr:from>
    <xdr:to>
      <xdr:col>35</xdr:col>
      <xdr:colOff>485775</xdr:colOff>
      <xdr:row>29</xdr:row>
      <xdr:rowOff>66150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58725</xdr:colOff>
      <xdr:row>22</xdr:row>
      <xdr:rowOff>85723</xdr:rowOff>
    </xdr:from>
    <xdr:to>
      <xdr:col>17</xdr:col>
      <xdr:colOff>352425</xdr:colOff>
      <xdr:row>36</xdr:row>
      <xdr:rowOff>179248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656028</xdr:colOff>
      <xdr:row>21</xdr:row>
      <xdr:rowOff>66673</xdr:rowOff>
    </xdr:from>
    <xdr:to>
      <xdr:col>28</xdr:col>
      <xdr:colOff>581028</xdr:colOff>
      <xdr:row>37</xdr:row>
      <xdr:rowOff>28648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296850</xdr:colOff>
      <xdr:row>22</xdr:row>
      <xdr:rowOff>76198</xdr:rowOff>
    </xdr:from>
    <xdr:to>
      <xdr:col>12</xdr:col>
      <xdr:colOff>590550</xdr:colOff>
      <xdr:row>36</xdr:row>
      <xdr:rowOff>169723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75256</xdr:colOff>
      <xdr:row>44</xdr:row>
      <xdr:rowOff>65273</xdr:rowOff>
    </xdr:from>
    <xdr:to>
      <xdr:col>28</xdr:col>
      <xdr:colOff>626131</xdr:colOff>
      <xdr:row>58</xdr:row>
      <xdr:rowOff>51623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70625</xdr:colOff>
      <xdr:row>25</xdr:row>
      <xdr:rowOff>85723</xdr:rowOff>
    </xdr:from>
    <xdr:to>
      <xdr:col>27</xdr:col>
      <xdr:colOff>482600</xdr:colOff>
      <xdr:row>45</xdr:row>
      <xdr:rowOff>66223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83326</xdr:colOff>
      <xdr:row>56</xdr:row>
      <xdr:rowOff>66675</xdr:rowOff>
    </xdr:from>
    <xdr:to>
      <xdr:col>27</xdr:col>
      <xdr:colOff>495301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73800</xdr:colOff>
      <xdr:row>81</xdr:row>
      <xdr:rowOff>76200</xdr:rowOff>
    </xdr:from>
    <xdr:to>
      <xdr:col>23</xdr:col>
      <xdr:colOff>485775</xdr:colOff>
      <xdr:row>101</xdr:row>
      <xdr:rowOff>56700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64276</xdr:colOff>
      <xdr:row>6</xdr:row>
      <xdr:rowOff>28574</xdr:rowOff>
    </xdr:from>
    <xdr:to>
      <xdr:col>29</xdr:col>
      <xdr:colOff>361951</xdr:colOff>
      <xdr:row>26</xdr:row>
      <xdr:rowOff>9074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102377</xdr:colOff>
      <xdr:row>31</xdr:row>
      <xdr:rowOff>47624</xdr:rowOff>
    </xdr:from>
    <xdr:to>
      <xdr:col>27</xdr:col>
      <xdr:colOff>514352</xdr:colOff>
      <xdr:row>48</xdr:row>
      <xdr:rowOff>164249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254775</xdr:colOff>
      <xdr:row>14</xdr:row>
      <xdr:rowOff>180975</xdr:rowOff>
    </xdr:from>
    <xdr:to>
      <xdr:col>8</xdr:col>
      <xdr:colOff>133350</xdr:colOff>
      <xdr:row>26</xdr:row>
      <xdr:rowOff>229125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104776</xdr:colOff>
      <xdr:row>42</xdr:row>
      <xdr:rowOff>47625</xdr:rowOff>
    </xdr:from>
    <xdr:to>
      <xdr:col>23</xdr:col>
      <xdr:colOff>66675</xdr:colOff>
      <xdr:row>55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106455</xdr:colOff>
      <xdr:row>60</xdr:row>
      <xdr:rowOff>114300</xdr:rowOff>
    </xdr:from>
    <xdr:to>
      <xdr:col>20</xdr:col>
      <xdr:colOff>314324</xdr:colOff>
      <xdr:row>73</xdr:row>
      <xdr:rowOff>49125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240003</xdr:colOff>
      <xdr:row>6</xdr:row>
      <xdr:rowOff>133350</xdr:rowOff>
    </xdr:from>
    <xdr:to>
      <xdr:col>16</xdr:col>
      <xdr:colOff>657228</xdr:colOff>
      <xdr:row>24</xdr:row>
      <xdr:rowOff>100350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201900</xdr:colOff>
      <xdr:row>6</xdr:row>
      <xdr:rowOff>85724</xdr:rowOff>
    </xdr:from>
    <xdr:to>
      <xdr:col>36</xdr:col>
      <xdr:colOff>38100</xdr:colOff>
      <xdr:row>25</xdr:row>
      <xdr:rowOff>106799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297151</xdr:colOff>
      <xdr:row>6</xdr:row>
      <xdr:rowOff>95250</xdr:rowOff>
    </xdr:from>
    <xdr:to>
      <xdr:col>28</xdr:col>
      <xdr:colOff>133351</xdr:colOff>
      <xdr:row>25</xdr:row>
      <xdr:rowOff>116325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178575</xdr:colOff>
      <xdr:row>31</xdr:row>
      <xdr:rowOff>77560</xdr:rowOff>
    </xdr:from>
    <xdr:to>
      <xdr:col>27</xdr:col>
      <xdr:colOff>419100</xdr:colOff>
      <xdr:row>54</xdr:row>
      <xdr:rowOff>143260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552450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801900</xdr:colOff>
      <xdr:row>46</xdr:row>
      <xdr:rowOff>142874</xdr:rowOff>
    </xdr:from>
    <xdr:to>
      <xdr:col>5</xdr:col>
      <xdr:colOff>428625</xdr:colOff>
      <xdr:row>66</xdr:row>
      <xdr:rowOff>8174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92282</xdr:colOff>
      <xdr:row>27</xdr:row>
      <xdr:rowOff>150159</xdr:rowOff>
    </xdr:from>
    <xdr:to>
      <xdr:col>10</xdr:col>
      <xdr:colOff>28575</xdr:colOff>
      <xdr:row>46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142875</xdr:colOff>
      <xdr:row>0</xdr:row>
      <xdr:rowOff>133350</xdr:rowOff>
    </xdr:from>
    <xdr:to>
      <xdr:col>14</xdr:col>
      <xdr:colOff>468080</xdr:colOff>
      <xdr:row>13</xdr:row>
      <xdr:rowOff>211414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8855370" y="133350"/>
          <a:ext cx="6011630" cy="3926164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14</xdr:row>
      <xdr:rowOff>152400</xdr:rowOff>
    </xdr:from>
    <xdr:to>
      <xdr:col>14</xdr:col>
      <xdr:colOff>630005</xdr:colOff>
      <xdr:row>28</xdr:row>
      <xdr:rowOff>84161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8693445" y="4305300"/>
          <a:ext cx="6011630" cy="39322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769126</xdr:colOff>
      <xdr:row>10</xdr:row>
      <xdr:rowOff>9524</xdr:rowOff>
    </xdr:from>
    <xdr:to>
      <xdr:col>8</xdr:col>
      <xdr:colOff>447676</xdr:colOff>
      <xdr:row>22</xdr:row>
      <xdr:rowOff>71324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197625</xdr:colOff>
      <xdr:row>5</xdr:row>
      <xdr:rowOff>123824</xdr:rowOff>
    </xdr:from>
    <xdr:to>
      <xdr:col>28</xdr:col>
      <xdr:colOff>638175</xdr:colOff>
      <xdr:row>25</xdr:row>
      <xdr:rowOff>39524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27301</xdr:colOff>
      <xdr:row>16</xdr:row>
      <xdr:rowOff>104774</xdr:rowOff>
    </xdr:from>
    <xdr:to>
      <xdr:col>13</xdr:col>
      <xdr:colOff>685801</xdr:colOff>
      <xdr:row>31</xdr:row>
      <xdr:rowOff>225524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1" name="Table953242" displayName="Table953242" ref="A1:F40" totalsRowShown="0" headerRowDxfId="63" dataDxfId="62" tableBorderDxfId="61" headerRowCellStyle="Normal 3" dataCellStyle="Normal 3">
  <autoFilter ref="A1:F40"/>
  <tableColumns count="6">
    <tableColumn id="1" name="بورس  " dataDxfId="60" dataCellStyle="Normal 3"/>
    <tableColumn id="2" name="صنعت" dataDxfId="59" dataCellStyle="Normal 3"/>
    <tableColumn id="3" name="شرکت" dataDxfId="58" dataCellStyle="Normal 3"/>
    <tableColumn id="4" name="نماد" dataDxfId="57" dataCellStyle="Normal 3"/>
    <tableColumn id="5" name="علت توقف" dataDxfId="56" dataCellStyle="Normal 3"/>
    <tableColumn id="6" name="تاریخ توقف" dataDxfId="55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4" dataDxfId="52" headerRowBorderDxfId="53" tableBorderDxfId="51" headerRowCellStyle="Normal 4">
  <tableColumns count="3">
    <tableColumn id="1" name="نوع" dataDxfId="50" dataCellStyle="Normal 4"/>
    <tableColumn id="2" name="تعداد" dataDxfId="49" dataCellStyle="Normal 4 2"/>
    <tableColumn id="3" name="درصد" dataDxfId="48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7" dataDxfId="45" headerRowBorderDxfId="46" tableBorderDxfId="44" totalsRowBorderDxfId="43">
  <tableColumns count="4">
    <tableColumn id="1" name="نام بورس" dataDxfId="42"/>
    <tableColumn id="2" name="تعداد نمادهای متوقف شده در ماه که تا پایان ماه بازگشایی شده اند" dataDxfId="41"/>
    <tableColumn id="3" name="تعداد نمادهای متوقف شده در ماه که تا پایان آن ماه متوقف بوده اند" dataDxfId="40"/>
    <tableColumn id="4" name="تعداد نمادهایی که قبل از ماه متوقف‌شده و در پایان ماه نیز همچنان متوقف بوده اند" dataDxfId="3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F7" totalsRowShown="0" headerRowDxfId="38" dataDxfId="36" headerRowBorderDxfId="37" tableBorderDxfId="35" totalsRowBorderDxfId="34">
  <tableColumns count="32">
    <tableColumn id="1" name="نوع/ماه" dataDxfId="33" dataCellStyle="Normal 4"/>
    <tableColumn id="2" name="اسفند 96" dataDxfId="32"/>
    <tableColumn id="3" name="فروردین 97" dataDxfId="31"/>
    <tableColumn id="4" name="اردیبهشت 97" dataDxfId="30"/>
    <tableColumn id="5" name="خرداد 97" dataDxfId="29"/>
    <tableColumn id="6" name="تیر 97" dataDxfId="28"/>
    <tableColumn id="7" name="مرداد 97" dataDxfId="27"/>
    <tableColumn id="8" name="شهریور _x000a_97" dataDxfId="26"/>
    <tableColumn id="9" name="مهر _x000a_97" dataDxfId="25"/>
    <tableColumn id="10" name="آبان _x000a_97" dataDxfId="24"/>
    <tableColumn id="11" name="آذر _x000a_97" dataDxfId="23"/>
    <tableColumn id="12" name="دی _x000a_97" dataDxfId="22"/>
    <tableColumn id="13" name="بهمن _x000a_97" dataDxfId="21"/>
    <tableColumn id="14" name="اسفند _x000a_97" dataDxfId="20"/>
    <tableColumn id="15" name="فروردین _x000a_98" dataDxfId="19"/>
    <tableColumn id="16" name="اردیبهشت _x000a_98" dataDxfId="18"/>
    <tableColumn id="17" name="خرداد _x000a_98" dataDxfId="17"/>
    <tableColumn id="18" name="تیر _x000a_98" dataDxfId="16"/>
    <tableColumn id="19" name="مرداد _x000a_98" dataDxfId="15"/>
    <tableColumn id="20" name="شهریور _x000a_98" dataDxfId="14"/>
    <tableColumn id="21" name="مهر _x000a_98" dataDxfId="13"/>
    <tableColumn id="22" name="آبان _x000a_98" dataDxfId="12"/>
    <tableColumn id="23" name="آذر _x000a_98" dataDxfId="11"/>
    <tableColumn id="24" name="دی _x000a_98" dataDxfId="10"/>
    <tableColumn id="25" name="بهمن _x000a_98" dataDxfId="9"/>
    <tableColumn id="26" name="اسفند_x000a_98" dataDxfId="8"/>
    <tableColumn id="27" name="فروردین _x000a_99" dataDxfId="7"/>
    <tableColumn id="28" name="اردیبهشت_x000a_99" dataDxfId="6"/>
    <tableColumn id="29" name="خرداد_x000a_99" dataDxfId="5"/>
    <tableColumn id="30" name="تیر_x000a_99" dataDxfId="4"/>
    <tableColumn id="32" name="مرداد_x000a_99" dataDxfId="3"/>
    <tableColumn id="31" name="شهریور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45" totalsRowShown="0">
  <autoFilter ref="A1:K245"/>
  <sortState ref="A2:K223">
    <sortCondition ref="K1:K22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topLeftCell="A13" workbookViewId="0">
      <selection activeCell="I20" sqref="I20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F54"/>
  <sheetViews>
    <sheetView rightToLeft="1" zoomScaleNormal="100" workbookViewId="0">
      <selection activeCell="H19" sqref="H19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32" width="11.85546875" style="2" customWidth="1"/>
    <col min="33" max="16384" width="9.140625" style="2"/>
  </cols>
  <sheetData>
    <row r="1" spans="1:32">
      <c r="A1" s="198" t="s">
        <v>99</v>
      </c>
      <c r="B1" s="198" t="s">
        <v>1</v>
      </c>
      <c r="C1" s="198" t="s">
        <v>2</v>
      </c>
      <c r="D1" s="198" t="s">
        <v>3</v>
      </c>
      <c r="E1" s="198" t="s">
        <v>4</v>
      </c>
      <c r="F1" s="198" t="s">
        <v>5</v>
      </c>
      <c r="G1" s="198" t="s">
        <v>6</v>
      </c>
      <c r="H1" s="198" t="s">
        <v>7</v>
      </c>
      <c r="I1" s="198" t="s">
        <v>8</v>
      </c>
      <c r="J1" s="198" t="s">
        <v>9</v>
      </c>
      <c r="K1" s="198" t="s">
        <v>10</v>
      </c>
      <c r="L1" s="198" t="s">
        <v>11</v>
      </c>
      <c r="M1" s="198" t="s">
        <v>12</v>
      </c>
      <c r="N1" s="198" t="s">
        <v>329</v>
      </c>
      <c r="O1" s="198" t="s">
        <v>200</v>
      </c>
      <c r="P1" s="198" t="s">
        <v>1477</v>
      </c>
      <c r="Q1" s="198" t="s">
        <v>1506</v>
      </c>
      <c r="R1" s="198" t="s">
        <v>1556</v>
      </c>
      <c r="S1" s="198" t="s">
        <v>1641</v>
      </c>
      <c r="T1" s="198" t="s">
        <v>1642</v>
      </c>
      <c r="U1" s="198" t="s">
        <v>1413</v>
      </c>
      <c r="V1" s="198" t="s">
        <v>1731</v>
      </c>
      <c r="W1" s="514" t="s">
        <v>1856</v>
      </c>
      <c r="X1" s="514" t="s">
        <v>1415</v>
      </c>
      <c r="Y1" s="514" t="s">
        <v>1952</v>
      </c>
      <c r="Z1" s="514" t="s">
        <v>1975</v>
      </c>
      <c r="AA1" s="514" t="s">
        <v>2075</v>
      </c>
      <c r="AB1" s="514" t="s">
        <v>2196</v>
      </c>
      <c r="AC1" s="514" t="s">
        <v>2280</v>
      </c>
      <c r="AD1" s="514" t="s">
        <v>2342</v>
      </c>
      <c r="AE1" s="514" t="s">
        <v>2453</v>
      </c>
      <c r="AF1" s="514" t="s">
        <v>2552</v>
      </c>
    </row>
    <row r="2" spans="1:32" ht="15" customHeight="1">
      <c r="A2" s="198" t="s">
        <v>96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  <c r="AE2" s="87">
        <v>35746344.075695403</v>
      </c>
      <c r="AF2" s="87">
        <v>33874039.503508203</v>
      </c>
    </row>
    <row r="3" spans="1:32" ht="18.75" customHeight="1">
      <c r="A3" s="198" t="s">
        <v>97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  <c r="AE3" s="87">
        <v>30409629.2827552</v>
      </c>
      <c r="AF3" s="87">
        <v>25895329.763460599</v>
      </c>
    </row>
    <row r="4" spans="1:32">
      <c r="A4" s="301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</row>
    <row r="5" spans="1:32" ht="18.75" customHeight="1">
      <c r="A5" s="198" t="s">
        <v>96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  <c r="AE5" s="87">
        <v>3072798.2105</v>
      </c>
      <c r="AF5" s="87">
        <v>3221066.3325</v>
      </c>
    </row>
    <row r="6" spans="1:32" ht="15.75" customHeight="1">
      <c r="A6" s="198" t="s">
        <v>97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  <c r="AE6" s="87">
        <v>9150324.3236299995</v>
      </c>
      <c r="AF6" s="87">
        <v>8276771.4746883903</v>
      </c>
    </row>
    <row r="7" spans="1:32" ht="17.25" customHeight="1">
      <c r="A7" s="198" t="s">
        <v>98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  <c r="AE7" s="87">
        <v>5514684.2544988403</v>
      </c>
      <c r="AF7" s="87">
        <v>4807843.3432324901</v>
      </c>
    </row>
    <row r="8" spans="1:32" ht="18.75" customHeight="1">
      <c r="A8" s="198" t="s">
        <v>100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  <c r="AE8" s="87">
        <v>32023.741900000001</v>
      </c>
      <c r="AF8" s="87">
        <v>30504.052199999998</v>
      </c>
    </row>
    <row r="9" spans="1:32" ht="18.75" customHeight="1">
      <c r="A9" s="301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  <c r="AE9" s="94">
        <v>17769830.53052884</v>
      </c>
      <c r="AF9" s="94">
        <v>16336185.202620881</v>
      </c>
    </row>
    <row r="10" spans="1:32">
      <c r="A10" s="301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  <c r="AE10" s="93">
        <v>83925803.88897945</v>
      </c>
      <c r="AF10" s="93">
        <v>76105554.46958968</v>
      </c>
    </row>
    <row r="11" spans="1:32" ht="18.75" customHeight="1"/>
    <row r="13" spans="1:32">
      <c r="A13" s="198" t="s">
        <v>99</v>
      </c>
      <c r="B13" s="198" t="s">
        <v>1642</v>
      </c>
      <c r="C13" s="198" t="s">
        <v>1413</v>
      </c>
      <c r="D13" s="198" t="s">
        <v>1731</v>
      </c>
      <c r="E13" s="198" t="s">
        <v>1856</v>
      </c>
      <c r="F13" s="198" t="s">
        <v>1415</v>
      </c>
      <c r="G13" s="198" t="s">
        <v>1952</v>
      </c>
      <c r="H13" s="198" t="s">
        <v>1975</v>
      </c>
      <c r="I13" s="198" t="s">
        <v>2075</v>
      </c>
      <c r="J13" s="198" t="s">
        <v>2196</v>
      </c>
      <c r="K13" s="198" t="s">
        <v>2280</v>
      </c>
      <c r="L13" s="198" t="s">
        <v>2342</v>
      </c>
      <c r="M13" s="198" t="s">
        <v>2453</v>
      </c>
      <c r="N13" s="198" t="s">
        <v>2552</v>
      </c>
    </row>
    <row r="14" spans="1:32">
      <c r="A14" s="301" t="s">
        <v>17</v>
      </c>
      <c r="B14" s="93">
        <v>11115313.69870458</v>
      </c>
      <c r="C14" s="93">
        <v>11310493.483420659</v>
      </c>
      <c r="D14" s="93">
        <v>11201334.07746063</v>
      </c>
      <c r="E14" s="93">
        <v>13027125.20426566</v>
      </c>
      <c r="F14" s="93">
        <v>14902392.567471229</v>
      </c>
      <c r="G14" s="93">
        <v>17420335.066295579</v>
      </c>
      <c r="H14" s="93">
        <v>18731465.610912651</v>
      </c>
      <c r="I14" s="93">
        <v>25930151.8425637</v>
      </c>
      <c r="J14" s="94">
        <v>37003258.296182096</v>
      </c>
      <c r="K14" s="94">
        <v>47567387.750544906</v>
      </c>
      <c r="L14" s="94">
        <v>71817861.905779496</v>
      </c>
      <c r="M14" s="94">
        <v>66155973.358450606</v>
      </c>
      <c r="N14" s="94">
        <v>59769369.266968802</v>
      </c>
    </row>
    <row r="15" spans="1:32">
      <c r="A15" s="301" t="s">
        <v>18</v>
      </c>
      <c r="B15" s="93">
        <v>3127748.1669796887</v>
      </c>
      <c r="C15" s="93">
        <v>3020167.9290135675</v>
      </c>
      <c r="D15" s="93">
        <v>3165945.3887822069</v>
      </c>
      <c r="E15" s="93">
        <v>3779197.66503033</v>
      </c>
      <c r="F15" s="93">
        <v>4525273.0040818909</v>
      </c>
      <c r="G15" s="93">
        <v>5391002.5995821506</v>
      </c>
      <c r="H15" s="93">
        <v>5835080.1314278999</v>
      </c>
      <c r="I15" s="93">
        <v>7829211.2560969191</v>
      </c>
      <c r="J15" s="94">
        <v>10448432.61765619</v>
      </c>
      <c r="K15" s="94">
        <v>13253907.301572109</v>
      </c>
      <c r="L15" s="94">
        <v>17625295.957982741</v>
      </c>
      <c r="M15" s="94">
        <v>17769830.53052884</v>
      </c>
      <c r="N15" s="94">
        <v>16336185.202620881</v>
      </c>
    </row>
    <row r="16" spans="1:32">
      <c r="A16" s="301" t="s">
        <v>48</v>
      </c>
      <c r="B16" s="93">
        <v>14243061.865684269</v>
      </c>
      <c r="C16" s="93">
        <v>14330661.412434226</v>
      </c>
      <c r="D16" s="93">
        <v>14367279.466242837</v>
      </c>
      <c r="E16" s="93">
        <v>16806322.869295988</v>
      </c>
      <c r="F16" s="93">
        <v>19427665.571553119</v>
      </c>
      <c r="G16" s="93">
        <v>22811337.66587773</v>
      </c>
      <c r="H16" s="93">
        <v>24566545.74234055</v>
      </c>
      <c r="I16" s="93">
        <v>33759363.098660618</v>
      </c>
      <c r="J16" s="93">
        <v>47451690.913838282</v>
      </c>
      <c r="K16" s="93">
        <v>60821295.052117012</v>
      </c>
      <c r="L16" s="93">
        <v>89443157.86376223</v>
      </c>
      <c r="M16" s="93">
        <v>83925803.88897945</v>
      </c>
      <c r="N16" s="93">
        <v>76105554.46958968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8" t="s">
        <v>2552</v>
      </c>
      <c r="D20" s="550" t="s">
        <v>456</v>
      </c>
      <c r="K20" s="2"/>
      <c r="L20" s="2"/>
      <c r="M20" s="2"/>
    </row>
    <row r="21" spans="1:13" ht="18.75" customHeight="1">
      <c r="A21" s="551" t="s">
        <v>17</v>
      </c>
      <c r="B21" s="552" t="s">
        <v>96</v>
      </c>
      <c r="C21" s="87">
        <v>33874039.503508203</v>
      </c>
      <c r="D21" s="1129">
        <v>0.44509286791995728</v>
      </c>
      <c r="K21" s="2"/>
      <c r="L21" s="2"/>
      <c r="M21" s="2"/>
    </row>
    <row r="22" spans="1:13" ht="18.75" customHeight="1">
      <c r="A22" s="551" t="s">
        <v>17</v>
      </c>
      <c r="B22" s="552" t="s">
        <v>97</v>
      </c>
      <c r="C22" s="87">
        <v>25895329.763460599</v>
      </c>
      <c r="D22" s="1129">
        <v>0.34025545105000016</v>
      </c>
      <c r="K22" s="2"/>
      <c r="L22" s="2"/>
      <c r="M22" s="2"/>
    </row>
    <row r="23" spans="1:13" ht="18.75" customHeight="1">
      <c r="A23" s="551" t="s">
        <v>18</v>
      </c>
      <c r="B23" s="552" t="s">
        <v>96</v>
      </c>
      <c r="C23" s="87">
        <v>3221066.3325</v>
      </c>
      <c r="D23" s="1129">
        <v>4.2323669473915672E-2</v>
      </c>
      <c r="K23" s="2"/>
      <c r="L23" s="2"/>
      <c r="M23" s="2"/>
    </row>
    <row r="24" spans="1:13" ht="18" customHeight="1">
      <c r="A24" s="551" t="s">
        <v>18</v>
      </c>
      <c r="B24" s="552" t="s">
        <v>97</v>
      </c>
      <c r="C24" s="87">
        <v>8276771.4746883903</v>
      </c>
      <c r="D24" s="1129">
        <v>0.1087538423755342</v>
      </c>
      <c r="K24" s="2"/>
      <c r="L24" s="2"/>
      <c r="M24" s="2"/>
    </row>
    <row r="25" spans="1:13" ht="18.75" customHeight="1">
      <c r="A25" s="551" t="s">
        <v>18</v>
      </c>
      <c r="B25" s="552" t="s">
        <v>1555</v>
      </c>
      <c r="C25" s="87">
        <v>4807843.3432324901</v>
      </c>
      <c r="D25" s="1129">
        <v>6.3173356750900633E-2</v>
      </c>
      <c r="K25" s="2"/>
      <c r="L25" s="2"/>
      <c r="M25" s="2"/>
    </row>
    <row r="26" spans="1:13" ht="21">
      <c r="A26" s="551" t="s">
        <v>18</v>
      </c>
      <c r="B26" s="552" t="s">
        <v>100</v>
      </c>
      <c r="C26" s="87">
        <v>30504.052199999998</v>
      </c>
      <c r="D26" s="1129">
        <v>4.0081242969182792E-4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7"/>
      <c r="B30" s="197"/>
      <c r="C30" s="300"/>
      <c r="D30" s="300"/>
      <c r="E30" s="300"/>
      <c r="G30" s="299" t="s">
        <v>1725</v>
      </c>
    </row>
    <row r="31" spans="1:13" ht="19.5" thickBot="1">
      <c r="A31" s="1254" t="s">
        <v>19</v>
      </c>
      <c r="B31" s="1256" t="s">
        <v>1744</v>
      </c>
      <c r="C31" s="1249" t="s">
        <v>102</v>
      </c>
      <c r="D31" s="1249"/>
      <c r="E31" s="1249"/>
      <c r="F31" s="1249" t="s">
        <v>231</v>
      </c>
      <c r="G31" s="1249"/>
      <c r="K31" s="2"/>
      <c r="L31" s="2"/>
      <c r="M31" s="2"/>
    </row>
    <row r="32" spans="1:13" ht="37.5">
      <c r="A32" s="1255"/>
      <c r="B32" s="1257"/>
      <c r="C32" s="1121" t="s">
        <v>2553</v>
      </c>
      <c r="D32" s="1122" t="s">
        <v>2454</v>
      </c>
      <c r="E32" s="1123" t="s">
        <v>1976</v>
      </c>
      <c r="F32" s="298" t="s">
        <v>232</v>
      </c>
      <c r="G32" s="297" t="s">
        <v>1733</v>
      </c>
      <c r="K32" s="2"/>
      <c r="L32" s="2"/>
      <c r="M32" s="2"/>
    </row>
    <row r="33" spans="1:13" ht="18.75">
      <c r="A33" s="1253" t="s">
        <v>17</v>
      </c>
      <c r="B33" s="292" t="s">
        <v>96</v>
      </c>
      <c r="C33" s="296">
        <v>33874039.503508203</v>
      </c>
      <c r="D33" s="295">
        <v>35746344.075695403</v>
      </c>
      <c r="E33" s="294">
        <v>10869697.587304199</v>
      </c>
      <c r="F33" s="293">
        <v>-5.237751217921649E-2</v>
      </c>
      <c r="G33" s="226">
        <v>2.1163736830243614</v>
      </c>
      <c r="K33" s="2"/>
      <c r="L33" s="2"/>
      <c r="M33" s="2"/>
    </row>
    <row r="34" spans="1:13" ht="19.5" thickBot="1">
      <c r="A34" s="1253"/>
      <c r="B34" s="292" t="s">
        <v>97</v>
      </c>
      <c r="C34" s="291">
        <v>25895329.763460599</v>
      </c>
      <c r="D34" s="291">
        <v>30409629.2827552</v>
      </c>
      <c r="E34" s="290">
        <v>7861768.0236084498</v>
      </c>
      <c r="F34" s="293">
        <v>-0.14844967287564359</v>
      </c>
      <c r="G34" s="226">
        <v>2.2938303045445214</v>
      </c>
      <c r="K34" s="2"/>
      <c r="L34" s="2"/>
      <c r="M34" s="2"/>
    </row>
    <row r="35" spans="1:13" ht="19.5" thickBot="1">
      <c r="A35" s="1253"/>
      <c r="B35" s="553" t="s">
        <v>48</v>
      </c>
      <c r="C35" s="554">
        <v>59769369.266968802</v>
      </c>
      <c r="D35" s="555">
        <v>66155973.358450606</v>
      </c>
      <c r="E35" s="556">
        <v>18731465.610912651</v>
      </c>
      <c r="F35" s="557">
        <v>-9.6538585516344644E-2</v>
      </c>
      <c r="G35" s="558">
        <v>2.1908538556720369</v>
      </c>
      <c r="K35" s="2"/>
      <c r="L35" s="2"/>
      <c r="M35" s="2"/>
    </row>
    <row r="36" spans="1:13" ht="38.25" thickTop="1">
      <c r="A36" s="1004"/>
      <c r="B36" s="1003"/>
      <c r="C36" s="486" t="s">
        <v>2553</v>
      </c>
      <c r="D36" s="487" t="s">
        <v>2454</v>
      </c>
      <c r="E36" s="488" t="s">
        <v>1976</v>
      </c>
      <c r="F36" s="298" t="s">
        <v>232</v>
      </c>
      <c r="G36" s="1002" t="s">
        <v>1733</v>
      </c>
      <c r="K36" s="2"/>
      <c r="L36" s="2"/>
      <c r="M36" s="2"/>
    </row>
    <row r="37" spans="1:13" ht="18.75">
      <c r="A37" s="1253" t="s">
        <v>18</v>
      </c>
      <c r="B37" s="292" t="s">
        <v>96</v>
      </c>
      <c r="C37" s="296">
        <v>3221066.3325</v>
      </c>
      <c r="D37" s="295">
        <v>3072798.2105</v>
      </c>
      <c r="E37" s="294">
        <v>666326.3125</v>
      </c>
      <c r="F37" s="293">
        <v>4.8251825158370565E-2</v>
      </c>
      <c r="G37" s="226">
        <v>3.834067441243362</v>
      </c>
      <c r="K37" s="2"/>
      <c r="L37" s="2"/>
      <c r="M37" s="2"/>
    </row>
    <row r="38" spans="1:13" ht="18.75">
      <c r="A38" s="1253"/>
      <c r="B38" s="292" t="s">
        <v>97</v>
      </c>
      <c r="C38" s="296">
        <v>8276771.4746883903</v>
      </c>
      <c r="D38" s="295">
        <v>9150324.3236299995</v>
      </c>
      <c r="E38" s="294">
        <v>3331907.7556690001</v>
      </c>
      <c r="F38" s="293">
        <v>-9.5466872872005948E-2</v>
      </c>
      <c r="G38" s="226">
        <v>1.4840938230075733</v>
      </c>
      <c r="K38" s="2"/>
      <c r="L38" s="2"/>
      <c r="M38" s="2"/>
    </row>
    <row r="39" spans="1:13" ht="18.75">
      <c r="A39" s="1253"/>
      <c r="B39" s="292" t="s">
        <v>98</v>
      </c>
      <c r="C39" s="296">
        <v>4807843.3432324901</v>
      </c>
      <c r="D39" s="295">
        <v>5514684.2544988403</v>
      </c>
      <c r="E39" s="294">
        <v>1824646.9910089001</v>
      </c>
      <c r="F39" s="293">
        <v>-0.12817432125687234</v>
      </c>
      <c r="G39" s="226">
        <v>1.6349443848171941</v>
      </c>
      <c r="K39" s="2"/>
      <c r="L39" s="2"/>
      <c r="M39" s="2"/>
    </row>
    <row r="40" spans="1:13" ht="36.75" thickBot="1">
      <c r="A40" s="1253"/>
      <c r="B40" s="292" t="s">
        <v>1743</v>
      </c>
      <c r="C40" s="291">
        <v>30504.052199999998</v>
      </c>
      <c r="D40" s="291">
        <v>32023.741900000001</v>
      </c>
      <c r="E40" s="290">
        <v>12199.072249999999</v>
      </c>
      <c r="F40" s="239">
        <v>-4.7455094559077815E-2</v>
      </c>
      <c r="G40" s="238">
        <v>1.5005222999642451</v>
      </c>
      <c r="K40" s="2"/>
      <c r="L40" s="2"/>
      <c r="M40" s="2"/>
    </row>
    <row r="41" spans="1:13" ht="19.5" thickBot="1">
      <c r="A41" s="1253"/>
      <c r="B41" s="553" t="s">
        <v>48</v>
      </c>
      <c r="C41" s="559">
        <v>16336185.202620881</v>
      </c>
      <c r="D41" s="559">
        <v>17769830.53052884</v>
      </c>
      <c r="E41" s="556">
        <v>5835080.1314278999</v>
      </c>
      <c r="F41" s="560">
        <v>-8.0678615670809806E-2</v>
      </c>
      <c r="G41" s="561">
        <v>1.7996505334406194</v>
      </c>
    </row>
    <row r="42" spans="1:13" ht="20.25" thickTop="1" thickBot="1">
      <c r="A42" s="289"/>
      <c r="B42" s="288" t="s">
        <v>115</v>
      </c>
      <c r="C42" s="203">
        <v>76105554.46958968</v>
      </c>
      <c r="D42" s="203">
        <v>83925803.88897945</v>
      </c>
      <c r="E42" s="287">
        <v>24566545.74234055</v>
      </c>
      <c r="F42" s="186">
        <v>-9.3180512512393898E-2</v>
      </c>
      <c r="G42" s="187">
        <v>2.0979346981786464</v>
      </c>
    </row>
    <row r="44" spans="1:13" ht="15.75" thickBot="1"/>
    <row r="45" spans="1:13" ht="19.5" thickBot="1">
      <c r="A45" s="1258" t="s">
        <v>1742</v>
      </c>
      <c r="B45" s="1260" t="s">
        <v>1741</v>
      </c>
      <c r="C45" s="1262" t="s">
        <v>230</v>
      </c>
      <c r="D45" s="1262"/>
      <c r="E45" s="1262"/>
      <c r="F45" s="1249" t="s">
        <v>231</v>
      </c>
      <c r="G45" s="1249"/>
    </row>
    <row r="46" spans="1:13" ht="38.25" thickBot="1">
      <c r="A46" s="1259"/>
      <c r="B46" s="1261"/>
      <c r="C46" s="489" t="s">
        <v>2553</v>
      </c>
      <c r="D46" s="489" t="s">
        <v>2454</v>
      </c>
      <c r="E46" s="489" t="s">
        <v>1976</v>
      </c>
      <c r="F46" s="562" t="s">
        <v>232</v>
      </c>
      <c r="G46" s="286" t="s">
        <v>1733</v>
      </c>
    </row>
    <row r="47" spans="1:13" ht="20.25">
      <c r="A47" s="1250" t="s">
        <v>22</v>
      </c>
      <c r="B47" s="285" t="s">
        <v>1738</v>
      </c>
      <c r="C47" s="284">
        <v>1595160.11</v>
      </c>
      <c r="D47" s="283">
        <v>1757229.2</v>
      </c>
      <c r="E47" s="283">
        <v>512900.47200000001</v>
      </c>
      <c r="F47" s="282">
        <v>-9.2229909450628256E-2</v>
      </c>
      <c r="G47" s="281">
        <v>2.1100772900049116</v>
      </c>
    </row>
    <row r="48" spans="1:13" ht="20.25">
      <c r="A48" s="1251"/>
      <c r="B48" s="285" t="s">
        <v>28</v>
      </c>
      <c r="C48" s="284">
        <v>415907.495</v>
      </c>
      <c r="D48" s="283">
        <v>481797.326</v>
      </c>
      <c r="E48" s="283">
        <v>177080.4</v>
      </c>
      <c r="F48" s="282">
        <v>-0.13675839911157994</v>
      </c>
      <c r="G48" s="281">
        <v>1.348692994820432</v>
      </c>
    </row>
    <row r="49" spans="1:7" ht="20.25">
      <c r="A49" s="1251"/>
      <c r="B49" s="285" t="s">
        <v>27</v>
      </c>
      <c r="C49" s="284">
        <v>418350.84600000002</v>
      </c>
      <c r="D49" s="283">
        <v>461464.04499999998</v>
      </c>
      <c r="E49" s="283">
        <v>136699.09400000001</v>
      </c>
      <c r="F49" s="282">
        <v>-9.3426994946052555E-2</v>
      </c>
      <c r="G49" s="281">
        <v>2.0603776057213663</v>
      </c>
    </row>
    <row r="50" spans="1:7" ht="20.25">
      <c r="A50" s="1251"/>
      <c r="B50" s="285" t="s">
        <v>1740</v>
      </c>
      <c r="C50" s="284">
        <v>272587.478</v>
      </c>
      <c r="D50" s="283">
        <v>316106.25199999998</v>
      </c>
      <c r="E50" s="283">
        <v>117812.573</v>
      </c>
      <c r="F50" s="282">
        <v>-0.1376713485565606</v>
      </c>
      <c r="G50" s="281">
        <v>1.3137384326543824</v>
      </c>
    </row>
    <row r="51" spans="1:7" ht="20.25">
      <c r="A51" s="1251"/>
      <c r="B51" s="285" t="s">
        <v>24</v>
      </c>
      <c r="C51" s="284">
        <v>85136.308999999994</v>
      </c>
      <c r="D51" s="283">
        <v>87170.376799999998</v>
      </c>
      <c r="E51" s="283">
        <v>20292.9493</v>
      </c>
      <c r="F51" s="282">
        <v>-2.3334392653445613E-2</v>
      </c>
      <c r="G51" s="281">
        <v>3.1953640026095167</v>
      </c>
    </row>
    <row r="52" spans="1:7" ht="20.25">
      <c r="A52" s="1251"/>
      <c r="B52" s="285" t="s">
        <v>25</v>
      </c>
      <c r="C52" s="284">
        <v>1415023.92</v>
      </c>
      <c r="D52" s="283">
        <v>1547461.43</v>
      </c>
      <c r="E52" s="283">
        <v>458032.47700000001</v>
      </c>
      <c r="F52" s="282">
        <v>-8.558372275553261E-2</v>
      </c>
      <c r="G52" s="281">
        <v>2.0893528102375147</v>
      </c>
    </row>
    <row r="53" spans="1:7" ht="21" thickBot="1">
      <c r="A53" s="1252"/>
      <c r="B53" s="285" t="s">
        <v>1739</v>
      </c>
      <c r="C53" s="284">
        <v>63811.130899999996</v>
      </c>
      <c r="D53" s="283">
        <v>68468.329400000002</v>
      </c>
      <c r="E53" s="283">
        <v>18627.5484</v>
      </c>
      <c r="F53" s="282">
        <v>-6.8019747828110488E-2</v>
      </c>
      <c r="G53" s="281">
        <v>2.4256322694617181</v>
      </c>
    </row>
    <row r="54" spans="1:7" ht="21" thickBot="1">
      <c r="A54" s="199" t="s">
        <v>23</v>
      </c>
      <c r="B54" s="280" t="s">
        <v>1738</v>
      </c>
      <c r="C54" s="279">
        <v>17599.260300000002</v>
      </c>
      <c r="D54" s="279">
        <v>18777.775300000001</v>
      </c>
      <c r="E54" s="279">
        <v>6591.3407699999998</v>
      </c>
      <c r="F54" s="278">
        <v>-6.2761162127656256E-2</v>
      </c>
      <c r="G54" s="277">
        <v>1.670057718772747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F15"/>
  <sheetViews>
    <sheetView rightToLeft="1" workbookViewId="0">
      <selection activeCell="N6" sqref="N6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32">
      <c r="A1" s="306" t="s">
        <v>99</v>
      </c>
      <c r="B1" s="306" t="s">
        <v>1</v>
      </c>
      <c r="C1" s="306" t="s">
        <v>203</v>
      </c>
      <c r="D1" s="306" t="s">
        <v>3</v>
      </c>
      <c r="E1" s="306" t="s">
        <v>202</v>
      </c>
      <c r="F1" s="306" t="s">
        <v>5</v>
      </c>
      <c r="G1" s="306" t="s">
        <v>201</v>
      </c>
      <c r="H1" s="306" t="s">
        <v>7</v>
      </c>
      <c r="I1" s="306" t="s">
        <v>8</v>
      </c>
      <c r="J1" s="306" t="s">
        <v>9</v>
      </c>
      <c r="K1" s="306" t="s">
        <v>199</v>
      </c>
      <c r="L1" s="306" t="s">
        <v>11</v>
      </c>
      <c r="M1" s="198" t="s">
        <v>12</v>
      </c>
      <c r="N1" s="198" t="s">
        <v>329</v>
      </c>
      <c r="O1" s="198" t="s">
        <v>200</v>
      </c>
      <c r="P1" s="198" t="s">
        <v>1477</v>
      </c>
      <c r="Q1" s="198" t="s">
        <v>1506</v>
      </c>
      <c r="R1" s="198" t="s">
        <v>1556</v>
      </c>
      <c r="S1" s="198" t="s">
        <v>1641</v>
      </c>
      <c r="T1" s="198" t="s">
        <v>1642</v>
      </c>
      <c r="U1" s="198" t="s">
        <v>1413</v>
      </c>
      <c r="V1" s="198" t="s">
        <v>1731</v>
      </c>
      <c r="W1" s="502" t="s">
        <v>1856</v>
      </c>
      <c r="X1" s="514" t="s">
        <v>1415</v>
      </c>
      <c r="Y1" s="514" t="s">
        <v>1952</v>
      </c>
      <c r="Z1" s="514" t="s">
        <v>1975</v>
      </c>
      <c r="AA1" s="514" t="s">
        <v>2075</v>
      </c>
      <c r="AB1" s="514" t="s">
        <v>2196</v>
      </c>
      <c r="AC1" s="514" t="s">
        <v>2280</v>
      </c>
      <c r="AD1" s="514" t="s">
        <v>2342</v>
      </c>
      <c r="AE1" s="514" t="s">
        <v>2453</v>
      </c>
      <c r="AF1" s="514" t="s">
        <v>2552</v>
      </c>
    </row>
    <row r="2" spans="1:32">
      <c r="A2" s="306" t="s">
        <v>96</v>
      </c>
      <c r="B2" s="305">
        <v>2416833.8250293802</v>
      </c>
      <c r="C2" s="305">
        <v>2405710.4725272502</v>
      </c>
      <c r="D2" s="305">
        <v>2403033.2003092398</v>
      </c>
      <c r="E2" s="305">
        <v>2763785.2299751202</v>
      </c>
      <c r="F2" s="305">
        <v>2642137.9624000802</v>
      </c>
      <c r="G2" s="305">
        <v>3336633.1119089499</v>
      </c>
      <c r="H2" s="305">
        <v>3967308.3627182702</v>
      </c>
      <c r="I2" s="305">
        <v>4693073.0923005696</v>
      </c>
      <c r="J2" s="305">
        <v>4343000.3971269904</v>
      </c>
      <c r="K2" s="305">
        <v>3810729.31777466</v>
      </c>
      <c r="L2" s="305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  <c r="AE2" s="96">
        <v>35746344.075695403</v>
      </c>
      <c r="AF2" s="96">
        <v>33874039.503508203</v>
      </c>
    </row>
    <row r="3" spans="1:32">
      <c r="A3" s="306" t="s">
        <v>97</v>
      </c>
      <c r="B3" s="305">
        <v>1406022.8352451101</v>
      </c>
      <c r="C3" s="305">
        <v>1393319.97989276</v>
      </c>
      <c r="D3" s="305">
        <v>1324226.48206831</v>
      </c>
      <c r="E3" s="305">
        <v>1445546.5499819401</v>
      </c>
      <c r="F3" s="305">
        <v>1594810.5262482599</v>
      </c>
      <c r="G3" s="305">
        <v>1894504.3764913499</v>
      </c>
      <c r="H3" s="305">
        <v>2156830.23398674</v>
      </c>
      <c r="I3" s="305">
        <v>2469373.7278421302</v>
      </c>
      <c r="J3" s="305">
        <v>2338324.4696498602</v>
      </c>
      <c r="K3" s="305">
        <v>2113953.1681683101</v>
      </c>
      <c r="L3" s="305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  <c r="AE3" s="96">
        <v>30409629.2827552</v>
      </c>
      <c r="AF3" s="96">
        <v>25895329.763460599</v>
      </c>
    </row>
    <row r="4" spans="1:32">
      <c r="A4" s="304" t="s">
        <v>48</v>
      </c>
      <c r="B4" s="303">
        <v>3822856.6602745</v>
      </c>
      <c r="C4" s="303">
        <v>3799030.45242002</v>
      </c>
      <c r="D4" s="303">
        <v>3727259.6823775498</v>
      </c>
      <c r="E4" s="303">
        <v>4209331.7799570598</v>
      </c>
      <c r="F4" s="303">
        <v>4236948.4886483401</v>
      </c>
      <c r="G4" s="303">
        <v>5231137.4884003</v>
      </c>
      <c r="H4" s="303">
        <v>6124138.5967050102</v>
      </c>
      <c r="I4" s="303">
        <v>7162446.8201427003</v>
      </c>
      <c r="J4" s="303">
        <v>6681324.8667768398</v>
      </c>
      <c r="K4" s="303">
        <v>5924682.48594297</v>
      </c>
      <c r="L4" s="303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  <c r="AE4" s="97">
        <v>66155973.358450606</v>
      </c>
      <c r="AF4" s="97">
        <v>59769369.266968802</v>
      </c>
    </row>
    <row r="5" spans="1:32">
      <c r="H5" s="302"/>
    </row>
    <row r="6" spans="1:32">
      <c r="A6" s="306" t="s">
        <v>99</v>
      </c>
      <c r="B6" s="306" t="s">
        <v>1642</v>
      </c>
      <c r="C6" s="306" t="s">
        <v>1413</v>
      </c>
      <c r="D6" s="306" t="s">
        <v>1731</v>
      </c>
      <c r="E6" s="306" t="s">
        <v>1856</v>
      </c>
      <c r="F6" s="198" t="s">
        <v>1415</v>
      </c>
      <c r="G6" s="198" t="s">
        <v>1952</v>
      </c>
      <c r="H6" s="198" t="s">
        <v>1975</v>
      </c>
      <c r="I6" s="198" t="s">
        <v>2075</v>
      </c>
      <c r="J6" s="198" t="s">
        <v>2196</v>
      </c>
      <c r="K6" s="198" t="s">
        <v>2280</v>
      </c>
      <c r="L6" s="198" t="s">
        <v>2342</v>
      </c>
      <c r="M6" s="198" t="s">
        <v>2453</v>
      </c>
      <c r="N6" s="198" t="s">
        <v>2552</v>
      </c>
    </row>
    <row r="7" spans="1:32">
      <c r="A7" s="306" t="s">
        <v>96</v>
      </c>
      <c r="B7" s="305">
        <v>6957819.9301684201</v>
      </c>
      <c r="C7" s="305">
        <v>6710389.7320109196</v>
      </c>
      <c r="D7" s="305">
        <v>6606269.6757988101</v>
      </c>
      <c r="E7" s="305">
        <v>7648453.3136783699</v>
      </c>
      <c r="F7" s="96">
        <v>8660992.2301745992</v>
      </c>
      <c r="G7" s="96">
        <v>10065916.4436255</v>
      </c>
      <c r="H7" s="96">
        <v>10869697.587304199</v>
      </c>
      <c r="I7" s="96">
        <v>14714537.1428806</v>
      </c>
      <c r="J7" s="96">
        <v>21556621.8715204</v>
      </c>
      <c r="K7" s="96">
        <v>27957126.8189454</v>
      </c>
      <c r="L7" s="96">
        <v>40261045.076450899</v>
      </c>
      <c r="M7" s="96">
        <v>35746344.075695403</v>
      </c>
      <c r="N7" s="96">
        <v>33874039.503508203</v>
      </c>
    </row>
    <row r="8" spans="1:32">
      <c r="A8" s="306" t="s">
        <v>97</v>
      </c>
      <c r="B8" s="305">
        <v>4157493.7685361598</v>
      </c>
      <c r="C8" s="305">
        <v>4600103.7514097402</v>
      </c>
      <c r="D8" s="305">
        <v>4595064.4016618198</v>
      </c>
      <c r="E8" s="305">
        <v>5378671.8905872898</v>
      </c>
      <c r="F8" s="96">
        <v>6241400.3372966303</v>
      </c>
      <c r="G8" s="96">
        <v>7354418.6226700796</v>
      </c>
      <c r="H8" s="96">
        <v>7861768.0236084498</v>
      </c>
      <c r="I8" s="96">
        <v>11215614.6996831</v>
      </c>
      <c r="J8" s="96">
        <v>15446636.4246617</v>
      </c>
      <c r="K8" s="96">
        <v>19610260.931599502</v>
      </c>
      <c r="L8" s="96">
        <v>31556816.8293286</v>
      </c>
      <c r="M8" s="96">
        <v>30409629.2827552</v>
      </c>
      <c r="N8" s="96">
        <v>25895329.763460599</v>
      </c>
    </row>
    <row r="9" spans="1:32">
      <c r="A9" s="304" t="s">
        <v>48</v>
      </c>
      <c r="B9" s="97">
        <v>11115313.69870458</v>
      </c>
      <c r="C9" s="97">
        <v>11310493.483420659</v>
      </c>
      <c r="D9" s="97">
        <v>11201334.07746063</v>
      </c>
      <c r="E9" s="97">
        <v>13027125.20426566</v>
      </c>
      <c r="F9" s="97">
        <v>14902392.567471229</v>
      </c>
      <c r="G9" s="97">
        <v>17420335.066295579</v>
      </c>
      <c r="H9" s="97">
        <v>18731465.610912651</v>
      </c>
      <c r="I9" s="97">
        <v>25930151.8425637</v>
      </c>
      <c r="J9" s="97">
        <v>37003258.296182096</v>
      </c>
      <c r="K9" s="97">
        <v>47567387.750544906</v>
      </c>
      <c r="L9" s="97">
        <v>71817861.905779496</v>
      </c>
      <c r="M9" s="97">
        <v>66155973.358450606</v>
      </c>
      <c r="N9" s="97">
        <v>59769369.266968802</v>
      </c>
    </row>
    <row r="10" spans="1:32">
      <c r="H10" s="302"/>
    </row>
    <row r="15" spans="1:32">
      <c r="S15" s="56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F13"/>
  <sheetViews>
    <sheetView rightToLeft="1" workbookViewId="0">
      <selection activeCell="N8" sqref="N8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32" ht="15.75" customHeight="1">
      <c r="A1" s="306" t="s">
        <v>99</v>
      </c>
      <c r="B1" s="306" t="s">
        <v>1</v>
      </c>
      <c r="C1" s="306" t="s">
        <v>2</v>
      </c>
      <c r="D1" s="306" t="s">
        <v>3</v>
      </c>
      <c r="E1" s="306" t="s">
        <v>4</v>
      </c>
      <c r="F1" s="306" t="s">
        <v>5</v>
      </c>
      <c r="G1" s="306" t="s">
        <v>6</v>
      </c>
      <c r="H1" s="306" t="s">
        <v>7</v>
      </c>
      <c r="I1" s="306" t="s">
        <v>8</v>
      </c>
      <c r="J1" s="306" t="s">
        <v>9</v>
      </c>
      <c r="K1" s="306" t="s">
        <v>10</v>
      </c>
      <c r="L1" s="306" t="s">
        <v>11</v>
      </c>
      <c r="M1" s="306" t="s">
        <v>12</v>
      </c>
      <c r="N1" s="198" t="s">
        <v>329</v>
      </c>
      <c r="O1" s="198" t="s">
        <v>200</v>
      </c>
      <c r="P1" s="514" t="s">
        <v>1477</v>
      </c>
      <c r="Q1" s="514" t="s">
        <v>1506</v>
      </c>
      <c r="R1" s="514" t="s">
        <v>1556</v>
      </c>
      <c r="S1" s="514" t="s">
        <v>1641</v>
      </c>
      <c r="T1" s="514" t="s">
        <v>1642</v>
      </c>
      <c r="U1" s="514" t="s">
        <v>1413</v>
      </c>
      <c r="V1" s="514" t="s">
        <v>1731</v>
      </c>
      <c r="W1" s="514" t="s">
        <v>1856</v>
      </c>
      <c r="X1" s="514" t="s">
        <v>1415</v>
      </c>
      <c r="Y1" s="514" t="s">
        <v>1952</v>
      </c>
      <c r="Z1" s="514" t="s">
        <v>1975</v>
      </c>
      <c r="AA1" s="514" t="s">
        <v>2075</v>
      </c>
      <c r="AB1" s="514" t="s">
        <v>2196</v>
      </c>
      <c r="AC1" s="514" t="s">
        <v>2280</v>
      </c>
      <c r="AD1" s="514" t="s">
        <v>2342</v>
      </c>
      <c r="AE1" s="514" t="s">
        <v>2453</v>
      </c>
      <c r="AF1" s="514" t="s">
        <v>2552</v>
      </c>
    </row>
    <row r="2" spans="1:32">
      <c r="A2" s="306" t="s">
        <v>96</v>
      </c>
      <c r="B2" s="305">
        <v>103949.2135</v>
      </c>
      <c r="C2" s="305">
        <v>101360.4235</v>
      </c>
      <c r="D2" s="305">
        <v>102062.6195</v>
      </c>
      <c r="E2" s="305">
        <v>109730.49649999999</v>
      </c>
      <c r="F2" s="305">
        <v>111973.993</v>
      </c>
      <c r="G2" s="305">
        <v>118712.594</v>
      </c>
      <c r="H2" s="305">
        <v>153170.644</v>
      </c>
      <c r="I2" s="305">
        <v>200243.52499999999</v>
      </c>
      <c r="J2" s="305">
        <v>179298.367</v>
      </c>
      <c r="K2" s="305">
        <v>151297.52299999999</v>
      </c>
      <c r="L2" s="305">
        <v>167169.11799999999</v>
      </c>
      <c r="M2" s="305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  <c r="AE2" s="96">
        <v>3072798.2105</v>
      </c>
      <c r="AF2" s="96">
        <v>3221066.3325</v>
      </c>
    </row>
    <row r="3" spans="1:32">
      <c r="A3" s="306" t="s">
        <v>97</v>
      </c>
      <c r="B3" s="305">
        <v>543696.45648507995</v>
      </c>
      <c r="C3" s="305">
        <v>527318.87454611296</v>
      </c>
      <c r="D3" s="305">
        <v>527210.36133633496</v>
      </c>
      <c r="E3" s="305">
        <v>586528.82787542196</v>
      </c>
      <c r="F3" s="305">
        <v>571634.47437277297</v>
      </c>
      <c r="G3" s="305">
        <v>722508.42831611796</v>
      </c>
      <c r="H3" s="305">
        <v>864886.88823736203</v>
      </c>
      <c r="I3" s="305">
        <v>945346.44023893203</v>
      </c>
      <c r="J3" s="305">
        <v>946401.67133328097</v>
      </c>
      <c r="K3" s="305">
        <v>910652.98222597595</v>
      </c>
      <c r="L3" s="305">
        <v>1014964.87996767</v>
      </c>
      <c r="M3" s="305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  <c r="AE3" s="96">
        <v>9150324.3236299995</v>
      </c>
      <c r="AF3" s="96">
        <v>8276771.4746883903</v>
      </c>
    </row>
    <row r="4" spans="1:32">
      <c r="A4" s="306" t="s">
        <v>98</v>
      </c>
      <c r="B4" s="305">
        <v>321093.06879530998</v>
      </c>
      <c r="C4" s="305">
        <v>319747.41646337602</v>
      </c>
      <c r="D4" s="305">
        <v>319817.05338951398</v>
      </c>
      <c r="E4" s="305">
        <v>335406.22170169099</v>
      </c>
      <c r="F4" s="305">
        <v>319001.34948787</v>
      </c>
      <c r="G4" s="305">
        <v>350232.26595696498</v>
      </c>
      <c r="H4" s="305">
        <v>493746.43529703101</v>
      </c>
      <c r="I4" s="305">
        <v>497953.36839122302</v>
      </c>
      <c r="J4" s="305">
        <v>493887.59309931699</v>
      </c>
      <c r="K4" s="305">
        <v>437943.93928874098</v>
      </c>
      <c r="L4" s="305">
        <v>476889.85538618098</v>
      </c>
      <c r="M4" s="305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  <c r="AE4" s="96">
        <v>5514684.2544988403</v>
      </c>
      <c r="AF4" s="96">
        <v>4807843.3432324901</v>
      </c>
    </row>
    <row r="5" spans="1:32" ht="14.25" customHeight="1">
      <c r="A5" s="306" t="s">
        <v>100</v>
      </c>
      <c r="B5" s="305">
        <v>4522.2</v>
      </c>
      <c r="C5" s="305">
        <v>4522.2</v>
      </c>
      <c r="D5" s="305">
        <v>4703.9422999999997</v>
      </c>
      <c r="E5" s="305">
        <v>4786.4422999999997</v>
      </c>
      <c r="F5" s="305">
        <v>4855.0823</v>
      </c>
      <c r="G5" s="305">
        <v>5033.5222999999996</v>
      </c>
      <c r="H5" s="305">
        <v>5925.1823000000004</v>
      </c>
      <c r="I5" s="305">
        <v>6140.2098999999998</v>
      </c>
      <c r="J5" s="305">
        <v>6541.4598999999998</v>
      </c>
      <c r="K5" s="305">
        <v>6540.8599000000004</v>
      </c>
      <c r="L5" s="305">
        <v>6556.6099000000004</v>
      </c>
      <c r="M5" s="305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  <c r="AE5" s="96">
        <v>32023.741900000001</v>
      </c>
      <c r="AF5" s="96">
        <v>30504.052199999998</v>
      </c>
    </row>
    <row r="6" spans="1:32">
      <c r="A6" s="304" t="s">
        <v>48</v>
      </c>
      <c r="B6" s="303">
        <v>973260.93878038996</v>
      </c>
      <c r="C6" s="303">
        <v>952948.91450948897</v>
      </c>
      <c r="D6" s="303">
        <v>953793.97652584803</v>
      </c>
      <c r="E6" s="303">
        <v>1036451.98837711</v>
      </c>
      <c r="F6" s="303">
        <v>1007464.89916064</v>
      </c>
      <c r="G6" s="303">
        <v>1196486.8105730801</v>
      </c>
      <c r="H6" s="303">
        <v>1517729.14983439</v>
      </c>
      <c r="I6" s="303">
        <v>1649683.5435301601</v>
      </c>
      <c r="J6" s="303">
        <v>1626129.0913326</v>
      </c>
      <c r="K6" s="303">
        <v>1506435.30441472</v>
      </c>
      <c r="L6" s="303">
        <v>1665580.4632538499</v>
      </c>
      <c r="M6" s="303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  <c r="AE6" s="97">
        <v>17769830.53052884</v>
      </c>
      <c r="AF6" s="97">
        <v>16336185.202620881</v>
      </c>
    </row>
    <row r="8" spans="1:32" ht="15" customHeight="1">
      <c r="A8" s="306" t="s">
        <v>99</v>
      </c>
      <c r="B8" s="306" t="s">
        <v>1642</v>
      </c>
      <c r="C8" s="306" t="s">
        <v>1413</v>
      </c>
      <c r="D8" s="306" t="s">
        <v>1731</v>
      </c>
      <c r="E8" s="306" t="s">
        <v>1856</v>
      </c>
      <c r="F8" s="306" t="s">
        <v>1415</v>
      </c>
      <c r="G8" s="198" t="s">
        <v>1952</v>
      </c>
      <c r="H8" s="198" t="s">
        <v>1975</v>
      </c>
      <c r="I8" s="514" t="s">
        <v>2075</v>
      </c>
      <c r="J8" s="514" t="s">
        <v>2196</v>
      </c>
      <c r="K8" s="514" t="s">
        <v>2280</v>
      </c>
      <c r="L8" s="514" t="s">
        <v>2342</v>
      </c>
      <c r="M8" s="514" t="s">
        <v>2453</v>
      </c>
      <c r="N8" s="514" t="s">
        <v>2552</v>
      </c>
    </row>
    <row r="9" spans="1:32">
      <c r="A9" s="306" t="s">
        <v>96</v>
      </c>
      <c r="B9" s="305">
        <v>347108.32400000002</v>
      </c>
      <c r="C9" s="305">
        <v>308391.42800000001</v>
      </c>
      <c r="D9" s="305">
        <v>328178.45299999998</v>
      </c>
      <c r="E9" s="305">
        <v>407331.09899999999</v>
      </c>
      <c r="F9" s="305">
        <v>473399.92349999998</v>
      </c>
      <c r="G9" s="96">
        <v>615686.76500000001</v>
      </c>
      <c r="H9" s="96">
        <v>666326.3125</v>
      </c>
      <c r="I9" s="96">
        <v>1129595.7590000001</v>
      </c>
      <c r="J9" s="96">
        <v>1634905.0730000001</v>
      </c>
      <c r="K9" s="96">
        <v>2024835.091</v>
      </c>
      <c r="L9" s="87">
        <v>2646692.1085000001</v>
      </c>
      <c r="M9" s="87">
        <v>3072798.2105</v>
      </c>
      <c r="N9" s="87">
        <v>3221066.3325</v>
      </c>
    </row>
    <row r="10" spans="1:32">
      <c r="A10" s="306" t="s">
        <v>97</v>
      </c>
      <c r="B10" s="305">
        <v>1891678.81472384</v>
      </c>
      <c r="C10" s="305">
        <v>1871795.61670226</v>
      </c>
      <c r="D10" s="305">
        <v>1938041.8699179599</v>
      </c>
      <c r="E10" s="305">
        <v>2216232.8920046198</v>
      </c>
      <c r="F10" s="305">
        <v>2577002.0965516102</v>
      </c>
      <c r="G10" s="96">
        <v>3038195.5115687</v>
      </c>
      <c r="H10" s="96">
        <v>3331907.7556690001</v>
      </c>
      <c r="I10" s="96">
        <v>4275564.5425738897</v>
      </c>
      <c r="J10" s="96">
        <v>5380347.02725079</v>
      </c>
      <c r="K10" s="96">
        <v>7284796.34658626</v>
      </c>
      <c r="L10" s="87">
        <v>9991905.4343786892</v>
      </c>
      <c r="M10" s="87">
        <v>9150324.3236299995</v>
      </c>
      <c r="N10" s="87">
        <v>8276771.4746883903</v>
      </c>
    </row>
    <row r="11" spans="1:32">
      <c r="A11" s="306" t="s">
        <v>98</v>
      </c>
      <c r="B11" s="305">
        <v>880315.566075849</v>
      </c>
      <c r="C11" s="305">
        <v>831253.87301130802</v>
      </c>
      <c r="D11" s="305">
        <v>890854.04076424695</v>
      </c>
      <c r="E11" s="305">
        <v>1146705.42632571</v>
      </c>
      <c r="F11" s="305">
        <v>1464787.4090302801</v>
      </c>
      <c r="G11" s="96">
        <v>1726179.4175134499</v>
      </c>
      <c r="H11" s="96">
        <v>1824646.9910089001</v>
      </c>
      <c r="I11" s="96">
        <v>2407421.3655230301</v>
      </c>
      <c r="J11" s="96">
        <v>3413521.7474054</v>
      </c>
      <c r="K11" s="96">
        <v>3921146.9969858499</v>
      </c>
      <c r="L11" s="87">
        <v>4957382.5847040499</v>
      </c>
      <c r="M11" s="87">
        <v>5514684.2544988403</v>
      </c>
      <c r="N11" s="87">
        <v>4807843.3432324901</v>
      </c>
    </row>
    <row r="12" spans="1:32" ht="13.5" customHeight="1">
      <c r="A12" s="306" t="s">
        <v>100</v>
      </c>
      <c r="B12" s="305">
        <v>8645.4621800000004</v>
      </c>
      <c r="C12" s="305">
        <v>8727.0113000000001</v>
      </c>
      <c r="D12" s="305">
        <v>8871.0251000000007</v>
      </c>
      <c r="E12" s="305">
        <v>8928.2476999999999</v>
      </c>
      <c r="F12" s="305">
        <v>10083.575000000001</v>
      </c>
      <c r="G12" s="96">
        <v>10940.905500000001</v>
      </c>
      <c r="H12" s="96">
        <v>12199.072249999999</v>
      </c>
      <c r="I12" s="96">
        <v>16629.589</v>
      </c>
      <c r="J12" s="96">
        <v>19658.77</v>
      </c>
      <c r="K12" s="96">
        <v>23128.866999999998</v>
      </c>
      <c r="L12" s="87">
        <v>29315.830399999999</v>
      </c>
      <c r="M12" s="87">
        <v>32023.741900000001</v>
      </c>
      <c r="N12" s="87">
        <v>30504.052199999998</v>
      </c>
    </row>
    <row r="13" spans="1:32">
      <c r="A13" s="304" t="s">
        <v>48</v>
      </c>
      <c r="B13" s="97">
        <v>3127748.1669796887</v>
      </c>
      <c r="C13" s="97">
        <v>3020167.9290135675</v>
      </c>
      <c r="D13" s="97">
        <v>3165945.3887822069</v>
      </c>
      <c r="E13" s="97">
        <v>3779197.66503033</v>
      </c>
      <c r="F13" s="97">
        <v>4525273.0040818909</v>
      </c>
      <c r="G13" s="97">
        <v>5391002.5995821506</v>
      </c>
      <c r="H13" s="97">
        <v>5835080.1314278999</v>
      </c>
      <c r="I13" s="97">
        <v>7829211.2560969191</v>
      </c>
      <c r="J13" s="97">
        <v>10448432.61765619</v>
      </c>
      <c r="K13" s="97">
        <v>13253907.301572109</v>
      </c>
      <c r="L13" s="97">
        <v>17625295.957982741</v>
      </c>
      <c r="M13" s="97">
        <v>17769830.53052884</v>
      </c>
      <c r="N13" s="97">
        <v>16336185.202620881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A4" sqref="A4:G16"/>
    </sheetView>
  </sheetViews>
  <sheetFormatPr defaultColWidth="9.140625" defaultRowHeight="15"/>
  <cols>
    <col min="1" max="1" width="28.28515625" style="82" customWidth="1"/>
    <col min="2" max="2" width="14.5703125" style="82" bestFit="1" customWidth="1"/>
    <col min="3" max="3" width="8.85546875" style="82" bestFit="1" customWidth="1"/>
    <col min="4" max="4" width="10.140625" style="82" bestFit="1" customWidth="1"/>
    <col min="5" max="5" width="8.85546875" style="82" bestFit="1" customWidth="1"/>
    <col min="6" max="6" width="13.140625" style="82" bestFit="1" customWidth="1"/>
    <col min="7" max="7" width="8.85546875" style="82" bestFit="1" customWidth="1"/>
    <col min="8" max="16384" width="9.140625" style="82"/>
  </cols>
  <sheetData>
    <row r="1" spans="1:7" ht="20.25" customHeight="1" thickBot="1">
      <c r="G1" s="332" t="s">
        <v>101</v>
      </c>
    </row>
    <row r="2" spans="1:7" s="34" customFormat="1" ht="16.5" customHeight="1" thickBot="1">
      <c r="A2" s="1268" t="s">
        <v>116</v>
      </c>
      <c r="B2" s="1263" t="s">
        <v>2553</v>
      </c>
      <c r="C2" s="1263"/>
      <c r="D2" s="1263" t="s">
        <v>2454</v>
      </c>
      <c r="E2" s="1263"/>
      <c r="F2" s="1263" t="s">
        <v>1976</v>
      </c>
      <c r="G2" s="1263"/>
    </row>
    <row r="3" spans="1:7" s="34" customFormat="1" ht="17.25">
      <c r="A3" s="1269"/>
      <c r="B3" s="170" t="s">
        <v>102</v>
      </c>
      <c r="C3" s="213" t="s">
        <v>103</v>
      </c>
      <c r="D3" s="170" t="s">
        <v>102</v>
      </c>
      <c r="E3" s="213" t="s">
        <v>103</v>
      </c>
      <c r="F3" s="213" t="s">
        <v>102</v>
      </c>
      <c r="G3" s="331" t="s">
        <v>103</v>
      </c>
    </row>
    <row r="4" spans="1:7" s="34" customFormat="1" ht="17.25">
      <c r="A4" s="328" t="s">
        <v>104</v>
      </c>
      <c r="B4" s="176">
        <v>16122533.296739001</v>
      </c>
      <c r="C4" s="319">
        <v>0.211844370744073</v>
      </c>
      <c r="D4" s="176">
        <v>16060469.305075999</v>
      </c>
      <c r="E4" s="319">
        <v>0.19136509346185701</v>
      </c>
      <c r="F4" s="329">
        <v>5387279.1028929995</v>
      </c>
      <c r="G4" s="175">
        <v>0.219293308851639</v>
      </c>
    </row>
    <row r="5" spans="1:7" s="34" customFormat="1" ht="17.25">
      <c r="A5" s="328" t="s">
        <v>105</v>
      </c>
      <c r="B5" s="176">
        <v>12537937.3786905</v>
      </c>
      <c r="C5" s="319">
        <v>0.16474405141743501</v>
      </c>
      <c r="D5" s="176">
        <v>11592342.523519401</v>
      </c>
      <c r="E5" s="319">
        <v>0.138126082639068</v>
      </c>
      <c r="F5" s="329">
        <v>3466145.7501934902</v>
      </c>
      <c r="G5" s="175">
        <v>0.14109210902286401</v>
      </c>
    </row>
    <row r="6" spans="1:7" s="34" customFormat="1" ht="17.25">
      <c r="A6" s="328" t="s">
        <v>108</v>
      </c>
      <c r="B6" s="176">
        <v>6204625.8310687104</v>
      </c>
      <c r="C6" s="319">
        <v>8.1526583365842994E-2</v>
      </c>
      <c r="D6" s="176">
        <v>7045165.1116650002</v>
      </c>
      <c r="E6" s="319">
        <v>8.3945160906467406E-2</v>
      </c>
      <c r="F6" s="329">
        <v>1559784.1134991699</v>
      </c>
      <c r="G6" s="175">
        <v>6.3492203171684802E-2</v>
      </c>
    </row>
    <row r="7" spans="1:7" s="34" customFormat="1" ht="17.25">
      <c r="A7" s="328" t="s">
        <v>109</v>
      </c>
      <c r="B7" s="176">
        <v>6199630</v>
      </c>
      <c r="C7" s="319">
        <v>8.1460939917036596E-2</v>
      </c>
      <c r="D7" s="176">
        <v>7308902.5</v>
      </c>
      <c r="E7" s="319">
        <v>8.7087667455274298E-2</v>
      </c>
      <c r="F7" s="329">
        <v>951074.25</v>
      </c>
      <c r="G7" s="175">
        <v>3.8714203452739397E-2</v>
      </c>
    </row>
    <row r="8" spans="1:7" s="34" customFormat="1" ht="17.25">
      <c r="A8" s="328" t="s">
        <v>106</v>
      </c>
      <c r="B8" s="176">
        <v>5935223.5757600004</v>
      </c>
      <c r="C8" s="319">
        <v>7.7986733256527302E-2</v>
      </c>
      <c r="D8" s="176">
        <v>5471411.4822000004</v>
      </c>
      <c r="E8" s="319">
        <v>6.5193435494973806E-2</v>
      </c>
      <c r="F8" s="329">
        <v>1843969.3832139999</v>
      </c>
      <c r="G8" s="175">
        <v>7.5060181539316401E-2</v>
      </c>
    </row>
    <row r="9" spans="1:7" s="34" customFormat="1" ht="17.25">
      <c r="A9" s="328" t="s">
        <v>107</v>
      </c>
      <c r="B9" s="176">
        <v>5179907.2412123997</v>
      </c>
      <c r="C9" s="319">
        <v>6.8062144442849998E-2</v>
      </c>
      <c r="D9" s="176">
        <v>6324912.6906166002</v>
      </c>
      <c r="E9" s="319">
        <v>7.5363146940879602E-2</v>
      </c>
      <c r="F9" s="329">
        <v>1430325.4151788</v>
      </c>
      <c r="G9" s="175">
        <v>5.8222488020105698E-2</v>
      </c>
    </row>
    <row r="10" spans="1:7" s="34" customFormat="1" ht="17.25">
      <c r="A10" s="328" t="s">
        <v>117</v>
      </c>
      <c r="B10" s="176">
        <v>2899285.1421831199</v>
      </c>
      <c r="C10" s="319">
        <v>3.80955787312688E-2</v>
      </c>
      <c r="D10" s="176">
        <v>4173842.7759406902</v>
      </c>
      <c r="E10" s="319">
        <v>4.9732532576774902E-2</v>
      </c>
      <c r="F10" s="329">
        <v>743734.61338544602</v>
      </c>
      <c r="G10" s="175">
        <v>3.0274285248968299E-2</v>
      </c>
    </row>
    <row r="11" spans="1:7" s="34" customFormat="1" ht="17.25">
      <c r="A11" s="328" t="s">
        <v>119</v>
      </c>
      <c r="B11" s="176">
        <v>2636177.8258096501</v>
      </c>
      <c r="C11" s="330">
        <v>3.46384418874843E-2</v>
      </c>
      <c r="D11" s="176">
        <v>2930451.4780049999</v>
      </c>
      <c r="E11" s="319">
        <v>3.4917169001818897E-2</v>
      </c>
      <c r="F11" s="329">
        <v>658019.97475499997</v>
      </c>
      <c r="G11" s="175">
        <v>2.6785205443877299E-2</v>
      </c>
    </row>
    <row r="12" spans="1:7" s="34" customFormat="1" ht="17.25">
      <c r="A12" s="328" t="s">
        <v>110</v>
      </c>
      <c r="B12" s="176">
        <v>2006040</v>
      </c>
      <c r="C12" s="319">
        <v>2.63586542924613E-2</v>
      </c>
      <c r="D12" s="176">
        <v>2816280</v>
      </c>
      <c r="E12" s="319">
        <v>3.3556783128648897E-2</v>
      </c>
      <c r="F12" s="329">
        <v>765105.6</v>
      </c>
      <c r="G12" s="175">
        <v>3.1144207574992401E-2</v>
      </c>
    </row>
    <row r="13" spans="1:7" s="34" customFormat="1" ht="18" thickBot="1">
      <c r="A13" s="328" t="s">
        <v>112</v>
      </c>
      <c r="B13" s="327">
        <v>1708123.17833</v>
      </c>
      <c r="C13" s="326">
        <v>2.24441328919367E-2</v>
      </c>
      <c r="D13" s="327">
        <v>1997615.9801099999</v>
      </c>
      <c r="E13" s="326">
        <v>2.3802166765689001E-2</v>
      </c>
      <c r="F13" s="325">
        <v>1132427.0396129999</v>
      </c>
      <c r="G13" s="324">
        <v>4.6096307209411901E-2</v>
      </c>
    </row>
    <row r="14" spans="1:7" s="34" customFormat="1" ht="18" thickTop="1">
      <c r="A14" s="320" t="s">
        <v>48</v>
      </c>
      <c r="B14" s="322">
        <v>61429483.469793372</v>
      </c>
      <c r="C14" s="323">
        <v>0.80716163094691595</v>
      </c>
      <c r="D14" s="322">
        <v>65721393.847132698</v>
      </c>
      <c r="E14" s="323">
        <v>0.78308923837145183</v>
      </c>
      <c r="F14" s="322">
        <v>17937865.24273191</v>
      </c>
      <c r="G14" s="321">
        <v>0.7301744995355991</v>
      </c>
    </row>
    <row r="15" spans="1:7" s="34" customFormat="1" ht="18" thickBot="1">
      <c r="A15" s="320" t="s">
        <v>114</v>
      </c>
      <c r="B15" s="176">
        <v>14676070.999796323</v>
      </c>
      <c r="C15" s="319">
        <v>0.19283836905308427</v>
      </c>
      <c r="D15" s="208">
        <v>18204410.041846797</v>
      </c>
      <c r="E15" s="318">
        <v>0.21691076162854972</v>
      </c>
      <c r="F15" s="208">
        <v>6628680.499608621</v>
      </c>
      <c r="G15" s="179">
        <v>0.26982550046440057</v>
      </c>
    </row>
    <row r="16" spans="1:7" s="34" customFormat="1" ht="18" thickBot="1">
      <c r="A16" s="317" t="s">
        <v>115</v>
      </c>
      <c r="B16" s="316">
        <v>76105554.469589695</v>
      </c>
      <c r="C16" s="315">
        <v>1.0000000000000002</v>
      </c>
      <c r="D16" s="313">
        <v>83925803.888979495</v>
      </c>
      <c r="E16" s="314">
        <v>1.0000000000000016</v>
      </c>
      <c r="F16" s="313">
        <v>24566545.742340531</v>
      </c>
      <c r="G16" s="312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64"/>
      <c r="B20" s="1265"/>
      <c r="C20" s="1265"/>
      <c r="D20" s="1265"/>
      <c r="E20" s="98"/>
      <c r="F20" s="98"/>
      <c r="G20" s="98"/>
    </row>
    <row r="21" spans="1:7" s="34" customFormat="1" ht="25.5" customHeight="1">
      <c r="A21" s="99"/>
      <c r="B21" s="1266" t="s">
        <v>2553</v>
      </c>
      <c r="C21" s="1266"/>
      <c r="D21" s="1266" t="s">
        <v>2454</v>
      </c>
      <c r="E21" s="1266"/>
      <c r="F21" s="1266" t="s">
        <v>1976</v>
      </c>
      <c r="G21" s="1267"/>
    </row>
    <row r="22" spans="1:7" s="34" customFormat="1" ht="25.5" customHeight="1">
      <c r="A22" s="103" t="s">
        <v>116</v>
      </c>
      <c r="B22" s="104" t="s">
        <v>102</v>
      </c>
      <c r="C22" s="104" t="s">
        <v>103</v>
      </c>
      <c r="D22" s="104" t="s">
        <v>102</v>
      </c>
      <c r="E22" s="104" t="s">
        <v>103</v>
      </c>
      <c r="F22" s="104" t="s">
        <v>102</v>
      </c>
      <c r="G22" s="105" t="s">
        <v>103</v>
      </c>
    </row>
    <row r="23" spans="1:7" s="34" customFormat="1">
      <c r="A23" s="566" t="s">
        <v>16</v>
      </c>
      <c r="B23" s="117">
        <v>76105554.469589695</v>
      </c>
      <c r="C23" s="311">
        <v>1</v>
      </c>
      <c r="D23" s="117">
        <v>83925803.888979405</v>
      </c>
      <c r="E23" s="310">
        <v>1</v>
      </c>
      <c r="F23" s="117">
        <v>24566545.742340501</v>
      </c>
      <c r="G23" s="644">
        <v>1</v>
      </c>
    </row>
    <row r="24" spans="1:7" s="34" customFormat="1">
      <c r="A24" s="564" t="s">
        <v>104</v>
      </c>
      <c r="B24" s="117">
        <v>16122533.296739001</v>
      </c>
      <c r="C24" s="311">
        <v>0.211844370744073</v>
      </c>
      <c r="D24" s="117">
        <v>16060469.305075999</v>
      </c>
      <c r="E24" s="310">
        <v>0.19136509346185701</v>
      </c>
      <c r="F24" s="117">
        <v>5387279.1028929995</v>
      </c>
      <c r="G24" s="645">
        <v>0.219293308851639</v>
      </c>
    </row>
    <row r="25" spans="1:7" s="34" customFormat="1" ht="15" customHeight="1">
      <c r="A25" s="564" t="s">
        <v>105</v>
      </c>
      <c r="B25" s="117">
        <v>12537937.3786905</v>
      </c>
      <c r="C25" s="311">
        <v>0.16474405141743501</v>
      </c>
      <c r="D25" s="117">
        <v>11592342.523519401</v>
      </c>
      <c r="E25" s="310">
        <v>0.138126082639068</v>
      </c>
      <c r="F25" s="117">
        <v>3466145.7501934902</v>
      </c>
      <c r="G25" s="645">
        <v>0.14109210902286401</v>
      </c>
    </row>
    <row r="26" spans="1:7" s="34" customFormat="1" ht="15" customHeight="1">
      <c r="A26" s="564" t="s">
        <v>108</v>
      </c>
      <c r="B26" s="117">
        <v>6204625.8310687104</v>
      </c>
      <c r="C26" s="311">
        <v>8.1526583365842994E-2</v>
      </c>
      <c r="D26" s="117">
        <v>7045165.1116650002</v>
      </c>
      <c r="E26" s="310">
        <v>8.3945160906467406E-2</v>
      </c>
      <c r="F26" s="117">
        <v>1559784.1134991699</v>
      </c>
      <c r="G26" s="645">
        <v>6.3492203171684802E-2</v>
      </c>
    </row>
    <row r="27" spans="1:7" s="34" customFormat="1" ht="15" customHeight="1">
      <c r="A27" s="564" t="s">
        <v>109</v>
      </c>
      <c r="B27" s="117">
        <v>6199630</v>
      </c>
      <c r="C27" s="311">
        <v>8.1460939917036596E-2</v>
      </c>
      <c r="D27" s="117">
        <v>7308902.5</v>
      </c>
      <c r="E27" s="310">
        <v>8.7087667455274298E-2</v>
      </c>
      <c r="F27" s="117">
        <v>951074.25</v>
      </c>
      <c r="G27" s="645">
        <v>3.8714203452739397E-2</v>
      </c>
    </row>
    <row r="28" spans="1:7" s="34" customFormat="1" ht="15" customHeight="1">
      <c r="A28" s="564" t="s">
        <v>106</v>
      </c>
      <c r="B28" s="117">
        <v>5935223.5757600004</v>
      </c>
      <c r="C28" s="311">
        <v>7.7986733256527302E-2</v>
      </c>
      <c r="D28" s="117">
        <v>5471411.4822000004</v>
      </c>
      <c r="E28" s="310">
        <v>6.5193435494973806E-2</v>
      </c>
      <c r="F28" s="117">
        <v>1843969.3832139999</v>
      </c>
      <c r="G28" s="645">
        <v>7.5060181539316401E-2</v>
      </c>
    </row>
    <row r="29" spans="1:7" s="34" customFormat="1" ht="15" customHeight="1">
      <c r="A29" s="564" t="s">
        <v>107</v>
      </c>
      <c r="B29" s="117">
        <v>5179907.2412123997</v>
      </c>
      <c r="C29" s="311">
        <v>6.8062144442849998E-2</v>
      </c>
      <c r="D29" s="117">
        <v>6324912.6906166002</v>
      </c>
      <c r="E29" s="310">
        <v>7.5363146940879602E-2</v>
      </c>
      <c r="F29" s="117">
        <v>1430325.4151788</v>
      </c>
      <c r="G29" s="645">
        <v>5.8222488020105698E-2</v>
      </c>
    </row>
    <row r="30" spans="1:7" s="34" customFormat="1" ht="15" customHeight="1">
      <c r="A30" s="564" t="s">
        <v>117</v>
      </c>
      <c r="B30" s="117">
        <v>2899285.1421831199</v>
      </c>
      <c r="C30" s="311">
        <v>3.80955787312688E-2</v>
      </c>
      <c r="D30" s="117">
        <v>4173842.7759406902</v>
      </c>
      <c r="E30" s="310">
        <v>4.9732532576774902E-2</v>
      </c>
      <c r="F30" s="117">
        <v>743734.61338544602</v>
      </c>
      <c r="G30" s="645">
        <v>3.0274285248968299E-2</v>
      </c>
    </row>
    <row r="31" spans="1:7" s="34" customFormat="1" ht="15" customHeight="1">
      <c r="A31" s="564" t="s">
        <v>119</v>
      </c>
      <c r="B31" s="117">
        <v>2636177.8258096501</v>
      </c>
      <c r="C31" s="311">
        <v>3.46384418874843E-2</v>
      </c>
      <c r="D31" s="117">
        <v>2930451.4780049999</v>
      </c>
      <c r="E31" s="310">
        <v>3.4917169001818897E-2</v>
      </c>
      <c r="F31" s="117">
        <v>658019.97475499997</v>
      </c>
      <c r="G31" s="645">
        <v>2.6785205443877299E-2</v>
      </c>
    </row>
    <row r="32" spans="1:7" s="34" customFormat="1" ht="15" customHeight="1">
      <c r="A32" s="564" t="s">
        <v>110</v>
      </c>
      <c r="B32" s="117">
        <v>2006040</v>
      </c>
      <c r="C32" s="311">
        <v>2.63586542924613E-2</v>
      </c>
      <c r="D32" s="117">
        <v>2816280</v>
      </c>
      <c r="E32" s="310">
        <v>3.3556783128648897E-2</v>
      </c>
      <c r="F32" s="117">
        <v>765105.6</v>
      </c>
      <c r="G32" s="645">
        <v>3.1144207574992401E-2</v>
      </c>
    </row>
    <row r="33" spans="1:7" s="34" customFormat="1" ht="15" customHeight="1">
      <c r="A33" s="564" t="s">
        <v>112</v>
      </c>
      <c r="B33" s="117">
        <v>1708123.17833</v>
      </c>
      <c r="C33" s="311">
        <v>2.24441328919367E-2</v>
      </c>
      <c r="D33" s="117">
        <v>1997615.9801099999</v>
      </c>
      <c r="E33" s="310">
        <v>2.3802166765689001E-2</v>
      </c>
      <c r="F33" s="117">
        <v>1132427.0396129999</v>
      </c>
      <c r="G33" s="645">
        <v>4.6096307209411901E-2</v>
      </c>
    </row>
    <row r="34" spans="1:7" s="34" customFormat="1" ht="15" customHeight="1">
      <c r="A34" s="564" t="s">
        <v>113</v>
      </c>
      <c r="B34" s="117">
        <v>1602130.7641758199</v>
      </c>
      <c r="C34" s="311">
        <v>2.1051430153051401E-2</v>
      </c>
      <c r="D34" s="117">
        <v>1601505.92484834</v>
      </c>
      <c r="E34" s="310">
        <v>1.9082401962653501E-2</v>
      </c>
      <c r="F34" s="117">
        <v>686221.86679927399</v>
      </c>
      <c r="G34" s="645">
        <v>2.79331849905365E-2</v>
      </c>
    </row>
    <row r="35" spans="1:7" s="34" customFormat="1" ht="15" customHeight="1">
      <c r="A35" s="564" t="s">
        <v>122</v>
      </c>
      <c r="B35" s="117">
        <v>1525059</v>
      </c>
      <c r="C35" s="311">
        <v>2.0038734500113099E-2</v>
      </c>
      <c r="D35" s="117">
        <v>1842403.8</v>
      </c>
      <c r="E35" s="310">
        <v>2.19527691678379E-2</v>
      </c>
      <c r="F35" s="117">
        <v>508848.71312119998</v>
      </c>
      <c r="G35" s="645">
        <v>2.0713075352885201E-2</v>
      </c>
    </row>
    <row r="36" spans="1:7" s="34" customFormat="1" ht="15" customHeight="1">
      <c r="A36" s="564" t="s">
        <v>127</v>
      </c>
      <c r="B36" s="117">
        <v>1428655.0546681399</v>
      </c>
      <c r="C36" s="311">
        <v>1.8772020841645701E-2</v>
      </c>
      <c r="D36" s="117">
        <v>1353885.5155196399</v>
      </c>
      <c r="E36" s="310">
        <v>1.613193383659E-2</v>
      </c>
      <c r="F36" s="117">
        <v>405999.418611</v>
      </c>
      <c r="G36" s="645">
        <v>1.6526516298596201E-2</v>
      </c>
    </row>
    <row r="37" spans="1:7" s="34" customFormat="1" ht="15" customHeight="1">
      <c r="A37" s="564" t="s">
        <v>123</v>
      </c>
      <c r="B37" s="117">
        <v>1174381.3628630401</v>
      </c>
      <c r="C37" s="311">
        <v>1.5430954692437E-2</v>
      </c>
      <c r="D37" s="117">
        <v>1507530.8698301399</v>
      </c>
      <c r="E37" s="310">
        <v>1.79626622561086E-2</v>
      </c>
      <c r="F37" s="117">
        <v>628096.40457684302</v>
      </c>
      <c r="G37" s="645">
        <v>2.55671436743472E-2</v>
      </c>
    </row>
    <row r="38" spans="1:7" s="34" customFormat="1" ht="15" customHeight="1">
      <c r="A38" s="564" t="s">
        <v>121</v>
      </c>
      <c r="B38" s="117">
        <v>1096304.6392570001</v>
      </c>
      <c r="C38" s="311">
        <v>1.44050542289271E-2</v>
      </c>
      <c r="D38" s="117">
        <v>1434496.4477124801</v>
      </c>
      <c r="E38" s="310">
        <v>1.7092436190543899E-2</v>
      </c>
      <c r="F38" s="117">
        <v>510815.65904295299</v>
      </c>
      <c r="G38" s="645">
        <v>2.0793141388313299E-2</v>
      </c>
    </row>
    <row r="39" spans="1:7" s="34" customFormat="1" ht="15" customHeight="1">
      <c r="A39" s="564" t="s">
        <v>125</v>
      </c>
      <c r="B39" s="117">
        <v>1070505.3291956801</v>
      </c>
      <c r="C39" s="311">
        <v>1.4066060442716201E-2</v>
      </c>
      <c r="D39" s="117">
        <v>1246850.6153372801</v>
      </c>
      <c r="E39" s="310">
        <v>1.48565823329696E-2</v>
      </c>
      <c r="F39" s="117">
        <v>319937.05813580001</v>
      </c>
      <c r="G39" s="645">
        <v>1.3023282210343001E-2</v>
      </c>
    </row>
    <row r="40" spans="1:7" s="34" customFormat="1" ht="15" customHeight="1">
      <c r="A40" s="564" t="s">
        <v>118</v>
      </c>
      <c r="B40" s="117">
        <v>802916.66038999998</v>
      </c>
      <c r="C40" s="311">
        <v>1.0550040216983501E-2</v>
      </c>
      <c r="D40" s="117">
        <v>1212054.6016299999</v>
      </c>
      <c r="E40" s="310">
        <v>1.44419778597934E-2</v>
      </c>
      <c r="F40" s="117">
        <v>454387.90756999998</v>
      </c>
      <c r="G40" s="645">
        <v>1.8496206684314599E-2</v>
      </c>
    </row>
    <row r="41" spans="1:7" s="34" customFormat="1" ht="15" customHeight="1">
      <c r="A41" s="564" t="s">
        <v>120</v>
      </c>
      <c r="B41" s="117">
        <v>700936.83509219601</v>
      </c>
      <c r="C41" s="311">
        <v>9.2100614728754995E-3</v>
      </c>
      <c r="D41" s="117">
        <v>1736985.1750507399</v>
      </c>
      <c r="E41" s="310">
        <v>2.0696676046719799E-2</v>
      </c>
      <c r="F41" s="117">
        <v>409126.156033932</v>
      </c>
      <c r="G41" s="645">
        <v>1.66537925325334E-2</v>
      </c>
    </row>
    <row r="42" spans="1:7" s="34" customFormat="1" ht="15" customHeight="1">
      <c r="A42" s="564" t="s">
        <v>111</v>
      </c>
      <c r="B42" s="117">
        <v>661146.07583999995</v>
      </c>
      <c r="C42" s="311">
        <v>8.6872250054256094E-3</v>
      </c>
      <c r="D42" s="117">
        <v>861399.91839999997</v>
      </c>
      <c r="E42" s="310">
        <v>1.02638268385191E-2</v>
      </c>
      <c r="F42" s="117">
        <v>440741.388232</v>
      </c>
      <c r="G42" s="645">
        <v>1.7940714696099098E-2</v>
      </c>
    </row>
    <row r="43" spans="1:7" s="34" customFormat="1" ht="15" customHeight="1">
      <c r="A43" s="564" t="s">
        <v>126</v>
      </c>
      <c r="B43" s="117">
        <v>448018.35763639002</v>
      </c>
      <c r="C43" s="311">
        <v>5.8868023596807201E-3</v>
      </c>
      <c r="D43" s="117">
        <v>514188.84139338002</v>
      </c>
      <c r="E43" s="310">
        <v>6.1267073720684398E-3</v>
      </c>
      <c r="F43" s="117">
        <v>238577.020259535</v>
      </c>
      <c r="G43" s="645">
        <v>9.7114597535113197E-3</v>
      </c>
    </row>
    <row r="44" spans="1:7" s="34" customFormat="1" ht="15" customHeight="1">
      <c r="A44" s="564" t="s">
        <v>124</v>
      </c>
      <c r="B44" s="117">
        <v>376650.35790791502</v>
      </c>
      <c r="C44" s="311">
        <v>4.9490521491229299E-3</v>
      </c>
      <c r="D44" s="117">
        <v>474112.77029219002</v>
      </c>
      <c r="E44" s="310">
        <v>5.6491895021865603E-3</v>
      </c>
      <c r="F44" s="117">
        <v>251338.05521253601</v>
      </c>
      <c r="G44" s="645">
        <v>1.02309074238041E-2</v>
      </c>
    </row>
    <row r="45" spans="1:7" s="34" customFormat="1" ht="15" customHeight="1">
      <c r="A45" s="564" t="s">
        <v>148</v>
      </c>
      <c r="B45" s="117">
        <v>356867.97407900001</v>
      </c>
      <c r="C45" s="311">
        <v>4.6891186401065797E-3</v>
      </c>
      <c r="D45" s="117">
        <v>333982.96250000002</v>
      </c>
      <c r="E45" s="310">
        <v>3.9795026919468898E-3</v>
      </c>
      <c r="F45" s="117">
        <v>143556.3947</v>
      </c>
      <c r="G45" s="645">
        <v>5.8435726457293502E-3</v>
      </c>
    </row>
    <row r="46" spans="1:7" s="34" customFormat="1" ht="15" customHeight="1">
      <c r="A46" s="564" t="s">
        <v>128</v>
      </c>
      <c r="B46" s="117">
        <v>340253.63236674003</v>
      </c>
      <c r="C46" s="311">
        <v>4.4708120811694403E-3</v>
      </c>
      <c r="D46" s="117">
        <v>359082.71159409999</v>
      </c>
      <c r="E46" s="310">
        <v>4.2785733940554202E-3</v>
      </c>
      <c r="F46" s="117">
        <v>201472.55109441801</v>
      </c>
      <c r="G46" s="645">
        <v>8.2010940083928601E-3</v>
      </c>
    </row>
    <row r="47" spans="1:7" s="34" customFormat="1" ht="15" customHeight="1">
      <c r="A47" s="564" t="s">
        <v>138</v>
      </c>
      <c r="B47" s="117">
        <v>314001.73407108599</v>
      </c>
      <c r="C47" s="311">
        <v>4.1258714460395297E-3</v>
      </c>
      <c r="D47" s="117">
        <v>411751.86117117602</v>
      </c>
      <c r="E47" s="310">
        <v>4.90614140218256E-3</v>
      </c>
      <c r="F47" s="117">
        <v>204357.529834196</v>
      </c>
      <c r="G47" s="645">
        <v>8.3185292705593907E-3</v>
      </c>
    </row>
    <row r="48" spans="1:7" s="34" customFormat="1" ht="15" customHeight="1">
      <c r="A48" s="564" t="s">
        <v>132</v>
      </c>
      <c r="B48" s="117">
        <v>313432.31529558997</v>
      </c>
      <c r="C48" s="311">
        <v>4.1183894852356902E-3</v>
      </c>
      <c r="D48" s="117">
        <v>369225.96882246999</v>
      </c>
      <c r="E48" s="310">
        <v>4.3994332102066996E-3</v>
      </c>
      <c r="F48" s="117">
        <v>142207.047770757</v>
      </c>
      <c r="G48" s="645">
        <v>5.7886464488030396E-3</v>
      </c>
    </row>
    <row r="49" spans="1:7" s="34" customFormat="1" ht="15" customHeight="1">
      <c r="A49" s="564" t="s">
        <v>130</v>
      </c>
      <c r="B49" s="117">
        <v>281730.37730465003</v>
      </c>
      <c r="C49" s="311">
        <v>3.70183726100076E-3</v>
      </c>
      <c r="D49" s="117">
        <v>331661.98823229002</v>
      </c>
      <c r="E49" s="310">
        <v>3.9518476185349E-3</v>
      </c>
      <c r="F49" s="117">
        <v>136490.827722452</v>
      </c>
      <c r="G49" s="645">
        <v>5.5559633476353803E-3</v>
      </c>
    </row>
    <row r="50" spans="1:7" s="34" customFormat="1" ht="15" customHeight="1">
      <c r="A50" s="564" t="s">
        <v>129</v>
      </c>
      <c r="B50" s="117">
        <v>260001.35935390001</v>
      </c>
      <c r="C50" s="311">
        <v>3.4163256698667298E-3</v>
      </c>
      <c r="D50" s="117">
        <v>270512.95260790002</v>
      </c>
      <c r="E50" s="310">
        <v>3.2232393384726602E-3</v>
      </c>
      <c r="F50" s="117">
        <v>129480.7769879</v>
      </c>
      <c r="G50" s="645">
        <v>5.2706138805969499E-3</v>
      </c>
    </row>
    <row r="51" spans="1:7" s="34" customFormat="1" ht="15" customHeight="1">
      <c r="A51" s="564" t="s">
        <v>151</v>
      </c>
      <c r="B51" s="117">
        <v>248020.47526813901</v>
      </c>
      <c r="C51" s="311">
        <v>3.2589011011967999E-3</v>
      </c>
      <c r="D51" s="117">
        <v>255367.73559642601</v>
      </c>
      <c r="E51" s="310">
        <v>3.0427797383297899E-3</v>
      </c>
      <c r="F51" s="117">
        <v>52225.564971721004</v>
      </c>
      <c r="G51" s="645">
        <v>2.1258814942676299E-3</v>
      </c>
    </row>
    <row r="52" spans="1:7" s="34" customFormat="1" ht="15" customHeight="1">
      <c r="A52" s="564" t="s">
        <v>150</v>
      </c>
      <c r="B52" s="117">
        <v>204835.983228</v>
      </c>
      <c r="C52" s="311">
        <v>2.6914721882730498E-3</v>
      </c>
      <c r="D52" s="117">
        <v>229639.38159500001</v>
      </c>
      <c r="E52" s="310">
        <v>2.7362190286407801E-3</v>
      </c>
      <c r="F52" s="117">
        <v>76182.05</v>
      </c>
      <c r="G52" s="645">
        <v>3.1010485071452298E-3</v>
      </c>
    </row>
    <row r="53" spans="1:7" s="34" customFormat="1" ht="15" customHeight="1">
      <c r="A53" s="564" t="s">
        <v>133</v>
      </c>
      <c r="B53" s="117">
        <v>192861.672231278</v>
      </c>
      <c r="C53" s="311">
        <v>2.5341339876623799E-3</v>
      </c>
      <c r="D53" s="117">
        <v>254410.714055294</v>
      </c>
      <c r="E53" s="310">
        <v>3.0313765524586402E-3</v>
      </c>
      <c r="F53" s="117">
        <v>110865.368542286</v>
      </c>
      <c r="G53" s="645">
        <v>4.5128594677113698E-3</v>
      </c>
    </row>
    <row r="54" spans="1:7" s="34" customFormat="1" ht="15" customHeight="1">
      <c r="A54" s="564" t="s">
        <v>135</v>
      </c>
      <c r="B54" s="117">
        <v>165776.749293392</v>
      </c>
      <c r="C54" s="311">
        <v>2.1782477041098602E-3</v>
      </c>
      <c r="D54" s="117">
        <v>241838.65625887201</v>
      </c>
      <c r="E54" s="310">
        <v>2.8815768816321001E-3</v>
      </c>
      <c r="F54" s="117">
        <v>41655.21514</v>
      </c>
      <c r="G54" s="645">
        <v>1.69560733433545E-3</v>
      </c>
    </row>
    <row r="55" spans="1:7" s="34" customFormat="1" ht="15" customHeight="1">
      <c r="A55" s="564" t="s">
        <v>143</v>
      </c>
      <c r="B55" s="117">
        <v>161627.95472400001</v>
      </c>
      <c r="C55" s="311">
        <v>2.12373401455978E-3</v>
      </c>
      <c r="D55" s="117">
        <v>208850.37209399999</v>
      </c>
      <c r="E55" s="310">
        <v>2.4885120239095501E-3</v>
      </c>
      <c r="F55" s="117">
        <v>41829.492522</v>
      </c>
      <c r="G55" s="645">
        <v>1.70270142822345E-3</v>
      </c>
    </row>
    <row r="56" spans="1:7" s="34" customFormat="1" ht="15" customHeight="1">
      <c r="A56" s="564" t="s">
        <v>131</v>
      </c>
      <c r="B56" s="117">
        <v>154476.20000000001</v>
      </c>
      <c r="C56" s="311">
        <v>2.0297624933765602E-3</v>
      </c>
      <c r="D56" s="117">
        <v>188808.4</v>
      </c>
      <c r="E56" s="310">
        <v>2.24970618392603E-3</v>
      </c>
      <c r="F56" s="117">
        <v>66670.399999999994</v>
      </c>
      <c r="G56" s="645">
        <v>2.7138695321374902E-3</v>
      </c>
    </row>
    <row r="57" spans="1:7" s="34" customFormat="1" ht="15" customHeight="1">
      <c r="A57" s="564" t="s">
        <v>139</v>
      </c>
      <c r="B57" s="117">
        <v>146313.52280999999</v>
      </c>
      <c r="C57" s="311">
        <v>1.9225078094459501E-3</v>
      </c>
      <c r="D57" s="117">
        <v>196802.20098540001</v>
      </c>
      <c r="E57" s="310">
        <v>2.34495461307393E-3</v>
      </c>
      <c r="F57" s="117">
        <v>21603.692547179999</v>
      </c>
      <c r="G57" s="645">
        <v>8.7939479867313796E-4</v>
      </c>
    </row>
    <row r="58" spans="1:7" s="34" customFormat="1" ht="15" customHeight="1">
      <c r="A58" s="564" t="s">
        <v>152</v>
      </c>
      <c r="B58" s="117">
        <v>123852.8</v>
      </c>
      <c r="C58" s="311">
        <v>1.62738187591143E-3</v>
      </c>
      <c r="D58" s="117">
        <v>163132.79999999999</v>
      </c>
      <c r="E58" s="310">
        <v>1.9437740532792401E-3</v>
      </c>
      <c r="F58" s="117">
        <v>92384</v>
      </c>
      <c r="G58" s="645">
        <v>3.7605612514247698E-3</v>
      </c>
    </row>
    <row r="59" spans="1:7" s="34" customFormat="1" ht="15" customHeight="1">
      <c r="A59" s="564" t="s">
        <v>141</v>
      </c>
      <c r="B59" s="117">
        <v>120951.34476979999</v>
      </c>
      <c r="C59" s="311">
        <v>1.58925778299309E-3</v>
      </c>
      <c r="D59" s="117">
        <v>122036.17638980001</v>
      </c>
      <c r="E59" s="310">
        <v>1.4540960078408599E-3</v>
      </c>
      <c r="F59" s="117">
        <v>55608.631187799998</v>
      </c>
      <c r="G59" s="645">
        <v>2.2635917874265199E-3</v>
      </c>
    </row>
    <row r="60" spans="1:7" s="34" customFormat="1" ht="15" customHeight="1">
      <c r="A60" s="564" t="s">
        <v>134</v>
      </c>
      <c r="B60" s="117">
        <v>115303.7</v>
      </c>
      <c r="C60" s="311">
        <v>1.5150497332763399E-3</v>
      </c>
      <c r="D60" s="117">
        <v>148462.5</v>
      </c>
      <c r="E60" s="310">
        <v>1.7689732254026699E-3</v>
      </c>
      <c r="F60" s="117">
        <v>78536.58</v>
      </c>
      <c r="G60" s="645">
        <v>3.1968914483830701E-3</v>
      </c>
    </row>
    <row r="61" spans="1:7" s="34" customFormat="1" ht="15" customHeight="1">
      <c r="A61" s="564" t="s">
        <v>137</v>
      </c>
      <c r="B61" s="117">
        <v>93638.712799999994</v>
      </c>
      <c r="C61" s="311">
        <v>1.2303794835029601E-3</v>
      </c>
      <c r="D61" s="117">
        <v>100910.6814</v>
      </c>
      <c r="E61" s="310">
        <v>1.20237968209979E-3</v>
      </c>
      <c r="F61" s="117">
        <v>59290.542456000003</v>
      </c>
      <c r="G61" s="645">
        <v>2.4134667965880299E-3</v>
      </c>
    </row>
    <row r="62" spans="1:7" s="34" customFormat="1" ht="15" customHeight="1">
      <c r="A62" s="564" t="s">
        <v>146</v>
      </c>
      <c r="B62" s="117">
        <v>41085.599999999999</v>
      </c>
      <c r="C62" s="311">
        <v>5.3985021574761696E-4</v>
      </c>
      <c r="D62" s="117">
        <v>49129.85</v>
      </c>
      <c r="E62" s="310">
        <v>5.8539623957598401E-4</v>
      </c>
      <c r="F62" s="117">
        <v>24906.224999999999</v>
      </c>
      <c r="G62" s="645">
        <v>1.01382690351432E-3</v>
      </c>
    </row>
    <row r="63" spans="1:7" s="34" customFormat="1" ht="15" customHeight="1">
      <c r="A63" s="564" t="s">
        <v>153</v>
      </c>
      <c r="B63" s="117">
        <v>35811.99</v>
      </c>
      <c r="C63" s="311">
        <v>4.7055685027969698E-4</v>
      </c>
      <c r="D63" s="117">
        <v>44943.39</v>
      </c>
      <c r="E63" s="310">
        <v>5.3551336915941901E-4</v>
      </c>
      <c r="F63" s="117">
        <v>26651.7</v>
      </c>
      <c r="G63" s="645">
        <v>1.08487779598846E-3</v>
      </c>
    </row>
    <row r="64" spans="1:7" ht="15" customHeight="1">
      <c r="A64" s="564" t="s">
        <v>140</v>
      </c>
      <c r="B64" s="117">
        <v>26928</v>
      </c>
      <c r="C64" s="311">
        <v>3.5382437179089102E-4</v>
      </c>
      <c r="D64" s="117">
        <v>30254.400000000001</v>
      </c>
      <c r="E64" s="310">
        <v>3.6048984457773899E-4</v>
      </c>
      <c r="F64" s="117">
        <v>16436.97</v>
      </c>
      <c r="G64" s="645">
        <v>6.6907941280775298E-4</v>
      </c>
    </row>
    <row r="65" spans="1:7" ht="15" customHeight="1">
      <c r="A65" s="564" t="s">
        <v>144</v>
      </c>
      <c r="B65" s="117">
        <v>21861.675033591</v>
      </c>
      <c r="C65" s="311">
        <v>2.87254658164622E-4</v>
      </c>
      <c r="D65" s="117">
        <v>28276.122566861999</v>
      </c>
      <c r="E65" s="310">
        <v>3.36918102140158E-4</v>
      </c>
      <c r="F65" s="117">
        <v>13645.199512834</v>
      </c>
      <c r="G65" s="645">
        <v>5.5543826372449505E-4</v>
      </c>
    </row>
    <row r="66" spans="1:7" ht="15" customHeight="1">
      <c r="A66" s="564" t="s">
        <v>142</v>
      </c>
      <c r="B66" s="117">
        <v>20754.02</v>
      </c>
      <c r="C66" s="311">
        <v>2.72700463778802E-4</v>
      </c>
      <c r="D66" s="117">
        <v>21060.02</v>
      </c>
      <c r="E66" s="310">
        <v>2.50936172477527E-4</v>
      </c>
      <c r="F66" s="117">
        <v>8643.6200000000008</v>
      </c>
      <c r="G66" s="645">
        <v>3.5184515115214998E-4</v>
      </c>
    </row>
    <row r="67" spans="1:7" ht="15" customHeight="1">
      <c r="A67" s="564" t="s">
        <v>155</v>
      </c>
      <c r="B67" s="117">
        <v>15238.958085</v>
      </c>
      <c r="C67" s="311">
        <v>2.00234505762509E-4</v>
      </c>
      <c r="D67" s="117">
        <v>18316.438334999999</v>
      </c>
      <c r="E67" s="310">
        <v>2.1824561084013899E-4</v>
      </c>
      <c r="F67" s="117">
        <v>4023.04</v>
      </c>
      <c r="G67" s="645">
        <v>1.6376091462733699E-4</v>
      </c>
    </row>
    <row r="68" spans="1:7" ht="15" customHeight="1">
      <c r="A68" s="564" t="s">
        <v>145</v>
      </c>
      <c r="B68" s="117">
        <v>14086.6</v>
      </c>
      <c r="C68" s="311">
        <v>1.85092929132114E-4</v>
      </c>
      <c r="D68" s="117">
        <v>19305</v>
      </c>
      <c r="E68" s="310">
        <v>2.3002460632414601E-4</v>
      </c>
      <c r="F68" s="117">
        <v>8810.1200000000008</v>
      </c>
      <c r="G68" s="645">
        <v>3.5862266076812398E-4</v>
      </c>
    </row>
    <row r="69" spans="1:7" ht="15" customHeight="1">
      <c r="A69" s="564" t="s">
        <v>136</v>
      </c>
      <c r="B69" s="117">
        <v>9313.4</v>
      </c>
      <c r="C69" s="311">
        <v>1.2237477362735E-4</v>
      </c>
      <c r="D69" s="117">
        <v>9313.4</v>
      </c>
      <c r="E69" s="310">
        <v>1.10971829502166E-4</v>
      </c>
      <c r="F69" s="117">
        <v>9313.4</v>
      </c>
      <c r="G69" s="645">
        <v>3.7910905740192499E-4</v>
      </c>
    </row>
    <row r="70" spans="1:7" ht="15" customHeight="1">
      <c r="A70" s="564" t="s">
        <v>1644</v>
      </c>
      <c r="B70" s="117">
        <v>5189.3520559999997</v>
      </c>
      <c r="C70" s="311">
        <v>6.8186245960188998E-5</v>
      </c>
      <c r="D70" s="117">
        <v>6768.4176280000001</v>
      </c>
      <c r="E70" s="310">
        <v>8.0647635344113599E-5</v>
      </c>
      <c r="F70" s="117">
        <v>5205.2520240000003</v>
      </c>
      <c r="G70" s="645">
        <v>2.11883757635032E-4</v>
      </c>
    </row>
    <row r="71" spans="1:7" ht="15" customHeight="1">
      <c r="A71" s="564" t="s">
        <v>1705</v>
      </c>
      <c r="B71" s="117">
        <v>5118.6000000000004</v>
      </c>
      <c r="C71" s="311">
        <v>6.7256589031820194E-5</v>
      </c>
      <c r="D71" s="117">
        <v>5118.6000000000004</v>
      </c>
      <c r="E71" s="310">
        <v>6.09895855959998E-5</v>
      </c>
      <c r="F71" s="117">
        <v>2506.8000000000002</v>
      </c>
      <c r="G71" s="645">
        <v>1.02041207839795E-4</v>
      </c>
    </row>
    <row r="72" spans="1:7" ht="15" customHeight="1">
      <c r="A72" s="564" t="s">
        <v>154</v>
      </c>
      <c r="B72" s="117">
        <v>31.86</v>
      </c>
      <c r="C72" s="311">
        <v>4.1862910298788601E-7</v>
      </c>
      <c r="D72" s="117">
        <v>31.86</v>
      </c>
      <c r="E72" s="310">
        <v>3.7962102861887099E-7</v>
      </c>
      <c r="F72" s="117">
        <v>31.86</v>
      </c>
      <c r="G72" s="645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A4" sqref="A4:G16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32" t="s">
        <v>101</v>
      </c>
    </row>
    <row r="2" spans="1:7" ht="16.5" customHeight="1" thickBot="1">
      <c r="A2" s="1268" t="s">
        <v>116</v>
      </c>
      <c r="B2" s="1263" t="s">
        <v>2553</v>
      </c>
      <c r="C2" s="1263"/>
      <c r="D2" s="1263" t="s">
        <v>2454</v>
      </c>
      <c r="E2" s="1263"/>
      <c r="F2" s="1263" t="s">
        <v>1976</v>
      </c>
      <c r="G2" s="1263"/>
    </row>
    <row r="3" spans="1:7" ht="17.25">
      <c r="A3" s="1269"/>
      <c r="B3" s="213" t="s">
        <v>102</v>
      </c>
      <c r="C3" s="212" t="s">
        <v>103</v>
      </c>
      <c r="D3" s="170" t="s">
        <v>102</v>
      </c>
      <c r="E3" s="213" t="s">
        <v>103</v>
      </c>
      <c r="F3" s="211" t="s">
        <v>102</v>
      </c>
      <c r="G3" s="331" t="s">
        <v>103</v>
      </c>
    </row>
    <row r="4" spans="1:7" ht="17.25">
      <c r="A4" s="341" t="s">
        <v>104</v>
      </c>
      <c r="B4" s="217">
        <v>12659077.37156</v>
      </c>
      <c r="C4" s="319">
        <v>0.21179874452106601</v>
      </c>
      <c r="D4" s="176">
        <v>12401322.76321</v>
      </c>
      <c r="E4" s="342">
        <v>0.187455828002354</v>
      </c>
      <c r="F4" s="216">
        <v>4116333.098921</v>
      </c>
      <c r="G4" s="342">
        <v>0.21975499325172401</v>
      </c>
    </row>
    <row r="5" spans="1:7" ht="17.25">
      <c r="A5" s="341" t="s">
        <v>105</v>
      </c>
      <c r="B5" s="217">
        <v>10147794.190504801</v>
      </c>
      <c r="C5" s="319">
        <v>0.169782520962839</v>
      </c>
      <c r="D5" s="176">
        <v>8961385.1132073198</v>
      </c>
      <c r="E5" s="342">
        <v>0.135458442500002</v>
      </c>
      <c r="F5" s="216">
        <v>2694931.0590201002</v>
      </c>
      <c r="G5" s="342">
        <v>0.14387187393655301</v>
      </c>
    </row>
    <row r="6" spans="1:7" ht="17.25">
      <c r="A6" s="341" t="s">
        <v>109</v>
      </c>
      <c r="B6" s="217">
        <v>6199630</v>
      </c>
      <c r="C6" s="319">
        <v>0.10372587290169399</v>
      </c>
      <c r="D6" s="176">
        <v>7308902.5</v>
      </c>
      <c r="E6" s="342">
        <v>0.110479857357678</v>
      </c>
      <c r="F6" s="216">
        <v>951074.25</v>
      </c>
      <c r="G6" s="342">
        <v>5.0774150285705401E-2</v>
      </c>
    </row>
    <row r="7" spans="1:7" ht="17.25">
      <c r="A7" s="341" t="s">
        <v>107</v>
      </c>
      <c r="B7" s="217">
        <v>4821180.24</v>
      </c>
      <c r="C7" s="319">
        <v>8.0663060345600807E-2</v>
      </c>
      <c r="D7" s="176">
        <v>5914868.6799999997</v>
      </c>
      <c r="E7" s="342">
        <v>8.9407930678484196E-2</v>
      </c>
      <c r="F7" s="216">
        <v>1250228.4539999999</v>
      </c>
      <c r="G7" s="342">
        <v>6.6744828192815797E-2</v>
      </c>
    </row>
    <row r="8" spans="1:7" ht="17.25">
      <c r="A8" s="341" t="s">
        <v>106</v>
      </c>
      <c r="B8" s="217">
        <v>4733005.2157600001</v>
      </c>
      <c r="C8" s="319">
        <v>7.9187805958254698E-2</v>
      </c>
      <c r="D8" s="176">
        <v>4302680.1622000001</v>
      </c>
      <c r="E8" s="342">
        <v>6.5038422742069502E-2</v>
      </c>
      <c r="F8" s="216">
        <v>1474874.8232140001</v>
      </c>
      <c r="G8" s="342">
        <v>7.8737822968575594E-2</v>
      </c>
    </row>
    <row r="9" spans="1:7" ht="17.25">
      <c r="A9" s="341" t="s">
        <v>108</v>
      </c>
      <c r="B9" s="217">
        <v>4592002.1012899997</v>
      </c>
      <c r="C9" s="319">
        <v>7.6828685957503404E-2</v>
      </c>
      <c r="D9" s="176">
        <v>5109972.3687500004</v>
      </c>
      <c r="E9" s="342">
        <v>7.7241284638997196E-2</v>
      </c>
      <c r="F9" s="216">
        <v>1261211.1291420001</v>
      </c>
      <c r="G9" s="342">
        <v>6.7331150447044602E-2</v>
      </c>
    </row>
    <row r="10" spans="1:7" ht="17.25">
      <c r="A10" s="341" t="s">
        <v>117</v>
      </c>
      <c r="B10" s="217">
        <v>2754067.2761050998</v>
      </c>
      <c r="C10" s="319">
        <v>4.6078238901997602E-2</v>
      </c>
      <c r="D10" s="176">
        <v>3982493.3473779401</v>
      </c>
      <c r="E10" s="342">
        <v>6.0198545123049403E-2</v>
      </c>
      <c r="F10" s="216">
        <v>677746.53222086001</v>
      </c>
      <c r="G10" s="342">
        <v>3.6182247897677398E-2</v>
      </c>
    </row>
    <row r="11" spans="1:7" ht="17.25">
      <c r="A11" s="341" t="s">
        <v>110</v>
      </c>
      <c r="B11" s="217">
        <v>2006040</v>
      </c>
      <c r="C11" s="330">
        <v>3.35630110306121E-2</v>
      </c>
      <c r="D11" s="176">
        <v>2816280</v>
      </c>
      <c r="E11" s="342">
        <v>4.2570305552616497E-2</v>
      </c>
      <c r="F11" s="216">
        <v>765105.6</v>
      </c>
      <c r="G11" s="342">
        <v>4.0846008309903002E-2</v>
      </c>
    </row>
    <row r="12" spans="1:7" ht="17.25">
      <c r="A12" s="341" t="s">
        <v>112</v>
      </c>
      <c r="B12" s="217">
        <v>1440504.22783</v>
      </c>
      <c r="C12" s="319">
        <v>2.4101044489791602E-2</v>
      </c>
      <c r="D12" s="176">
        <v>1662555.9061100001</v>
      </c>
      <c r="E12" s="342">
        <v>2.5130850952820701E-2</v>
      </c>
      <c r="F12" s="216">
        <v>929349.38211300003</v>
      </c>
      <c r="G12" s="342">
        <v>4.9614344195874203E-2</v>
      </c>
    </row>
    <row r="13" spans="1:7" ht="18" thickBot="1">
      <c r="A13" s="341" t="s">
        <v>119</v>
      </c>
      <c r="B13" s="327">
        <v>1352811.2327296501</v>
      </c>
      <c r="C13" s="326">
        <v>2.2633854921358099E-2</v>
      </c>
      <c r="D13" s="327">
        <v>1435178.31</v>
      </c>
      <c r="E13" s="339">
        <v>2.16938582737469E-2</v>
      </c>
      <c r="F13" s="340">
        <v>356584.141</v>
      </c>
      <c r="G13" s="339">
        <v>1.90366385848772E-2</v>
      </c>
    </row>
    <row r="14" spans="1:7" ht="18" thickTop="1">
      <c r="A14" s="320" t="s">
        <v>48</v>
      </c>
      <c r="B14" s="338">
        <v>50706111.855779551</v>
      </c>
      <c r="C14" s="323">
        <v>0.84836283999071715</v>
      </c>
      <c r="D14" s="322">
        <v>53895639.150855266</v>
      </c>
      <c r="E14" s="336">
        <v>0.81467532582181856</v>
      </c>
      <c r="F14" s="337">
        <v>14477438.469630959</v>
      </c>
      <c r="G14" s="336">
        <v>0.7728940580707504</v>
      </c>
    </row>
    <row r="15" spans="1:7" ht="18" thickBot="1">
      <c r="A15" s="320" t="s">
        <v>114</v>
      </c>
      <c r="B15" s="217">
        <v>9063257.4111892506</v>
      </c>
      <c r="C15" s="319">
        <v>0.15163716000928285</v>
      </c>
      <c r="D15" s="208">
        <v>12260334.207595341</v>
      </c>
      <c r="E15" s="178">
        <v>0.18532467417818188</v>
      </c>
      <c r="F15" s="207">
        <v>4254027.1412816625</v>
      </c>
      <c r="G15" s="178">
        <v>0.22710594192925004</v>
      </c>
    </row>
    <row r="16" spans="1:7" ht="18" thickBot="1">
      <c r="A16" s="317" t="s">
        <v>115</v>
      </c>
      <c r="B16" s="316">
        <v>59769369.266968802</v>
      </c>
      <c r="C16" s="315">
        <v>1</v>
      </c>
      <c r="D16" s="313">
        <v>66155973.358450606</v>
      </c>
      <c r="E16" s="334">
        <v>1.0000000000000004</v>
      </c>
      <c r="F16" s="335">
        <v>18731465.610912621</v>
      </c>
      <c r="G16" s="334">
        <v>1.0000000000000004</v>
      </c>
    </row>
    <row r="20" spans="1:7">
      <c r="A20" s="1264"/>
      <c r="B20" s="1265"/>
      <c r="C20" s="1265"/>
      <c r="D20" s="1265"/>
      <c r="E20" s="98"/>
      <c r="F20" s="98"/>
      <c r="G20" s="98"/>
    </row>
    <row r="21" spans="1:7" ht="25.5" customHeight="1">
      <c r="A21" s="567"/>
      <c r="B21" s="1270" t="s">
        <v>2553</v>
      </c>
      <c r="C21" s="1270"/>
      <c r="D21" s="1270" t="s">
        <v>2454</v>
      </c>
      <c r="E21" s="1270"/>
      <c r="F21" s="1270" t="s">
        <v>1976</v>
      </c>
      <c r="G21" s="1271"/>
    </row>
    <row r="22" spans="1:7" ht="25.5" customHeight="1">
      <c r="A22" s="103" t="s">
        <v>116</v>
      </c>
      <c r="B22" s="104" t="s">
        <v>102</v>
      </c>
      <c r="C22" s="104" t="s">
        <v>103</v>
      </c>
      <c r="D22" s="104" t="s">
        <v>102</v>
      </c>
      <c r="E22" s="104" t="s">
        <v>103</v>
      </c>
      <c r="F22" s="104" t="s">
        <v>102</v>
      </c>
      <c r="G22" s="105" t="s">
        <v>103</v>
      </c>
    </row>
    <row r="23" spans="1:7" ht="15" customHeight="1">
      <c r="A23" s="568" t="s">
        <v>16</v>
      </c>
      <c r="B23" s="569">
        <v>59769369.266968802</v>
      </c>
      <c r="C23" s="570">
        <v>1</v>
      </c>
      <c r="D23" s="569">
        <v>66155973.358450599</v>
      </c>
      <c r="E23" s="571">
        <v>1</v>
      </c>
      <c r="F23" s="569">
        <v>18731465.610912599</v>
      </c>
      <c r="G23" s="644">
        <v>1</v>
      </c>
    </row>
    <row r="24" spans="1:7" ht="15" customHeight="1">
      <c r="A24" s="564" t="s">
        <v>104</v>
      </c>
      <c r="B24" s="117">
        <v>12659077.37156</v>
      </c>
      <c r="C24" s="311">
        <v>0.21179874452106601</v>
      </c>
      <c r="D24" s="117">
        <v>12401322.76321</v>
      </c>
      <c r="E24" s="310">
        <v>0.187455828002354</v>
      </c>
      <c r="F24" s="117">
        <v>4116333.098921</v>
      </c>
      <c r="G24" s="645">
        <v>0.21975499325172401</v>
      </c>
    </row>
    <row r="25" spans="1:7" ht="15" customHeight="1">
      <c r="A25" s="564" t="s">
        <v>105</v>
      </c>
      <c r="B25" s="117">
        <v>10147794.190504801</v>
      </c>
      <c r="C25" s="311">
        <v>0.169782520962839</v>
      </c>
      <c r="D25" s="117">
        <v>8961385.1132073198</v>
      </c>
      <c r="E25" s="310">
        <v>0.135458442500002</v>
      </c>
      <c r="F25" s="117">
        <v>2694931.0590201002</v>
      </c>
      <c r="G25" s="645">
        <v>0.14387187393655301</v>
      </c>
    </row>
    <row r="26" spans="1:7" ht="15" customHeight="1">
      <c r="A26" s="564" t="s">
        <v>109</v>
      </c>
      <c r="B26" s="117">
        <v>6199630</v>
      </c>
      <c r="C26" s="311">
        <v>0.10372587290169399</v>
      </c>
      <c r="D26" s="117">
        <v>7308902.5</v>
      </c>
      <c r="E26" s="310">
        <v>0.110479857357678</v>
      </c>
      <c r="F26" s="117">
        <v>951074.25</v>
      </c>
      <c r="G26" s="645">
        <v>5.0774150285705401E-2</v>
      </c>
    </row>
    <row r="27" spans="1:7" ht="15" customHeight="1">
      <c r="A27" s="564" t="s">
        <v>107</v>
      </c>
      <c r="B27" s="117">
        <v>4821180.24</v>
      </c>
      <c r="C27" s="311">
        <v>8.0663060345600807E-2</v>
      </c>
      <c r="D27" s="117">
        <v>5914868.6799999997</v>
      </c>
      <c r="E27" s="310">
        <v>8.9407930678484196E-2</v>
      </c>
      <c r="F27" s="117">
        <v>1250228.4539999999</v>
      </c>
      <c r="G27" s="645">
        <v>6.6744828192815797E-2</v>
      </c>
    </row>
    <row r="28" spans="1:7" ht="15" customHeight="1">
      <c r="A28" s="564" t="s">
        <v>106</v>
      </c>
      <c r="B28" s="117">
        <v>4733005.2157600001</v>
      </c>
      <c r="C28" s="311">
        <v>7.9187805958254698E-2</v>
      </c>
      <c r="D28" s="117">
        <v>4302680.1622000001</v>
      </c>
      <c r="E28" s="310">
        <v>6.5038422742069502E-2</v>
      </c>
      <c r="F28" s="117">
        <v>1474874.8232140001</v>
      </c>
      <c r="G28" s="645">
        <v>7.8737822968575594E-2</v>
      </c>
    </row>
    <row r="29" spans="1:7" ht="15" customHeight="1">
      <c r="A29" s="564" t="s">
        <v>108</v>
      </c>
      <c r="B29" s="117">
        <v>4592002.1012899997</v>
      </c>
      <c r="C29" s="311">
        <v>7.6828685957503404E-2</v>
      </c>
      <c r="D29" s="117">
        <v>5109972.3687500004</v>
      </c>
      <c r="E29" s="310">
        <v>7.7241284638997196E-2</v>
      </c>
      <c r="F29" s="117">
        <v>1261211.1291420001</v>
      </c>
      <c r="G29" s="645">
        <v>6.7331150447044602E-2</v>
      </c>
    </row>
    <row r="30" spans="1:7" ht="15" customHeight="1">
      <c r="A30" s="564" t="s">
        <v>117</v>
      </c>
      <c r="B30" s="117">
        <v>2754067.2761050998</v>
      </c>
      <c r="C30" s="311">
        <v>4.6078238901997602E-2</v>
      </c>
      <c r="D30" s="117">
        <v>3982493.3473779401</v>
      </c>
      <c r="E30" s="310">
        <v>6.0198545123049403E-2</v>
      </c>
      <c r="F30" s="117">
        <v>677746.53222086001</v>
      </c>
      <c r="G30" s="645">
        <v>3.6182247897677398E-2</v>
      </c>
    </row>
    <row r="31" spans="1:7" ht="15" customHeight="1">
      <c r="A31" s="564" t="s">
        <v>110</v>
      </c>
      <c r="B31" s="117">
        <v>2006040</v>
      </c>
      <c r="C31" s="311">
        <v>3.35630110306121E-2</v>
      </c>
      <c r="D31" s="117">
        <v>2816280</v>
      </c>
      <c r="E31" s="310">
        <v>4.2570305552616497E-2</v>
      </c>
      <c r="F31" s="117">
        <v>765105.6</v>
      </c>
      <c r="G31" s="645">
        <v>4.0846008309903002E-2</v>
      </c>
    </row>
    <row r="32" spans="1:7" ht="15" customHeight="1">
      <c r="A32" s="564" t="s">
        <v>112</v>
      </c>
      <c r="B32" s="117">
        <v>1440504.22783</v>
      </c>
      <c r="C32" s="311">
        <v>2.4101044489791602E-2</v>
      </c>
      <c r="D32" s="117">
        <v>1662555.9061100001</v>
      </c>
      <c r="E32" s="310">
        <v>2.5130850952820701E-2</v>
      </c>
      <c r="F32" s="117">
        <v>929349.38211300003</v>
      </c>
      <c r="G32" s="645">
        <v>4.9614344195874203E-2</v>
      </c>
    </row>
    <row r="33" spans="1:7" ht="15" customHeight="1">
      <c r="A33" s="564" t="s">
        <v>119</v>
      </c>
      <c r="B33" s="117">
        <v>1352811.2327296501</v>
      </c>
      <c r="C33" s="311">
        <v>2.2633854921358099E-2</v>
      </c>
      <c r="D33" s="117">
        <v>1435178.31</v>
      </c>
      <c r="E33" s="310">
        <v>2.16938582737469E-2</v>
      </c>
      <c r="F33" s="117">
        <v>356584.141</v>
      </c>
      <c r="G33" s="645">
        <v>1.90366385848772E-2</v>
      </c>
    </row>
    <row r="34" spans="1:7" ht="15" customHeight="1">
      <c r="A34" s="564" t="s">
        <v>122</v>
      </c>
      <c r="B34" s="117">
        <v>1349105</v>
      </c>
      <c r="C34" s="311">
        <v>2.2571846023236801E-2</v>
      </c>
      <c r="D34" s="117">
        <v>1675717</v>
      </c>
      <c r="E34" s="310">
        <v>2.53297913239145E-2</v>
      </c>
      <c r="F34" s="117">
        <v>400296.86</v>
      </c>
      <c r="G34" s="645">
        <v>2.13702904147978E-2</v>
      </c>
    </row>
    <row r="35" spans="1:7" ht="15" customHeight="1">
      <c r="A35" s="564" t="s">
        <v>121</v>
      </c>
      <c r="B35" s="117">
        <v>897017.83384960005</v>
      </c>
      <c r="C35" s="311">
        <v>1.50079856095341E-2</v>
      </c>
      <c r="D35" s="117">
        <v>1207836.1116233501</v>
      </c>
      <c r="E35" s="310">
        <v>1.8257400659483499E-2</v>
      </c>
      <c r="F35" s="117">
        <v>429299.65274856501</v>
      </c>
      <c r="G35" s="645">
        <v>2.29186365693917E-2</v>
      </c>
    </row>
    <row r="36" spans="1:7" ht="15" customHeight="1">
      <c r="A36" s="564" t="s">
        <v>118</v>
      </c>
      <c r="B36" s="117">
        <v>756650</v>
      </c>
      <c r="C36" s="311">
        <v>1.2659494474842299E-2</v>
      </c>
      <c r="D36" s="117">
        <v>1152458</v>
      </c>
      <c r="E36" s="310">
        <v>1.7420316586616899E-2</v>
      </c>
      <c r="F36" s="117">
        <v>401673</v>
      </c>
      <c r="G36" s="645">
        <v>2.14437571700739E-2</v>
      </c>
    </row>
    <row r="37" spans="1:7" ht="15" customHeight="1">
      <c r="A37" s="564" t="s">
        <v>113</v>
      </c>
      <c r="B37" s="117">
        <v>712978.6</v>
      </c>
      <c r="C37" s="311">
        <v>1.19288292438787E-2</v>
      </c>
      <c r="D37" s="117">
        <v>743824.76</v>
      </c>
      <c r="E37" s="310">
        <v>1.12435011116798E-2</v>
      </c>
      <c r="F37" s="117">
        <v>325293.28200000001</v>
      </c>
      <c r="G37" s="645">
        <v>1.7366141483904501E-2</v>
      </c>
    </row>
    <row r="38" spans="1:7" ht="15" customHeight="1">
      <c r="A38" s="564" t="s">
        <v>125</v>
      </c>
      <c r="B38" s="117">
        <v>649374.13457480003</v>
      </c>
      <c r="C38" s="311">
        <v>1.08646643345737E-2</v>
      </c>
      <c r="D38" s="117">
        <v>720655.48177359998</v>
      </c>
      <c r="E38" s="310">
        <v>1.0893279097699901E-2</v>
      </c>
      <c r="F38" s="117">
        <v>142056.83127359999</v>
      </c>
      <c r="G38" s="645">
        <v>7.5838609868754802E-3</v>
      </c>
    </row>
    <row r="39" spans="1:7" ht="15" customHeight="1">
      <c r="A39" s="564" t="s">
        <v>123</v>
      </c>
      <c r="B39" s="117">
        <v>637218.73232336005</v>
      </c>
      <c r="C39" s="311">
        <v>1.06612925673873E-2</v>
      </c>
      <c r="D39" s="117">
        <v>863546.94819875003</v>
      </c>
      <c r="E39" s="310">
        <v>1.30531969278091E-2</v>
      </c>
      <c r="F39" s="117">
        <v>379096.61813774001</v>
      </c>
      <c r="G39" s="645">
        <v>2.0238492065291699E-2</v>
      </c>
    </row>
    <row r="40" spans="1:7" ht="15" customHeight="1">
      <c r="A40" s="564" t="s">
        <v>111</v>
      </c>
      <c r="B40" s="117">
        <v>578748.17584000004</v>
      </c>
      <c r="C40" s="311">
        <v>9.6830229754464193E-3</v>
      </c>
      <c r="D40" s="117">
        <v>767238.69839999999</v>
      </c>
      <c r="E40" s="310">
        <v>1.15974213582029E-2</v>
      </c>
      <c r="F40" s="117">
        <v>409000.93323199998</v>
      </c>
      <c r="G40" s="645">
        <v>2.18349669869785E-2</v>
      </c>
    </row>
    <row r="41" spans="1:7" ht="15" customHeight="1">
      <c r="A41" s="564" t="s">
        <v>120</v>
      </c>
      <c r="B41" s="117">
        <v>566329.52624000004</v>
      </c>
      <c r="C41" s="311">
        <v>9.4752468226727404E-3</v>
      </c>
      <c r="D41" s="117">
        <v>1564567.95808</v>
      </c>
      <c r="E41" s="310">
        <v>2.3649685412423099E-2</v>
      </c>
      <c r="F41" s="117">
        <v>307990.57867199997</v>
      </c>
      <c r="G41" s="645">
        <v>1.6442417537929899E-2</v>
      </c>
    </row>
    <row r="42" spans="1:7" ht="15" customHeight="1">
      <c r="A42" s="564" t="s">
        <v>124</v>
      </c>
      <c r="B42" s="117">
        <v>350743.64581769001</v>
      </c>
      <c r="C42" s="311">
        <v>5.8682842084386297E-3</v>
      </c>
      <c r="D42" s="117">
        <v>444569.98098768003</v>
      </c>
      <c r="E42" s="310">
        <v>6.7200278133447196E-3</v>
      </c>
      <c r="F42" s="117">
        <v>232000.89197999999</v>
      </c>
      <c r="G42" s="645">
        <v>1.2385624104332801E-2</v>
      </c>
    </row>
    <row r="43" spans="1:7" ht="15" customHeight="1">
      <c r="A43" s="564" t="s">
        <v>126</v>
      </c>
      <c r="B43" s="117">
        <v>296182.42827639001</v>
      </c>
      <c r="C43" s="311">
        <v>4.9554216801828196E-3</v>
      </c>
      <c r="D43" s="117">
        <v>359509.53773337998</v>
      </c>
      <c r="E43" s="310">
        <v>5.4342717593385296E-3</v>
      </c>
      <c r="F43" s="117">
        <v>149173.74197753501</v>
      </c>
      <c r="G43" s="645">
        <v>7.9638051328257495E-3</v>
      </c>
    </row>
    <row r="44" spans="1:7" ht="15" customHeight="1">
      <c r="A44" s="564" t="s">
        <v>128</v>
      </c>
      <c r="B44" s="117">
        <v>269095.46910264</v>
      </c>
      <c r="C44" s="311">
        <v>4.5022303631929699E-3</v>
      </c>
      <c r="D44" s="117">
        <v>275611.30028999998</v>
      </c>
      <c r="E44" s="310">
        <v>4.1660833678111697E-3</v>
      </c>
      <c r="F44" s="117">
        <v>160927.58518031801</v>
      </c>
      <c r="G44" s="645">
        <v>8.5912970465356706E-3</v>
      </c>
    </row>
    <row r="45" spans="1:7" ht="15" customHeight="1">
      <c r="A45" s="564" t="s">
        <v>127</v>
      </c>
      <c r="B45" s="117">
        <v>264994.92196000001</v>
      </c>
      <c r="C45" s="311">
        <v>4.43362419931789E-3</v>
      </c>
      <c r="D45" s="117">
        <v>355197.5</v>
      </c>
      <c r="E45" s="310">
        <v>5.3690918894873799E-3</v>
      </c>
      <c r="F45" s="117">
        <v>119949.95</v>
      </c>
      <c r="G45" s="645">
        <v>6.4036606900700404E-3</v>
      </c>
    </row>
    <row r="46" spans="1:7" ht="15" customHeight="1">
      <c r="A46" s="564" t="s">
        <v>130</v>
      </c>
      <c r="B46" s="117">
        <v>209285.87707439999</v>
      </c>
      <c r="C46" s="311">
        <v>3.5015573970605799E-3</v>
      </c>
      <c r="D46" s="117">
        <v>248853.41621324001</v>
      </c>
      <c r="E46" s="310">
        <v>3.7616167305843501E-3</v>
      </c>
      <c r="F46" s="117">
        <v>92824.529573052001</v>
      </c>
      <c r="G46" s="645">
        <v>4.9555401323735197E-3</v>
      </c>
    </row>
    <row r="47" spans="1:7" ht="15" customHeight="1">
      <c r="A47" s="564" t="s">
        <v>129</v>
      </c>
      <c r="B47" s="117">
        <v>208020</v>
      </c>
      <c r="C47" s="311">
        <v>3.48037803562637E-3</v>
      </c>
      <c r="D47" s="117">
        <v>217110</v>
      </c>
      <c r="E47" s="310">
        <v>3.2817898215122699E-3</v>
      </c>
      <c r="F47" s="117">
        <v>92294</v>
      </c>
      <c r="G47" s="645">
        <v>4.92721722459513E-3</v>
      </c>
    </row>
    <row r="48" spans="1:7" ht="15" customHeight="1">
      <c r="A48" s="564" t="s">
        <v>133</v>
      </c>
      <c r="B48" s="117">
        <v>178339.34308702001</v>
      </c>
      <c r="C48" s="311">
        <v>2.9837916189217402E-3</v>
      </c>
      <c r="D48" s="117">
        <v>238480.13916272001</v>
      </c>
      <c r="E48" s="310">
        <v>3.60481642180021E-3</v>
      </c>
      <c r="F48" s="117">
        <v>99467.408857711998</v>
      </c>
      <c r="G48" s="645">
        <v>5.3101775869456797E-3</v>
      </c>
    </row>
    <row r="49" spans="1:7" ht="15" customHeight="1">
      <c r="A49" s="564" t="s">
        <v>132</v>
      </c>
      <c r="B49" s="117">
        <v>173430.57487335001</v>
      </c>
      <c r="C49" s="311">
        <v>2.90166312611894E-3</v>
      </c>
      <c r="D49" s="117">
        <v>207124.61057207</v>
      </c>
      <c r="E49" s="310">
        <v>3.13085274174433E-3</v>
      </c>
      <c r="F49" s="117">
        <v>93132.877069477006</v>
      </c>
      <c r="G49" s="645">
        <v>4.9720016043602799E-3</v>
      </c>
    </row>
    <row r="50" spans="1:7" ht="15" customHeight="1">
      <c r="A50" s="564" t="s">
        <v>139</v>
      </c>
      <c r="B50" s="117">
        <v>146313.52280999999</v>
      </c>
      <c r="C50" s="311">
        <v>2.4479683256563899E-3</v>
      </c>
      <c r="D50" s="117">
        <v>196802.20098540001</v>
      </c>
      <c r="E50" s="310">
        <v>2.9748213350149601E-3</v>
      </c>
      <c r="F50" s="117">
        <v>21603.692547179999</v>
      </c>
      <c r="G50" s="645">
        <v>1.1533370103508601E-3</v>
      </c>
    </row>
    <row r="51" spans="1:7" ht="15" customHeight="1">
      <c r="A51" s="564" t="s">
        <v>141</v>
      </c>
      <c r="B51" s="117">
        <v>120893.92995999999</v>
      </c>
      <c r="C51" s="311">
        <v>2.0226736778835501E-3</v>
      </c>
      <c r="D51" s="117">
        <v>121978.76158000001</v>
      </c>
      <c r="E51" s="310">
        <v>1.8438057122837101E-3</v>
      </c>
      <c r="F51" s="117">
        <v>23060.480749999999</v>
      </c>
      <c r="G51" s="645">
        <v>1.2311092590942499E-3</v>
      </c>
    </row>
    <row r="52" spans="1:7" ht="15" customHeight="1">
      <c r="A52" s="564" t="s">
        <v>131</v>
      </c>
      <c r="B52" s="117">
        <v>118360</v>
      </c>
      <c r="C52" s="311">
        <v>1.98027855156589E-3</v>
      </c>
      <c r="D52" s="117">
        <v>137840</v>
      </c>
      <c r="E52" s="310">
        <v>2.0835609092038601E-3</v>
      </c>
      <c r="F52" s="117">
        <v>40720</v>
      </c>
      <c r="G52" s="645">
        <v>2.17388221753867E-3</v>
      </c>
    </row>
    <row r="53" spans="1:7" ht="15" customHeight="1">
      <c r="A53" s="564" t="s">
        <v>143</v>
      </c>
      <c r="B53" s="117">
        <v>117015</v>
      </c>
      <c r="C53" s="311">
        <v>1.9577753862071901E-3</v>
      </c>
      <c r="D53" s="117">
        <v>157782</v>
      </c>
      <c r="E53" s="310">
        <v>2.3850000535113498E-3</v>
      </c>
      <c r="F53" s="117">
        <v>18469.5</v>
      </c>
      <c r="G53" s="645">
        <v>9.8601467624829099E-4</v>
      </c>
    </row>
    <row r="54" spans="1:7" ht="15" customHeight="1">
      <c r="A54" s="564" t="s">
        <v>138</v>
      </c>
      <c r="B54" s="117">
        <v>117002.08379999999</v>
      </c>
      <c r="C54" s="311">
        <v>1.9575592855496401E-3</v>
      </c>
      <c r="D54" s="117">
        <v>168414.45619999999</v>
      </c>
      <c r="E54" s="310">
        <v>2.5457180606728602E-3</v>
      </c>
      <c r="F54" s="117">
        <v>90264.539640000003</v>
      </c>
      <c r="G54" s="645">
        <v>4.8188722396294197E-3</v>
      </c>
    </row>
    <row r="55" spans="1:7" ht="15" customHeight="1">
      <c r="A55" s="564" t="s">
        <v>134</v>
      </c>
      <c r="B55" s="117">
        <v>106618.9</v>
      </c>
      <c r="C55" s="311">
        <v>1.7838384662178801E-3</v>
      </c>
      <c r="D55" s="117">
        <v>137812.1</v>
      </c>
      <c r="E55" s="310">
        <v>2.0831391785787398E-3</v>
      </c>
      <c r="F55" s="117">
        <v>73713.38</v>
      </c>
      <c r="G55" s="645">
        <v>3.9352702842993699E-3</v>
      </c>
    </row>
    <row r="56" spans="1:7" ht="15" customHeight="1">
      <c r="A56" s="564" t="s">
        <v>137</v>
      </c>
      <c r="B56" s="117">
        <v>87434.427800000005</v>
      </c>
      <c r="C56" s="311">
        <v>1.46286348462975E-3</v>
      </c>
      <c r="D56" s="117">
        <v>96176.471399999995</v>
      </c>
      <c r="E56" s="310">
        <v>1.4537836346068199E-3</v>
      </c>
      <c r="F56" s="117">
        <v>55971.237456000003</v>
      </c>
      <c r="G56" s="645">
        <v>2.9880863899615102E-3</v>
      </c>
    </row>
    <row r="57" spans="1:7" ht="15" customHeight="1">
      <c r="A57" s="564" t="s">
        <v>135</v>
      </c>
      <c r="B57" s="117">
        <v>62425.503799999999</v>
      </c>
      <c r="C57" s="311">
        <v>1.04443972833588E-3</v>
      </c>
      <c r="D57" s="117">
        <v>99265.930500000002</v>
      </c>
      <c r="E57" s="310">
        <v>1.5004832588910899E-3</v>
      </c>
      <c r="F57" s="117">
        <v>41655.21514</v>
      </c>
      <c r="G57" s="645">
        <v>2.2238097117041598E-3</v>
      </c>
    </row>
    <row r="58" spans="1:7" ht="15" customHeight="1">
      <c r="A58" s="564" t="s">
        <v>140</v>
      </c>
      <c r="B58" s="117">
        <v>26928</v>
      </c>
      <c r="C58" s="311">
        <v>4.50531774556999E-4</v>
      </c>
      <c r="D58" s="117">
        <v>30254.400000000001</v>
      </c>
      <c r="E58" s="310">
        <v>4.5731924819658598E-4</v>
      </c>
      <c r="F58" s="117">
        <v>16436.97</v>
      </c>
      <c r="G58" s="645">
        <v>8.7750581515757696E-4</v>
      </c>
    </row>
    <row r="59" spans="1:7" ht="15" customHeight="1">
      <c r="A59" s="564" t="s">
        <v>142</v>
      </c>
      <c r="B59" s="117">
        <v>20754</v>
      </c>
      <c r="C59" s="311">
        <v>3.4723471662046802E-4</v>
      </c>
      <c r="D59" s="117">
        <v>21060</v>
      </c>
      <c r="E59" s="310">
        <v>3.1833860089838502E-4</v>
      </c>
      <c r="F59" s="117">
        <v>8643.6</v>
      </c>
      <c r="G59" s="645">
        <v>4.61448141834902E-4</v>
      </c>
    </row>
    <row r="60" spans="1:7" ht="15" customHeight="1">
      <c r="A60" s="564" t="s">
        <v>145</v>
      </c>
      <c r="B60" s="117">
        <v>14086.6</v>
      </c>
      <c r="C60" s="311">
        <v>2.3568259415755399E-4</v>
      </c>
      <c r="D60" s="117">
        <v>19305</v>
      </c>
      <c r="E60" s="310">
        <v>2.9181038415685302E-4</v>
      </c>
      <c r="F60" s="117">
        <v>8810.1200000000008</v>
      </c>
      <c r="G60" s="645">
        <v>4.7033799612921799E-4</v>
      </c>
    </row>
    <row r="61" spans="1:7" ht="15" customHeight="1">
      <c r="A61" s="564" t="s">
        <v>146</v>
      </c>
      <c r="B61" s="117">
        <v>9956.7000000000007</v>
      </c>
      <c r="C61" s="311">
        <v>1.6658532827286399E-4</v>
      </c>
      <c r="D61" s="117">
        <v>11845.55</v>
      </c>
      <c r="E61" s="310">
        <v>1.79054881950231E-4</v>
      </c>
      <c r="F61" s="117">
        <v>5238.6450000000004</v>
      </c>
      <c r="G61" s="645">
        <v>2.79670854850144E-4</v>
      </c>
    </row>
    <row r="62" spans="1:7" ht="15" customHeight="1">
      <c r="A62" s="564" t="s">
        <v>136</v>
      </c>
      <c r="B62" s="117">
        <v>9313.4</v>
      </c>
      <c r="C62" s="311">
        <v>1.5582229014999801E-4</v>
      </c>
      <c r="D62" s="117">
        <v>9313.4</v>
      </c>
      <c r="E62" s="310">
        <v>1.4077942666699999E-4</v>
      </c>
      <c r="F62" s="117">
        <v>9313.4</v>
      </c>
      <c r="G62" s="645">
        <v>4.9720615532476903E-4</v>
      </c>
    </row>
    <row r="63" spans="1:7" ht="15" customHeight="1">
      <c r="A63" s="565" t="s">
        <v>144</v>
      </c>
      <c r="B63" s="308">
        <v>8641.08</v>
      </c>
      <c r="C63" s="309">
        <v>1.4457371904668E-4</v>
      </c>
      <c r="D63" s="308">
        <v>10182.493895150001</v>
      </c>
      <c r="E63" s="307">
        <v>1.5391647009679001E-4</v>
      </c>
      <c r="F63" s="308">
        <v>5647.6200464900003</v>
      </c>
      <c r="G63" s="646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A4" sqref="A4:G16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33"/>
      <c r="C1" s="333"/>
      <c r="D1" s="333"/>
      <c r="E1" s="1272"/>
      <c r="F1" s="1272"/>
      <c r="G1" s="332" t="s">
        <v>101</v>
      </c>
    </row>
    <row r="2" spans="1:8" ht="16.5" customHeight="1" thickBot="1">
      <c r="A2" s="1268" t="s">
        <v>116</v>
      </c>
      <c r="B2" s="1263" t="s">
        <v>2553</v>
      </c>
      <c r="C2" s="1263"/>
      <c r="D2" s="1263" t="s">
        <v>2454</v>
      </c>
      <c r="E2" s="1263"/>
      <c r="F2" s="1263" t="s">
        <v>1976</v>
      </c>
      <c r="G2" s="1263"/>
    </row>
    <row r="3" spans="1:8" ht="18" thickBot="1">
      <c r="A3" s="1273"/>
      <c r="B3" s="354" t="s">
        <v>102</v>
      </c>
      <c r="C3" s="353" t="s">
        <v>103</v>
      </c>
      <c r="D3" s="170" t="s">
        <v>102</v>
      </c>
      <c r="E3" s="352" t="s">
        <v>103</v>
      </c>
      <c r="F3" s="211" t="s">
        <v>102</v>
      </c>
      <c r="G3" s="331" t="s">
        <v>103</v>
      </c>
    </row>
    <row r="4" spans="1:8" ht="17.25">
      <c r="A4" s="341" t="s">
        <v>104</v>
      </c>
      <c r="B4" s="176">
        <v>3463455.925179</v>
      </c>
      <c r="C4" s="174">
        <v>0.212011303876706</v>
      </c>
      <c r="D4" s="204">
        <v>3659146.5418659998</v>
      </c>
      <c r="E4" s="351">
        <v>0.20591904551816201</v>
      </c>
      <c r="F4" s="204">
        <v>1270946.003972</v>
      </c>
      <c r="G4" s="350">
        <v>0.21781123400973501</v>
      </c>
    </row>
    <row r="5" spans="1:8" ht="16.5" customHeight="1">
      <c r="A5" s="341" t="s">
        <v>105</v>
      </c>
      <c r="B5" s="176">
        <v>2390143.1881856699</v>
      </c>
      <c r="C5" s="174">
        <v>0.146309750932685</v>
      </c>
      <c r="D5" s="216">
        <v>2630957.41031205</v>
      </c>
      <c r="E5" s="348">
        <v>0.14805754088605499</v>
      </c>
      <c r="F5" s="216">
        <v>771214.69117338804</v>
      </c>
      <c r="G5" s="342">
        <v>0.13216865472328401</v>
      </c>
    </row>
    <row r="6" spans="1:8" ht="17.25">
      <c r="A6" s="341" t="s">
        <v>108</v>
      </c>
      <c r="B6" s="176">
        <v>1612623.7297787101</v>
      </c>
      <c r="C6" s="174">
        <v>9.87148290605806E-2</v>
      </c>
      <c r="D6" s="216">
        <v>1935192.7429150101</v>
      </c>
      <c r="E6" s="348">
        <v>0.108903275109479</v>
      </c>
      <c r="F6" s="216">
        <v>298572.98435717402</v>
      </c>
      <c r="G6" s="342">
        <v>5.1168617676568301E-2</v>
      </c>
    </row>
    <row r="7" spans="1:8" ht="17.25">
      <c r="A7" s="341" t="s">
        <v>119</v>
      </c>
      <c r="B7" s="176">
        <v>1283366.59308</v>
      </c>
      <c r="C7" s="174">
        <v>7.8559748017187306E-2</v>
      </c>
      <c r="D7" s="216">
        <v>1495273.1680050001</v>
      </c>
      <c r="E7" s="348">
        <v>8.4146732037545205E-2</v>
      </c>
      <c r="F7" s="216">
        <v>301435.83375500003</v>
      </c>
      <c r="G7" s="342">
        <v>5.1659244940177998E-2</v>
      </c>
    </row>
    <row r="8" spans="1:8" ht="17.25">
      <c r="A8" s="341" t="s">
        <v>106</v>
      </c>
      <c r="B8" s="176">
        <v>1202218.3600000001</v>
      </c>
      <c r="C8" s="174">
        <v>7.3592356176711504E-2</v>
      </c>
      <c r="D8" s="216">
        <v>1168731.32</v>
      </c>
      <c r="E8" s="348">
        <v>6.5770538328550801E-2</v>
      </c>
      <c r="F8" s="216">
        <v>369094.56</v>
      </c>
      <c r="G8" s="342">
        <v>6.3254411539619998E-2</v>
      </c>
    </row>
    <row r="9" spans="1:8" ht="17.25">
      <c r="A9" s="341" t="s">
        <v>127</v>
      </c>
      <c r="B9" s="176">
        <v>1163660.13270814</v>
      </c>
      <c r="C9" s="174">
        <v>7.1232060500969904E-2</v>
      </c>
      <c r="D9" s="216">
        <v>998688.01551963994</v>
      </c>
      <c r="E9" s="348">
        <v>5.6201324700529798E-2</v>
      </c>
      <c r="F9" s="216">
        <v>286049.46861099999</v>
      </c>
      <c r="G9" s="342">
        <v>4.9022371958583701E-2</v>
      </c>
    </row>
    <row r="10" spans="1:8" ht="17.25">
      <c r="A10" s="341" t="s">
        <v>113</v>
      </c>
      <c r="B10" s="176">
        <v>889152.164175816</v>
      </c>
      <c r="C10" s="174">
        <v>5.4428384175833497E-2</v>
      </c>
      <c r="D10" s="216">
        <v>857681.16484833602</v>
      </c>
      <c r="E10" s="348">
        <v>4.8266142064485401E-2</v>
      </c>
      <c r="F10" s="216">
        <v>360928.58479927399</v>
      </c>
      <c r="G10" s="342">
        <v>6.1854949147193902E-2</v>
      </c>
    </row>
    <row r="11" spans="1:8" ht="17.25">
      <c r="A11" s="341" t="s">
        <v>123</v>
      </c>
      <c r="B11" s="176">
        <v>537162.63053967606</v>
      </c>
      <c r="C11" s="349">
        <v>3.2881766696272297E-2</v>
      </c>
      <c r="D11" s="216">
        <v>643983.92163139395</v>
      </c>
      <c r="E11" s="348">
        <v>3.6240296187688398E-2</v>
      </c>
      <c r="F11" s="216">
        <v>248999.78643910299</v>
      </c>
      <c r="G11" s="342">
        <v>4.26728992285784E-2</v>
      </c>
    </row>
    <row r="12" spans="1:8" ht="18" customHeight="1">
      <c r="A12" s="341" t="s">
        <v>125</v>
      </c>
      <c r="B12" s="176">
        <v>421131.19462088001</v>
      </c>
      <c r="C12" s="174">
        <v>2.5779041397823801E-2</v>
      </c>
      <c r="D12" s="216">
        <v>526195.13356367999</v>
      </c>
      <c r="E12" s="348">
        <v>2.9611713666017701E-2</v>
      </c>
      <c r="F12" s="216">
        <v>177880.22686220001</v>
      </c>
      <c r="G12" s="342">
        <v>3.04846245219722E-2</v>
      </c>
    </row>
    <row r="13" spans="1:8" ht="18" thickBot="1">
      <c r="A13" s="341" t="s">
        <v>107</v>
      </c>
      <c r="B13" s="208">
        <v>358727.00121239998</v>
      </c>
      <c r="C13" s="174">
        <v>2.1959043483104498E-2</v>
      </c>
      <c r="D13" s="207">
        <v>410044.01061659999</v>
      </c>
      <c r="E13" s="345">
        <v>2.3075291005850498E-2</v>
      </c>
      <c r="F13" s="207">
        <v>180096.9611788</v>
      </c>
      <c r="G13" s="342">
        <v>3.0864522358277999E-2</v>
      </c>
    </row>
    <row r="14" spans="1:8" ht="16.5">
      <c r="A14" s="341" t="s">
        <v>48</v>
      </c>
      <c r="B14" s="322">
        <v>13321640.91948029</v>
      </c>
      <c r="C14" s="346">
        <v>0.81546828431787444</v>
      </c>
      <c r="D14" s="337">
        <v>14325893.429277711</v>
      </c>
      <c r="E14" s="347">
        <v>0.80619189950436398</v>
      </c>
      <c r="F14" s="337">
        <v>4265219.1011479395</v>
      </c>
      <c r="G14" s="346">
        <v>0.73096153010399156</v>
      </c>
      <c r="H14" s="106"/>
    </row>
    <row r="15" spans="1:8" ht="18" thickBot="1">
      <c r="A15" s="341" t="s">
        <v>114</v>
      </c>
      <c r="B15" s="208">
        <v>3014544.2831406016</v>
      </c>
      <c r="C15" s="178">
        <v>0.18453171568212623</v>
      </c>
      <c r="D15" s="207">
        <v>3443937.1012511551</v>
      </c>
      <c r="E15" s="345">
        <v>0.19380810049563557</v>
      </c>
      <c r="F15" s="207">
        <v>1569861.0302799577</v>
      </c>
      <c r="G15" s="178">
        <v>0.26903846989600755</v>
      </c>
      <c r="H15" s="106"/>
    </row>
    <row r="16" spans="1:8" ht="18" thickBot="1">
      <c r="A16" s="317" t="s">
        <v>149</v>
      </c>
      <c r="B16" s="313">
        <v>16336185.202620892</v>
      </c>
      <c r="C16" s="334">
        <v>1.0000000000000007</v>
      </c>
      <c r="D16" s="344">
        <v>17769830.530528866</v>
      </c>
      <c r="E16" s="343">
        <v>0.99999999999999956</v>
      </c>
      <c r="F16" s="335">
        <v>5835080.1314278971</v>
      </c>
      <c r="G16" s="334">
        <v>0.99999999999999911</v>
      </c>
    </row>
    <row r="21" spans="1:7" ht="16.5" customHeight="1">
      <c r="A21" s="99"/>
      <c r="B21" s="1266" t="s">
        <v>2553</v>
      </c>
      <c r="C21" s="1266"/>
      <c r="D21" s="1266" t="s">
        <v>2454</v>
      </c>
      <c r="E21" s="1266"/>
      <c r="F21" s="1266" t="s">
        <v>1976</v>
      </c>
      <c r="G21" s="1267"/>
    </row>
    <row r="22" spans="1:7" ht="16.5" customHeight="1">
      <c r="A22" s="100" t="s">
        <v>116</v>
      </c>
      <c r="B22" s="101" t="s">
        <v>102</v>
      </c>
      <c r="C22" s="101" t="s">
        <v>103</v>
      </c>
      <c r="D22" s="101" t="s">
        <v>102</v>
      </c>
      <c r="E22" s="101" t="s">
        <v>103</v>
      </c>
      <c r="F22" s="101" t="s">
        <v>102</v>
      </c>
      <c r="G22" s="102" t="s">
        <v>103</v>
      </c>
    </row>
    <row r="23" spans="1:7">
      <c r="A23" s="580" t="s">
        <v>16</v>
      </c>
      <c r="B23" s="572">
        <v>16336185.202620899</v>
      </c>
      <c r="C23" s="573">
        <v>1</v>
      </c>
      <c r="D23" s="574">
        <v>17769830.530528799</v>
      </c>
      <c r="E23" s="575">
        <v>1</v>
      </c>
      <c r="F23" s="572">
        <v>5835080.1314278999</v>
      </c>
      <c r="G23" s="573">
        <v>1</v>
      </c>
    </row>
    <row r="24" spans="1:7">
      <c r="A24" s="579" t="s">
        <v>104</v>
      </c>
      <c r="B24" s="572">
        <v>3463455.925179</v>
      </c>
      <c r="C24" s="573">
        <v>0.212011303876706</v>
      </c>
      <c r="D24" s="574">
        <v>3659146.5418659998</v>
      </c>
      <c r="E24" s="575">
        <v>0.20591904551816201</v>
      </c>
      <c r="F24" s="572">
        <v>1270946.003972</v>
      </c>
      <c r="G24" s="573">
        <v>0.21781123400973501</v>
      </c>
    </row>
    <row r="25" spans="1:7">
      <c r="A25" s="579" t="s">
        <v>105</v>
      </c>
      <c r="B25" s="572">
        <v>2390143.1881856699</v>
      </c>
      <c r="C25" s="573">
        <v>0.146309750932685</v>
      </c>
      <c r="D25" s="574">
        <v>2630957.41031205</v>
      </c>
      <c r="E25" s="575">
        <v>0.14805754088605499</v>
      </c>
      <c r="F25" s="572">
        <v>771214.69117338804</v>
      </c>
      <c r="G25" s="573">
        <v>0.13216865472328401</v>
      </c>
    </row>
    <row r="26" spans="1:7">
      <c r="A26" s="579" t="s">
        <v>108</v>
      </c>
      <c r="B26" s="572">
        <v>1612623.7297787101</v>
      </c>
      <c r="C26" s="573">
        <v>9.87148290605806E-2</v>
      </c>
      <c r="D26" s="574">
        <v>1935192.7429150101</v>
      </c>
      <c r="E26" s="575">
        <v>0.108903275109479</v>
      </c>
      <c r="F26" s="572">
        <v>298572.98435717402</v>
      </c>
      <c r="G26" s="573">
        <v>5.1168617676568301E-2</v>
      </c>
    </row>
    <row r="27" spans="1:7" ht="18" customHeight="1">
      <c r="A27" s="579" t="s">
        <v>119</v>
      </c>
      <c r="B27" s="572">
        <v>1283366.59308</v>
      </c>
      <c r="C27" s="573">
        <v>7.8559748017187306E-2</v>
      </c>
      <c r="D27" s="576">
        <v>1495273.1680050001</v>
      </c>
      <c r="E27" s="575">
        <v>8.4146732037545205E-2</v>
      </c>
      <c r="F27" s="572">
        <v>301435.83375500003</v>
      </c>
      <c r="G27" s="573">
        <v>5.1659244940177998E-2</v>
      </c>
    </row>
    <row r="28" spans="1:7">
      <c r="A28" s="579" t="s">
        <v>106</v>
      </c>
      <c r="B28" s="572">
        <v>1202218.3600000001</v>
      </c>
      <c r="C28" s="573">
        <v>7.3592356176711504E-2</v>
      </c>
      <c r="D28" s="574">
        <v>1168731.32</v>
      </c>
      <c r="E28" s="575">
        <v>6.5770538328550801E-2</v>
      </c>
      <c r="F28" s="572">
        <v>369094.56</v>
      </c>
      <c r="G28" s="573">
        <v>6.3254411539619998E-2</v>
      </c>
    </row>
    <row r="29" spans="1:7" ht="20.25" customHeight="1">
      <c r="A29" s="579" t="s">
        <v>127</v>
      </c>
      <c r="B29" s="572">
        <v>1163660.13270814</v>
      </c>
      <c r="C29" s="573">
        <v>7.1232060500969904E-2</v>
      </c>
      <c r="D29" s="574">
        <v>998688.01551963994</v>
      </c>
      <c r="E29" s="575">
        <v>5.6201324700529798E-2</v>
      </c>
      <c r="F29" s="572">
        <v>286049.46861099999</v>
      </c>
      <c r="G29" s="573">
        <v>4.9022371958583701E-2</v>
      </c>
    </row>
    <row r="30" spans="1:7" ht="17.25" customHeight="1">
      <c r="A30" s="579" t="s">
        <v>113</v>
      </c>
      <c r="B30" s="572">
        <v>889152.164175816</v>
      </c>
      <c r="C30" s="573">
        <v>5.4428384175833497E-2</v>
      </c>
      <c r="D30" s="574">
        <v>857681.16484833602</v>
      </c>
      <c r="E30" s="575">
        <v>4.8266142064485401E-2</v>
      </c>
      <c r="F30" s="572">
        <v>360928.58479927399</v>
      </c>
      <c r="G30" s="573">
        <v>6.1854949147193902E-2</v>
      </c>
    </row>
    <row r="31" spans="1:7" ht="21" customHeight="1">
      <c r="A31" s="579" t="s">
        <v>123</v>
      </c>
      <c r="B31" s="572">
        <v>537162.63053967606</v>
      </c>
      <c r="C31" s="573">
        <v>3.2881766696272297E-2</v>
      </c>
      <c r="D31" s="574">
        <v>643983.92163139395</v>
      </c>
      <c r="E31" s="575">
        <v>3.6240296187688398E-2</v>
      </c>
      <c r="F31" s="572">
        <v>248999.78643910299</v>
      </c>
      <c r="G31" s="573">
        <v>4.26728992285784E-2</v>
      </c>
    </row>
    <row r="32" spans="1:7">
      <c r="A32" s="579" t="s">
        <v>125</v>
      </c>
      <c r="B32" s="572">
        <v>421131.19462088001</v>
      </c>
      <c r="C32" s="573">
        <v>2.5779041397823801E-2</v>
      </c>
      <c r="D32" s="574">
        <v>526195.13356367999</v>
      </c>
      <c r="E32" s="575">
        <v>2.9611713666017701E-2</v>
      </c>
      <c r="F32" s="572">
        <v>177880.22686220001</v>
      </c>
      <c r="G32" s="573">
        <v>3.04846245219722E-2</v>
      </c>
    </row>
    <row r="33" spans="1:8">
      <c r="A33" s="579" t="s">
        <v>107</v>
      </c>
      <c r="B33" s="572">
        <v>358727.00121239998</v>
      </c>
      <c r="C33" s="573">
        <v>2.1959043483104498E-2</v>
      </c>
      <c r="D33" s="574">
        <v>410044.01061659999</v>
      </c>
      <c r="E33" s="575">
        <v>2.3075291005850498E-2</v>
      </c>
      <c r="F33" s="572">
        <v>180096.9611788</v>
      </c>
      <c r="G33" s="573">
        <v>3.0864522358277999E-2</v>
      </c>
    </row>
    <row r="34" spans="1:8">
      <c r="A34" s="579" t="s">
        <v>148</v>
      </c>
      <c r="B34" s="572">
        <v>356867.97407900001</v>
      </c>
      <c r="C34" s="573">
        <v>2.1845245364979501E-2</v>
      </c>
      <c r="D34" s="574">
        <v>333982.96250000002</v>
      </c>
      <c r="E34" s="575">
        <v>1.8794943594212202E-2</v>
      </c>
      <c r="F34" s="572">
        <v>143556.3947</v>
      </c>
      <c r="G34" s="573">
        <v>2.4602300476869399E-2</v>
      </c>
    </row>
    <row r="35" spans="1:8">
      <c r="A35" s="579" t="s">
        <v>112</v>
      </c>
      <c r="B35" s="572">
        <v>267618.95049999998</v>
      </c>
      <c r="C35" s="573">
        <v>1.6381973342042201E-2</v>
      </c>
      <c r="D35" s="574">
        <v>335060.07400000002</v>
      </c>
      <c r="E35" s="575">
        <v>1.8855558212801299E-2</v>
      </c>
      <c r="F35" s="572">
        <v>203077.6575</v>
      </c>
      <c r="G35" s="573">
        <v>3.48028909502405E-2</v>
      </c>
    </row>
    <row r="36" spans="1:8">
      <c r="A36" s="579" t="s">
        <v>151</v>
      </c>
      <c r="B36" s="572">
        <v>248020.47526813901</v>
      </c>
      <c r="C36" s="573">
        <v>1.5182276167409499E-2</v>
      </c>
      <c r="D36" s="574">
        <v>255367.73559642601</v>
      </c>
      <c r="E36" s="575">
        <v>1.43708593707577E-2</v>
      </c>
      <c r="F36" s="572">
        <v>52225.564971721004</v>
      </c>
      <c r="G36" s="573">
        <v>8.9502738257925003E-3</v>
      </c>
    </row>
    <row r="37" spans="1:8">
      <c r="A37" s="579" t="s">
        <v>150</v>
      </c>
      <c r="B37" s="572">
        <v>204835.983228</v>
      </c>
      <c r="C37" s="573">
        <v>1.2538789239187701E-2</v>
      </c>
      <c r="D37" s="574">
        <v>229639.38159500001</v>
      </c>
      <c r="E37" s="575">
        <v>1.29229922142744E-2</v>
      </c>
      <c r="F37" s="572">
        <v>76182.05</v>
      </c>
      <c r="G37" s="573">
        <v>1.3055870405220601E-2</v>
      </c>
    </row>
    <row r="38" spans="1:8">
      <c r="A38" s="579" t="s">
        <v>121</v>
      </c>
      <c r="B38" s="572">
        <v>199286.805407401</v>
      </c>
      <c r="C38" s="573">
        <v>1.21991029689984E-2</v>
      </c>
      <c r="D38" s="574">
        <v>226660.33608913099</v>
      </c>
      <c r="E38" s="575">
        <v>1.2755345961219199E-2</v>
      </c>
      <c r="F38" s="572">
        <v>81516.006294388004</v>
      </c>
      <c r="G38" s="573">
        <v>1.39699891789558E-2</v>
      </c>
    </row>
    <row r="39" spans="1:8">
      <c r="A39" s="579" t="s">
        <v>138</v>
      </c>
      <c r="B39" s="572">
        <v>196999.65027108599</v>
      </c>
      <c r="C39" s="573">
        <v>1.20590975082408E-2</v>
      </c>
      <c r="D39" s="574">
        <v>243337.404971176</v>
      </c>
      <c r="E39" s="575">
        <v>1.36938506280698E-2</v>
      </c>
      <c r="F39" s="572">
        <v>114092.990194196</v>
      </c>
      <c r="G39" s="573">
        <v>1.9552943168627299E-2</v>
      </c>
    </row>
    <row r="40" spans="1:8">
      <c r="A40" s="579" t="s">
        <v>122</v>
      </c>
      <c r="B40" s="572">
        <v>175954</v>
      </c>
      <c r="C40" s="577">
        <v>1.0770813247867101E-2</v>
      </c>
      <c r="D40" s="574">
        <v>166686.79999999999</v>
      </c>
      <c r="E40" s="578">
        <v>9.3803258119783094E-3</v>
      </c>
      <c r="F40" s="572">
        <v>108551.85312119999</v>
      </c>
      <c r="G40" s="577">
        <v>1.86033183223203E-2</v>
      </c>
    </row>
    <row r="41" spans="1:8">
      <c r="A41" s="579" t="s">
        <v>126</v>
      </c>
      <c r="B41" s="572">
        <v>151835.92936000001</v>
      </c>
      <c r="C41" s="573">
        <v>9.29445445657902E-3</v>
      </c>
      <c r="D41" s="574">
        <v>154679.30366000001</v>
      </c>
      <c r="E41" s="575">
        <v>8.7046020722740397E-3</v>
      </c>
      <c r="F41" s="572">
        <v>89403.278281999999</v>
      </c>
      <c r="G41" s="573">
        <v>1.53216881805053E-2</v>
      </c>
    </row>
    <row r="42" spans="1:8">
      <c r="A42" s="579" t="s">
        <v>117</v>
      </c>
      <c r="B42" s="572">
        <v>145217.86607801999</v>
      </c>
      <c r="C42" s="573">
        <v>8.8893376438167505E-3</v>
      </c>
      <c r="D42" s="574">
        <v>191349.428562752</v>
      </c>
      <c r="E42" s="575">
        <v>1.0768219102259301E-2</v>
      </c>
      <c r="F42" s="572">
        <v>65988.081164585994</v>
      </c>
      <c r="G42" s="573">
        <v>1.13088560359561E-2</v>
      </c>
    </row>
    <row r="43" spans="1:8">
      <c r="A43" s="579" t="s">
        <v>132</v>
      </c>
      <c r="B43" s="572">
        <v>140001.74042223999</v>
      </c>
      <c r="C43" s="573">
        <v>8.5700387627693393E-3</v>
      </c>
      <c r="D43" s="574">
        <v>162101.35825039999</v>
      </c>
      <c r="E43" s="575">
        <v>9.1222793583713296E-3</v>
      </c>
      <c r="F43" s="572">
        <v>49074.170701280003</v>
      </c>
      <c r="G43" s="573">
        <v>8.4101965347425506E-3</v>
      </c>
    </row>
    <row r="44" spans="1:8">
      <c r="A44" s="579" t="s">
        <v>120</v>
      </c>
      <c r="B44" s="572">
        <v>134607.308852196</v>
      </c>
      <c r="C44" s="573">
        <v>8.2398250988609204E-3</v>
      </c>
      <c r="D44" s="574">
        <v>172417.21697074201</v>
      </c>
      <c r="E44" s="575">
        <v>9.7028059257248701E-3</v>
      </c>
      <c r="F44" s="572">
        <v>101135.577361932</v>
      </c>
      <c r="G44" s="573">
        <v>1.7332337360238301E-2</v>
      </c>
    </row>
    <row r="45" spans="1:8">
      <c r="A45" s="579" t="s">
        <v>152</v>
      </c>
      <c r="B45" s="572">
        <v>123852.8</v>
      </c>
      <c r="C45" s="573">
        <v>7.5815007276074297E-3</v>
      </c>
      <c r="D45" s="574">
        <v>163132.79999999999</v>
      </c>
      <c r="E45" s="575">
        <v>9.1803239045940999E-3</v>
      </c>
      <c r="F45" s="572">
        <v>92384</v>
      </c>
      <c r="G45" s="573">
        <v>1.58325160784712E-2</v>
      </c>
      <c r="H45" s="106"/>
    </row>
    <row r="46" spans="1:8">
      <c r="A46" s="579" t="s">
        <v>135</v>
      </c>
      <c r="B46" s="572">
        <v>103351.24549339199</v>
      </c>
      <c r="C46" s="573">
        <v>6.3265226374154297E-3</v>
      </c>
      <c r="D46" s="574">
        <v>142572.72575887199</v>
      </c>
      <c r="E46" s="575">
        <v>8.0233025021780504E-3</v>
      </c>
      <c r="F46" s="572"/>
      <c r="G46" s="573"/>
    </row>
    <row r="47" spans="1:8">
      <c r="A47" s="579" t="s">
        <v>111</v>
      </c>
      <c r="B47" s="572">
        <v>82397.899999999994</v>
      </c>
      <c r="C47" s="573">
        <v>5.0438887033908298E-3</v>
      </c>
      <c r="D47" s="574">
        <v>94161.22</v>
      </c>
      <c r="E47" s="575">
        <v>5.2989374230795003E-3</v>
      </c>
      <c r="F47" s="572">
        <v>31740.455000000002</v>
      </c>
      <c r="G47" s="573">
        <v>5.43959196533481E-3</v>
      </c>
    </row>
    <row r="48" spans="1:8">
      <c r="A48" s="579" t="s">
        <v>130</v>
      </c>
      <c r="B48" s="572">
        <v>72444.500230250007</v>
      </c>
      <c r="C48" s="573">
        <v>4.4346032645753396E-3</v>
      </c>
      <c r="D48" s="574">
        <v>82808.57201905</v>
      </c>
      <c r="E48" s="575">
        <v>4.6600653774825597E-3</v>
      </c>
      <c r="F48" s="572">
        <v>43666.298149399998</v>
      </c>
      <c r="G48" s="573">
        <v>7.4834101958963896E-3</v>
      </c>
    </row>
    <row r="49" spans="1:7">
      <c r="A49" s="579" t="s">
        <v>128</v>
      </c>
      <c r="B49" s="572">
        <v>71158.163264100003</v>
      </c>
      <c r="C49" s="573">
        <v>4.3558616887303496E-3</v>
      </c>
      <c r="D49" s="574">
        <v>83471.411304099995</v>
      </c>
      <c r="E49" s="575">
        <v>4.6973667622037703E-3</v>
      </c>
      <c r="F49" s="572">
        <v>40544.965914100001</v>
      </c>
      <c r="G49" s="573">
        <v>6.9484848538280903E-3</v>
      </c>
    </row>
    <row r="50" spans="1:7">
      <c r="A50" s="579" t="s">
        <v>129</v>
      </c>
      <c r="B50" s="572">
        <v>51981.359353899999</v>
      </c>
      <c r="C50" s="573">
        <v>3.1819766187249402E-3</v>
      </c>
      <c r="D50" s="574">
        <v>53402.952607899999</v>
      </c>
      <c r="E50" s="575">
        <v>3.0052595333507999E-3</v>
      </c>
      <c r="F50" s="572">
        <v>37186.776987899997</v>
      </c>
      <c r="G50" s="573">
        <v>6.3729676628793896E-3</v>
      </c>
    </row>
    <row r="51" spans="1:7">
      <c r="A51" s="579" t="s">
        <v>118</v>
      </c>
      <c r="B51" s="572">
        <v>46266.660389999997</v>
      </c>
      <c r="C51" s="573">
        <v>2.8321581701079902E-3</v>
      </c>
      <c r="D51" s="574">
        <v>59596.601629999997</v>
      </c>
      <c r="E51" s="575">
        <v>3.3538081034375699E-3</v>
      </c>
      <c r="F51" s="572">
        <v>52714.907570000003</v>
      </c>
      <c r="G51" s="573">
        <v>9.0341360157294298E-3</v>
      </c>
    </row>
    <row r="52" spans="1:7">
      <c r="A52" s="579" t="s">
        <v>143</v>
      </c>
      <c r="B52" s="572">
        <v>44612.954724000003</v>
      </c>
      <c r="C52" s="573">
        <v>2.7309285595539501E-3</v>
      </c>
      <c r="D52" s="574">
        <v>51068.372093999998</v>
      </c>
      <c r="E52" s="575">
        <v>2.8738806487919898E-3</v>
      </c>
      <c r="F52" s="572">
        <v>23359.992522</v>
      </c>
      <c r="G52" s="573">
        <v>4.0033713326715903E-3</v>
      </c>
    </row>
    <row r="53" spans="1:7">
      <c r="A53" s="579" t="s">
        <v>131</v>
      </c>
      <c r="B53" s="572">
        <v>36116.199999999997</v>
      </c>
      <c r="C53" s="573">
        <v>2.21080990158006E-3</v>
      </c>
      <c r="D53" s="574">
        <v>50968.4</v>
      </c>
      <c r="E53" s="575">
        <v>2.8682547035232299E-3</v>
      </c>
      <c r="F53" s="572">
        <v>25950.400000000001</v>
      </c>
      <c r="G53" s="573">
        <v>4.44730824864434E-3</v>
      </c>
    </row>
    <row r="54" spans="1:7">
      <c r="A54" s="579" t="s">
        <v>153</v>
      </c>
      <c r="B54" s="572">
        <v>35811.99</v>
      </c>
      <c r="C54" s="573">
        <v>2.19218805099336E-3</v>
      </c>
      <c r="D54" s="574">
        <v>44943.39</v>
      </c>
      <c r="E54" s="575">
        <v>2.5291963208532902E-3</v>
      </c>
      <c r="F54" s="572">
        <v>26651.7</v>
      </c>
      <c r="G54" s="573">
        <v>4.5674951156974199E-3</v>
      </c>
    </row>
    <row r="55" spans="1:7">
      <c r="A55" s="579" t="s">
        <v>146</v>
      </c>
      <c r="B55" s="572">
        <v>31128.9</v>
      </c>
      <c r="C55" s="573">
        <v>1.9055183088280501E-3</v>
      </c>
      <c r="D55" s="576">
        <v>37284.300000000003</v>
      </c>
      <c r="E55" s="575">
        <v>2.0981798299058098E-3</v>
      </c>
      <c r="F55" s="572">
        <v>19667.580000000002</v>
      </c>
      <c r="G55" s="573">
        <v>3.3705758202136598E-3</v>
      </c>
    </row>
    <row r="56" spans="1:7" ht="18.75" customHeight="1">
      <c r="A56" s="579" t="s">
        <v>124</v>
      </c>
      <c r="B56" s="572">
        <v>25906.712090224999</v>
      </c>
      <c r="C56" s="573">
        <v>1.5858483341673101E-3</v>
      </c>
      <c r="D56" s="574">
        <v>29542.789304509999</v>
      </c>
      <c r="E56" s="575">
        <v>1.6625251013933401E-3</v>
      </c>
      <c r="F56" s="572">
        <v>19337.163232536001</v>
      </c>
      <c r="G56" s="573">
        <v>3.3139499024847198E-3</v>
      </c>
    </row>
    <row r="57" spans="1:7">
      <c r="A57" s="579" t="s">
        <v>155</v>
      </c>
      <c r="B57" s="572">
        <v>15238.958085</v>
      </c>
      <c r="C57" s="573">
        <v>9.3283455690470205E-4</v>
      </c>
      <c r="D57" s="574">
        <v>18316.438334999999</v>
      </c>
      <c r="E57" s="575">
        <v>1.0307604399227099E-3</v>
      </c>
      <c r="F57" s="572">
        <v>4023.04</v>
      </c>
      <c r="G57" s="573">
        <v>6.8945754117956295E-4</v>
      </c>
    </row>
    <row r="58" spans="1:7">
      <c r="A58" s="579" t="s">
        <v>133</v>
      </c>
      <c r="B58" s="572">
        <v>14522.329144257999</v>
      </c>
      <c r="C58" s="573">
        <v>8.8896697510065705E-4</v>
      </c>
      <c r="D58" s="574">
        <v>15930.574892574001</v>
      </c>
      <c r="E58" s="575">
        <v>8.9649560051825001E-4</v>
      </c>
      <c r="F58" s="572">
        <v>11397.959684574</v>
      </c>
      <c r="G58" s="573">
        <v>1.95335101281374E-3</v>
      </c>
    </row>
    <row r="59" spans="1:7">
      <c r="A59" s="579" t="s">
        <v>144</v>
      </c>
      <c r="B59" s="572">
        <v>13220.595033591</v>
      </c>
      <c r="C59" s="573">
        <v>8.0928288150589501E-4</v>
      </c>
      <c r="D59" s="574">
        <v>18093.628671711998</v>
      </c>
      <c r="E59" s="575">
        <v>1.0182217911772901E-3</v>
      </c>
      <c r="F59" s="572">
        <v>7997.5794663440001</v>
      </c>
      <c r="G59" s="573">
        <v>1.3706031941650299E-3</v>
      </c>
    </row>
    <row r="60" spans="1:7">
      <c r="A60" s="579" t="s">
        <v>134</v>
      </c>
      <c r="B60" s="572">
        <v>8684.7999999999993</v>
      </c>
      <c r="C60" s="573">
        <v>5.3162962419198395E-4</v>
      </c>
      <c r="D60" s="574">
        <v>10650.4</v>
      </c>
      <c r="E60" s="575">
        <v>5.9935293033337896E-4</v>
      </c>
      <c r="F60" s="572">
        <v>4823.2</v>
      </c>
      <c r="G60" s="573">
        <v>8.2658676339714902E-4</v>
      </c>
    </row>
    <row r="61" spans="1:7">
      <c r="A61" s="579" t="s">
        <v>137</v>
      </c>
      <c r="B61" s="572">
        <v>6204.2849999999999</v>
      </c>
      <c r="C61" s="573">
        <v>3.7978787110007898E-4</v>
      </c>
      <c r="D61" s="574">
        <v>4734.21</v>
      </c>
      <c r="E61" s="575">
        <v>2.6641841022999899E-4</v>
      </c>
      <c r="F61" s="572">
        <v>3319.3049999999998</v>
      </c>
      <c r="G61" s="573">
        <v>5.6885337051707896E-4</v>
      </c>
    </row>
    <row r="62" spans="1:7">
      <c r="A62" s="579" t="s">
        <v>1644</v>
      </c>
      <c r="B62" s="572">
        <v>5189.3520559999997</v>
      </c>
      <c r="C62" s="573">
        <v>3.1765996722217901E-4</v>
      </c>
      <c r="D62" s="574">
        <v>6768.4176280000001</v>
      </c>
      <c r="E62" s="575">
        <v>3.8089376352643098E-4</v>
      </c>
      <c r="F62" s="572">
        <v>5205.2520240000003</v>
      </c>
      <c r="G62" s="573">
        <v>8.9206178951414404E-4</v>
      </c>
    </row>
    <row r="63" spans="1:7">
      <c r="A63" s="579" t="s">
        <v>1705</v>
      </c>
      <c r="B63" s="572">
        <v>5118.6000000000004</v>
      </c>
      <c r="C63" s="573">
        <v>3.1332896490294398E-4</v>
      </c>
      <c r="D63" s="574">
        <v>5118.6000000000004</v>
      </c>
      <c r="E63" s="575">
        <v>2.88050017765007E-4</v>
      </c>
      <c r="F63" s="572">
        <v>2506.8000000000002</v>
      </c>
      <c r="G63" s="573">
        <v>4.2960849611958302E-4</v>
      </c>
    </row>
    <row r="64" spans="1:7">
      <c r="A64" s="579" t="s">
        <v>141</v>
      </c>
      <c r="B64" s="572">
        <v>57.4148098</v>
      </c>
      <c r="C64" s="573">
        <v>3.51457877637116E-6</v>
      </c>
      <c r="D64" s="574">
        <v>57.4148098</v>
      </c>
      <c r="E64" s="575">
        <v>3.2310274260275301E-6</v>
      </c>
      <c r="F64" s="572">
        <v>32548.150437799999</v>
      </c>
      <c r="G64" s="573">
        <v>5.5780125901775997E-3</v>
      </c>
    </row>
    <row r="65" spans="1:7">
      <c r="A65" s="579" t="s">
        <v>154</v>
      </c>
      <c r="B65" s="572">
        <v>31.86</v>
      </c>
      <c r="C65" s="573">
        <v>1.9502717191825502E-6</v>
      </c>
      <c r="D65" s="574">
        <v>31.86</v>
      </c>
      <c r="E65" s="575">
        <v>1.79292649669697E-6</v>
      </c>
      <c r="F65" s="572">
        <v>31.86</v>
      </c>
      <c r="G65" s="573">
        <v>5.4600792589635902E-6</v>
      </c>
    </row>
    <row r="66" spans="1:7">
      <c r="A66" s="581" t="s">
        <v>142</v>
      </c>
      <c r="B66" s="582">
        <v>0.02</v>
      </c>
      <c r="C66" s="573">
        <v>1.22427603212966E-9</v>
      </c>
      <c r="D66" s="583">
        <v>0.02</v>
      </c>
      <c r="E66" s="575">
        <v>1.12550313665849E-9</v>
      </c>
      <c r="F66" s="582">
        <v>0.02</v>
      </c>
      <c r="G66" s="573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69"/>
  <sheetViews>
    <sheetView rightToLeft="1" zoomScaleNormal="100" workbookViewId="0">
      <selection activeCell="O44" sqref="O44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7" width="9.7109375" style="29" customWidth="1"/>
    <col min="8" max="8" width="11.140625" style="29" customWidth="1"/>
    <col min="9" max="9" width="9.7109375" style="29" customWidth="1"/>
    <col min="10" max="10" width="10.28515625" style="29" customWidth="1"/>
    <col min="11" max="16" width="9.7109375" style="29" customWidth="1"/>
    <col min="17" max="17" width="10.140625" style="29" bestFit="1" customWidth="1"/>
    <col min="18" max="27" width="10.140625" style="29" customWidth="1"/>
    <col min="28" max="33" width="10.7109375" style="29" bestFit="1" customWidth="1"/>
    <col min="34" max="16384" width="9.140625" style="29"/>
  </cols>
  <sheetData>
    <row r="1" spans="1:33" ht="15">
      <c r="A1" s="29"/>
      <c r="B1" s="29"/>
      <c r="C1" s="29"/>
      <c r="D1" s="198" t="s">
        <v>34</v>
      </c>
      <c r="E1" s="198" t="s">
        <v>35</v>
      </c>
      <c r="F1" s="198" t="s">
        <v>36</v>
      </c>
      <c r="G1" s="198" t="s">
        <v>37</v>
      </c>
      <c r="H1" s="198" t="s">
        <v>38</v>
      </c>
      <c r="I1" s="198" t="s">
        <v>39</v>
      </c>
      <c r="J1" s="198" t="s">
        <v>40</v>
      </c>
      <c r="K1" s="198" t="s">
        <v>41</v>
      </c>
      <c r="L1" s="198" t="s">
        <v>42</v>
      </c>
      <c r="M1" s="198" t="s">
        <v>43</v>
      </c>
      <c r="N1" s="198" t="s">
        <v>44</v>
      </c>
      <c r="O1" s="198" t="s">
        <v>169</v>
      </c>
      <c r="P1" s="198" t="s">
        <v>176</v>
      </c>
      <c r="Q1" s="198" t="s">
        <v>1476</v>
      </c>
      <c r="R1" s="198" t="s">
        <v>1507</v>
      </c>
      <c r="S1" s="198" t="s">
        <v>1557</v>
      </c>
      <c r="T1" s="198" t="s">
        <v>1613</v>
      </c>
      <c r="U1" s="198" t="s">
        <v>1643</v>
      </c>
      <c r="V1" s="198" t="s">
        <v>1704</v>
      </c>
      <c r="W1" s="198" t="s">
        <v>1732</v>
      </c>
      <c r="X1" s="514" t="s">
        <v>1857</v>
      </c>
      <c r="Y1" s="514" t="s">
        <v>1911</v>
      </c>
      <c r="Z1" s="514" t="s">
        <v>1953</v>
      </c>
      <c r="AA1" s="514" t="s">
        <v>1977</v>
      </c>
      <c r="AB1" s="591" t="s">
        <v>2076</v>
      </c>
      <c r="AC1" s="591" t="s">
        <v>2198</v>
      </c>
      <c r="AD1" s="591" t="s">
        <v>2282</v>
      </c>
      <c r="AE1" s="591" t="s">
        <v>2343</v>
      </c>
      <c r="AF1" s="591" t="s">
        <v>2455</v>
      </c>
      <c r="AG1" s="591" t="s">
        <v>2554</v>
      </c>
    </row>
    <row r="2" spans="1:33" ht="14.25" customHeight="1">
      <c r="A2" s="1281" t="s">
        <v>175</v>
      </c>
      <c r="B2" s="1277" t="s">
        <v>17</v>
      </c>
      <c r="C2" s="108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</row>
    <row r="3" spans="1:33" ht="14.25" customHeight="1">
      <c r="A3" s="1281"/>
      <c r="B3" s="1277"/>
      <c r="C3" s="108" t="s">
        <v>178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</row>
    <row r="4" spans="1:33" ht="14.25" customHeight="1">
      <c r="A4" s="1281"/>
      <c r="B4" s="1277"/>
      <c r="C4" s="108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</row>
    <row r="5" spans="1:33" ht="14.25" customHeight="1">
      <c r="A5" s="1281"/>
      <c r="B5" s="1276" t="s">
        <v>18</v>
      </c>
      <c r="C5" s="108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</row>
    <row r="6" spans="1:33" ht="14.25" customHeight="1">
      <c r="A6" s="1281"/>
      <c r="B6" s="1276"/>
      <c r="C6" s="108" t="s">
        <v>178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</row>
    <row r="7" spans="1:33" ht="14.25" customHeight="1">
      <c r="A7" s="1281"/>
      <c r="B7" s="1276"/>
      <c r="C7" s="108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</row>
    <row r="8" spans="1:33" ht="14.25" customHeight="1">
      <c r="A8" s="1281"/>
      <c r="B8" s="1277" t="s">
        <v>48</v>
      </c>
      <c r="C8" s="108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  <c r="AF8" s="79">
        <v>1925</v>
      </c>
      <c r="AG8" s="79">
        <v>1504</v>
      </c>
    </row>
    <row r="9" spans="1:33" ht="14.25" customHeight="1">
      <c r="A9" s="1281"/>
      <c r="B9" s="1277"/>
      <c r="C9" s="108" t="s">
        <v>178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  <c r="AF9" s="79">
        <v>12914643.612</v>
      </c>
      <c r="AG9" s="79">
        <v>15709535.533</v>
      </c>
    </row>
    <row r="10" spans="1:33" ht="14.25" customHeight="1">
      <c r="A10" s="1281"/>
      <c r="B10" s="1277"/>
      <c r="C10" s="108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  <c r="AF10" s="79">
        <v>83332.993636261002</v>
      </c>
      <c r="AG10" s="79">
        <v>62633.076299417</v>
      </c>
    </row>
    <row r="11" spans="1:33" ht="14.25" customHeight="1">
      <c r="A11" s="1281" t="s">
        <v>174</v>
      </c>
      <c r="B11" s="1277" t="s">
        <v>17</v>
      </c>
      <c r="C11" s="108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</row>
    <row r="12" spans="1:33" ht="14.25" customHeight="1">
      <c r="A12" s="1281"/>
      <c r="B12" s="1277"/>
      <c r="C12" s="108" t="s">
        <v>178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</row>
    <row r="13" spans="1:33" ht="14.25" customHeight="1">
      <c r="A13" s="1281"/>
      <c r="B13" s="1277"/>
      <c r="C13" s="108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</row>
    <row r="14" spans="1:33" ht="14.25" customHeight="1">
      <c r="A14" s="1281"/>
      <c r="B14" s="1277" t="s">
        <v>18</v>
      </c>
      <c r="C14" s="108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</row>
    <row r="15" spans="1:33" ht="14.25" customHeight="1">
      <c r="A15" s="1281"/>
      <c r="B15" s="1277"/>
      <c r="C15" s="108" t="s">
        <v>178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</row>
    <row r="16" spans="1:33" ht="14.25" customHeight="1">
      <c r="A16" s="1281"/>
      <c r="B16" s="1277"/>
      <c r="C16" s="108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</row>
    <row r="17" spans="1:33" ht="14.25" customHeight="1">
      <c r="A17" s="1281"/>
      <c r="B17" s="1277" t="s">
        <v>48</v>
      </c>
      <c r="C17" s="108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  <c r="AF17" s="79">
        <v>189</v>
      </c>
      <c r="AG17" s="79">
        <v>1032</v>
      </c>
    </row>
    <row r="18" spans="1:33" ht="14.25" customHeight="1">
      <c r="A18" s="1281"/>
      <c r="B18" s="1277"/>
      <c r="C18" s="108" t="s">
        <v>178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  <c r="AF18" s="79">
        <v>4878043.9890000001</v>
      </c>
      <c r="AG18" s="79">
        <v>8602074.6830000002</v>
      </c>
    </row>
    <row r="19" spans="1:33" ht="14.25" customHeight="1">
      <c r="A19" s="1281"/>
      <c r="B19" s="1277"/>
      <c r="C19" s="108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  <c r="AF19" s="79">
        <v>108066.02443021501</v>
      </c>
      <c r="AG19" s="79">
        <v>114849.271304041</v>
      </c>
    </row>
    <row r="20" spans="1:33" ht="14.25" customHeight="1">
      <c r="A20" s="1281" t="s">
        <v>1467</v>
      </c>
      <c r="B20" s="1277" t="s">
        <v>17</v>
      </c>
      <c r="C20" s="108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</row>
    <row r="21" spans="1:33" ht="14.25" customHeight="1">
      <c r="A21" s="1281"/>
      <c r="B21" s="1277"/>
      <c r="C21" s="108" t="s">
        <v>178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</row>
    <row r="22" spans="1:33" ht="14.25" customHeight="1">
      <c r="A22" s="1281"/>
      <c r="B22" s="1277"/>
      <c r="C22" s="108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</row>
    <row r="23" spans="1:33" ht="14.25" customHeight="1">
      <c r="A23" s="1281"/>
      <c r="B23" s="1276" t="s">
        <v>18</v>
      </c>
      <c r="C23" s="108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</row>
    <row r="24" spans="1:33" ht="14.25" customHeight="1">
      <c r="A24" s="1281"/>
      <c r="B24" s="1276"/>
      <c r="C24" s="108" t="s">
        <v>178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</row>
    <row r="25" spans="1:33" ht="14.25" customHeight="1">
      <c r="A25" s="1281"/>
      <c r="B25" s="1276"/>
      <c r="C25" s="108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</row>
    <row r="26" spans="1:33" ht="14.25" customHeight="1">
      <c r="A26" s="1281"/>
      <c r="B26" s="1277" t="s">
        <v>48</v>
      </c>
      <c r="C26" s="108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  <c r="AF26" s="79">
        <v>90817535</v>
      </c>
      <c r="AG26" s="79">
        <v>45831771</v>
      </c>
    </row>
    <row r="27" spans="1:33" ht="14.25" customHeight="1">
      <c r="A27" s="1281"/>
      <c r="B27" s="1277"/>
      <c r="C27" s="108" t="s">
        <v>178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  <c r="AF27" s="79">
        <v>233835204.13300002</v>
      </c>
      <c r="AG27" s="79">
        <v>186415802.77699998</v>
      </c>
    </row>
    <row r="28" spans="1:33" ht="14.25" customHeight="1">
      <c r="A28" s="1281"/>
      <c r="B28" s="1277"/>
      <c r="C28" s="108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  <c r="AF28" s="79">
        <v>4258607.3317805398</v>
      </c>
      <c r="AG28" s="79">
        <v>2558393.4754667487</v>
      </c>
    </row>
    <row r="29" spans="1:33" ht="14.25" customHeight="1">
      <c r="A29" s="1281" t="s">
        <v>177</v>
      </c>
      <c r="B29" s="1277" t="s">
        <v>48</v>
      </c>
      <c r="C29" s="108" t="s">
        <v>33</v>
      </c>
      <c r="D29" s="107">
        <v>1096190</v>
      </c>
      <c r="E29" s="107">
        <v>1546723</v>
      </c>
      <c r="F29" s="107">
        <v>2121642</v>
      </c>
      <c r="G29" s="107">
        <v>3506266</v>
      </c>
      <c r="H29" s="107">
        <v>3807916</v>
      </c>
      <c r="I29" s="107">
        <v>5743410</v>
      </c>
      <c r="J29" s="107">
        <v>7871895</v>
      </c>
      <c r="K29" s="107">
        <v>5636189</v>
      </c>
      <c r="L29" s="107">
        <v>5237085</v>
      </c>
      <c r="M29" s="107">
        <v>5944172</v>
      </c>
      <c r="N29" s="107">
        <v>6310854</v>
      </c>
      <c r="O29" s="107">
        <v>7124027</v>
      </c>
      <c r="P29" s="107">
        <v>6657575</v>
      </c>
      <c r="Q29" s="107">
        <v>11495176</v>
      </c>
      <c r="R29" s="107">
        <v>9564644</v>
      </c>
      <c r="S29" s="107">
        <v>12371104</v>
      </c>
      <c r="T29" s="107">
        <v>11552137</v>
      </c>
      <c r="U29" s="107">
        <v>14134416</v>
      </c>
      <c r="V29" s="107">
        <v>17041120</v>
      </c>
      <c r="W29" s="107">
        <v>10257966</v>
      </c>
      <c r="X29" s="107">
        <v>16220463</v>
      </c>
      <c r="Y29" s="107">
        <v>16857548</v>
      </c>
      <c r="Z29" s="107">
        <v>28621163</v>
      </c>
      <c r="AA29" s="107">
        <v>32095803</v>
      </c>
      <c r="AB29" s="107">
        <v>31954266</v>
      </c>
      <c r="AC29" s="107">
        <v>49695505</v>
      </c>
      <c r="AD29" s="107">
        <v>35918660</v>
      </c>
      <c r="AE29" s="107">
        <v>73655227</v>
      </c>
      <c r="AF29" s="107">
        <v>90819649</v>
      </c>
      <c r="AG29" s="107">
        <v>45834307</v>
      </c>
    </row>
    <row r="30" spans="1:33" ht="14.25" customHeight="1">
      <c r="A30" s="1281"/>
      <c r="B30" s="1277"/>
      <c r="C30" s="108" t="s">
        <v>178</v>
      </c>
      <c r="D30" s="107">
        <v>12119554.41</v>
      </c>
      <c r="E30" s="107">
        <v>29166002.330000002</v>
      </c>
      <c r="F30" s="107">
        <v>32008469.587000001</v>
      </c>
      <c r="G30" s="107">
        <v>43213976.355999999</v>
      </c>
      <c r="H30" s="107">
        <v>63211824.577</v>
      </c>
      <c r="I30" s="107">
        <v>81590095.484000012</v>
      </c>
      <c r="J30" s="107">
        <v>115781957.954</v>
      </c>
      <c r="K30" s="107">
        <v>61221464.519000001</v>
      </c>
      <c r="L30" s="107">
        <v>43681953.432999998</v>
      </c>
      <c r="M30" s="107">
        <v>71932165.231000006</v>
      </c>
      <c r="N30" s="107">
        <v>50102921.619000003</v>
      </c>
      <c r="O30" s="107">
        <v>72383559.901000008</v>
      </c>
      <c r="P30" s="107">
        <v>81611738.108999997</v>
      </c>
      <c r="Q30" s="107">
        <v>147205759.76699999</v>
      </c>
      <c r="R30" s="107">
        <v>125033472.95500001</v>
      </c>
      <c r="S30" s="107">
        <v>104201115.376</v>
      </c>
      <c r="T30" s="107">
        <v>93167123.285000011</v>
      </c>
      <c r="U30" s="107">
        <v>132118128.18400002</v>
      </c>
      <c r="V30" s="107">
        <v>133418983.499</v>
      </c>
      <c r="W30" s="107">
        <v>76593131.876000002</v>
      </c>
      <c r="X30" s="107">
        <v>115134867.434</v>
      </c>
      <c r="Y30" s="107">
        <v>154685885.00399998</v>
      </c>
      <c r="Z30" s="107">
        <v>189250854.99200001</v>
      </c>
      <c r="AA30" s="107">
        <v>169507790.47600001</v>
      </c>
      <c r="AB30" s="107">
        <v>184403193.43000001</v>
      </c>
      <c r="AC30" s="107">
        <v>274641132.236</v>
      </c>
      <c r="AD30" s="107">
        <v>204815045.54799998</v>
      </c>
      <c r="AE30" s="107">
        <v>297229085.366</v>
      </c>
      <c r="AF30" s="107">
        <v>251627891.73400003</v>
      </c>
      <c r="AG30" s="107">
        <v>210727412.99299997</v>
      </c>
    </row>
    <row r="31" spans="1:33" ht="14.25" customHeight="1">
      <c r="A31" s="1281"/>
      <c r="B31" s="1277"/>
      <c r="C31" s="108" t="s">
        <v>31</v>
      </c>
      <c r="D31" s="107">
        <v>21595.507046589999</v>
      </c>
      <c r="E31" s="107">
        <v>56764.266253688998</v>
      </c>
      <c r="F31" s="107">
        <v>71478.713913447995</v>
      </c>
      <c r="G31" s="107">
        <v>103811.523765476</v>
      </c>
      <c r="H31" s="107">
        <v>167376.03385706799</v>
      </c>
      <c r="I31" s="107">
        <v>217723.06924265897</v>
      </c>
      <c r="J31" s="107">
        <v>378793.65020418196</v>
      </c>
      <c r="K31" s="107">
        <v>190417.17446940998</v>
      </c>
      <c r="L31" s="107">
        <v>120482.49278348</v>
      </c>
      <c r="M31" s="107">
        <v>180512.12872252101</v>
      </c>
      <c r="N31" s="107">
        <v>132823.686989298</v>
      </c>
      <c r="O31" s="107">
        <v>224174.13961097301</v>
      </c>
      <c r="P31" s="107">
        <v>200497.53179254499</v>
      </c>
      <c r="Q31" s="107">
        <v>386235.122195106</v>
      </c>
      <c r="R31" s="107">
        <v>353402.39611739799</v>
      </c>
      <c r="S31" s="107">
        <v>362878.886196687</v>
      </c>
      <c r="T31" s="107">
        <v>333723.12328059005</v>
      </c>
      <c r="U31" s="107">
        <v>486650.58464052796</v>
      </c>
      <c r="V31" s="107">
        <v>551380.05405345198</v>
      </c>
      <c r="W31" s="107">
        <v>303330.410986398</v>
      </c>
      <c r="X31" s="107">
        <v>592697.93775368307</v>
      </c>
      <c r="Y31" s="107">
        <v>823111.45823050709</v>
      </c>
      <c r="Z31" s="107">
        <v>1120701.249454166</v>
      </c>
      <c r="AA31" s="107">
        <v>1302935.842121637</v>
      </c>
      <c r="AB31" s="107">
        <v>1490564.0339993935</v>
      </c>
      <c r="AC31" s="107">
        <v>3363801.4668188104</v>
      </c>
      <c r="AD31" s="107">
        <v>2388841.381260382</v>
      </c>
      <c r="AE31" s="107">
        <v>5113861.8265955392</v>
      </c>
      <c r="AF31" s="107">
        <v>4450006.3498470159</v>
      </c>
      <c r="AG31" s="107">
        <v>2735875.8230702067</v>
      </c>
    </row>
    <row r="32" spans="1:33" ht="14.25" customHeight="1">
      <c r="A32" s="1281"/>
      <c r="B32" s="1277" t="s">
        <v>172</v>
      </c>
      <c r="C32" s="108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  <c r="AF32" s="79">
        <v>4540982.45</v>
      </c>
      <c r="AG32" s="79">
        <v>2182586.0476190476</v>
      </c>
    </row>
    <row r="33" spans="1:33" ht="14.25" customHeight="1">
      <c r="A33" s="1281"/>
      <c r="B33" s="1277"/>
      <c r="C33" s="108" t="s">
        <v>178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  <c r="AF33" s="79">
        <v>12581394.586700002</v>
      </c>
      <c r="AG33" s="79">
        <v>10034638.713952379</v>
      </c>
    </row>
    <row r="34" spans="1:33" ht="14.25" customHeight="1">
      <c r="A34" s="1281"/>
      <c r="B34" s="1277"/>
      <c r="C34" s="108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  <c r="AF34" s="79">
        <v>222500.31749235079</v>
      </c>
      <c r="AG34" s="79">
        <v>130279.80109858127</v>
      </c>
    </row>
    <row r="35" spans="1:33" ht="14.25" customHeight="1">
      <c r="A35" s="29"/>
      <c r="B35" s="29"/>
      <c r="C35" s="108" t="s">
        <v>336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</row>
    <row r="37" spans="1:33" ht="15">
      <c r="A37" s="29"/>
      <c r="B37" s="29"/>
      <c r="C37" s="29"/>
      <c r="D37" s="198" t="s">
        <v>1643</v>
      </c>
      <c r="E37" s="198" t="s">
        <v>1704</v>
      </c>
      <c r="F37" s="198" t="s">
        <v>1732</v>
      </c>
      <c r="G37" s="198" t="s">
        <v>1857</v>
      </c>
      <c r="H37" s="198" t="s">
        <v>1911</v>
      </c>
      <c r="I37" s="198" t="s">
        <v>1953</v>
      </c>
      <c r="J37" s="198" t="s">
        <v>1977</v>
      </c>
      <c r="K37" s="198" t="s">
        <v>2076</v>
      </c>
      <c r="L37" s="198" t="s">
        <v>2198</v>
      </c>
      <c r="M37" s="198" t="s">
        <v>2282</v>
      </c>
      <c r="N37" s="198" t="s">
        <v>2343</v>
      </c>
      <c r="O37" s="198" t="s">
        <v>2455</v>
      </c>
      <c r="P37" s="198" t="s">
        <v>2554</v>
      </c>
    </row>
    <row r="38" spans="1:33" ht="16.5" customHeight="1">
      <c r="A38" s="378" t="s">
        <v>175</v>
      </c>
      <c r="B38" s="377" t="s">
        <v>48</v>
      </c>
      <c r="C38" s="108" t="s">
        <v>31</v>
      </c>
      <c r="D38" s="592">
        <v>10030.469750995</v>
      </c>
      <c r="E38" s="592">
        <v>791.87444715700008</v>
      </c>
      <c r="F38" s="592">
        <v>30276.610045560003</v>
      </c>
      <c r="G38" s="592">
        <v>870.89314392599999</v>
      </c>
      <c r="H38" s="592">
        <v>5739.7877497119998</v>
      </c>
      <c r="I38" s="592">
        <v>2037.6429867280001</v>
      </c>
      <c r="J38" s="592">
        <v>97473.688589530997</v>
      </c>
      <c r="K38" s="592">
        <v>46509.645495209399</v>
      </c>
      <c r="L38" s="592">
        <v>10256.905924507999</v>
      </c>
      <c r="M38" s="592">
        <v>11897.257806332</v>
      </c>
      <c r="N38" s="592">
        <v>20686.965838399999</v>
      </c>
      <c r="O38" s="592">
        <v>83332.993636261002</v>
      </c>
      <c r="P38" s="592">
        <v>62633.076299417</v>
      </c>
    </row>
    <row r="39" spans="1:33" ht="16.5" customHeight="1">
      <c r="A39" s="378" t="s">
        <v>174</v>
      </c>
      <c r="B39" s="377" t="s">
        <v>48</v>
      </c>
      <c r="C39" s="108" t="s">
        <v>31</v>
      </c>
      <c r="D39" s="592">
        <v>22143.131835050001</v>
      </c>
      <c r="E39" s="592">
        <v>21697.884546843998</v>
      </c>
      <c r="F39" s="592">
        <v>16578.454365501999</v>
      </c>
      <c r="G39" s="592">
        <v>28858.523826204</v>
      </c>
      <c r="H39" s="592">
        <v>27920.530930512999</v>
      </c>
      <c r="I39" s="592">
        <v>38990.792456987001</v>
      </c>
      <c r="J39" s="592">
        <v>72882.530499916</v>
      </c>
      <c r="K39" s="592">
        <v>20842.472495004</v>
      </c>
      <c r="L39" s="592">
        <v>47979.707496349998</v>
      </c>
      <c r="M39" s="592">
        <v>66656.990411324005</v>
      </c>
      <c r="N39" s="592">
        <v>78249.941941479992</v>
      </c>
      <c r="O39" s="592">
        <v>108066.02443021501</v>
      </c>
      <c r="P39" s="592">
        <v>114849.271304041</v>
      </c>
    </row>
    <row r="40" spans="1:33" ht="15" customHeight="1">
      <c r="A40" s="378" t="s">
        <v>1467</v>
      </c>
      <c r="B40" s="377" t="s">
        <v>48</v>
      </c>
      <c r="C40" s="108" t="s">
        <v>31</v>
      </c>
      <c r="D40" s="592">
        <v>454476.98305448296</v>
      </c>
      <c r="E40" s="592">
        <v>528890.29505945102</v>
      </c>
      <c r="F40" s="592">
        <v>256475.34657533601</v>
      </c>
      <c r="G40" s="592">
        <v>562968.52078355302</v>
      </c>
      <c r="H40" s="592">
        <v>789451.13955028204</v>
      </c>
      <c r="I40" s="592">
        <v>1079672.8140104511</v>
      </c>
      <c r="J40" s="592">
        <v>1132579.6230321899</v>
      </c>
      <c r="K40" s="592">
        <v>1423211.91600918</v>
      </c>
      <c r="L40" s="592">
        <v>3305564.8533979524</v>
      </c>
      <c r="M40" s="592">
        <v>2310287.1330427262</v>
      </c>
      <c r="N40" s="592">
        <v>5014924.9188156594</v>
      </c>
      <c r="O40" s="592">
        <v>4258607.3317805398</v>
      </c>
      <c r="P40" s="592">
        <v>2558393.4754667487</v>
      </c>
    </row>
    <row r="41" spans="1:33" ht="15" customHeight="1">
      <c r="A41" s="377" t="s">
        <v>177</v>
      </c>
      <c r="B41" s="377" t="s">
        <v>48</v>
      </c>
      <c r="C41" s="108" t="s">
        <v>31</v>
      </c>
      <c r="D41" s="107">
        <v>486650.58464052796</v>
      </c>
      <c r="E41" s="107">
        <v>551380.05405345198</v>
      </c>
      <c r="F41" s="107">
        <v>303330.410986398</v>
      </c>
      <c r="G41" s="107">
        <v>592697.93775368307</v>
      </c>
      <c r="H41" s="107">
        <v>823111.45823050709</v>
      </c>
      <c r="I41" s="107">
        <v>1120701.249454166</v>
      </c>
      <c r="J41" s="107">
        <v>1302935.842121637</v>
      </c>
      <c r="K41" s="107">
        <v>1490564.0339993935</v>
      </c>
      <c r="L41" s="107">
        <v>3363801.4668188104</v>
      </c>
      <c r="M41" s="107">
        <v>2388841.381260382</v>
      </c>
      <c r="N41" s="107">
        <v>5113861.8265955392</v>
      </c>
      <c r="O41" s="107">
        <v>4450006.3498470159</v>
      </c>
      <c r="P41" s="107">
        <v>2735875.8230702067</v>
      </c>
    </row>
    <row r="43" spans="1:33" ht="18.75" thickBot="1"/>
    <row r="44" spans="1:33" ht="38.25" thickBot="1">
      <c r="A44" s="1274" t="s">
        <v>1726</v>
      </c>
      <c r="B44" s="1274" t="s">
        <v>19</v>
      </c>
      <c r="C44" s="1274"/>
      <c r="D44" s="1298"/>
      <c r="E44" s="1249" t="s">
        <v>230</v>
      </c>
      <c r="F44" s="1249"/>
      <c r="G44" s="1249"/>
      <c r="H44" s="376" t="s">
        <v>1737</v>
      </c>
      <c r="I44" s="1249" t="s">
        <v>231</v>
      </c>
      <c r="J44" s="1249"/>
    </row>
    <row r="45" spans="1:33" ht="34.5">
      <c r="A45" s="1275"/>
      <c r="B45" s="1275"/>
      <c r="C45" s="1275"/>
      <c r="D45" s="1299"/>
      <c r="E45" s="170" t="s">
        <v>2558</v>
      </c>
      <c r="F45" s="213" t="s">
        <v>2458</v>
      </c>
      <c r="G45" s="213" t="s">
        <v>2561</v>
      </c>
      <c r="H45" s="375" t="s">
        <v>2556</v>
      </c>
      <c r="I45" s="213" t="s">
        <v>232</v>
      </c>
      <c r="J45" s="331" t="s">
        <v>333</v>
      </c>
    </row>
    <row r="46" spans="1:33" ht="16.5">
      <c r="A46" s="1282" t="s">
        <v>175</v>
      </c>
      <c r="B46" s="1283" t="s">
        <v>17</v>
      </c>
      <c r="C46" s="1284"/>
      <c r="D46" s="584" t="s">
        <v>180</v>
      </c>
      <c r="E46" s="585">
        <v>526</v>
      </c>
      <c r="F46" s="585">
        <v>1568</v>
      </c>
      <c r="G46" s="585">
        <v>12</v>
      </c>
      <c r="H46" s="586">
        <v>6097</v>
      </c>
      <c r="I46" s="587">
        <v>-0.66454081632653061</v>
      </c>
      <c r="J46" s="587">
        <v>42.833333333333336</v>
      </c>
    </row>
    <row r="47" spans="1:33" ht="16.5">
      <c r="A47" s="1282"/>
      <c r="B47" s="1283"/>
      <c r="C47" s="1284"/>
      <c r="D47" s="584" t="s">
        <v>2110</v>
      </c>
      <c r="E47" s="588">
        <v>12800852.1</v>
      </c>
      <c r="F47" s="588">
        <v>1569437.7679999999</v>
      </c>
      <c r="G47" s="588">
        <v>522660.18400000001</v>
      </c>
      <c r="H47" s="589">
        <v>21136026.280999999</v>
      </c>
      <c r="I47" s="587">
        <v>7.1563298405343332</v>
      </c>
      <c r="J47" s="587">
        <v>23.491729984161179</v>
      </c>
    </row>
    <row r="48" spans="1:33" ht="16.5">
      <c r="A48" s="1282"/>
      <c r="B48" s="1283"/>
      <c r="C48" s="1284"/>
      <c r="D48" s="584" t="s">
        <v>2111</v>
      </c>
      <c r="E48" s="588">
        <v>30196.707788610001</v>
      </c>
      <c r="F48" s="588">
        <v>14875.022797400001</v>
      </c>
      <c r="G48" s="588">
        <v>1353.2326820159999</v>
      </c>
      <c r="H48" s="589">
        <v>71993.620004393</v>
      </c>
      <c r="I48" s="587">
        <v>1.030027664487887</v>
      </c>
      <c r="J48" s="587">
        <v>21.314497861242884</v>
      </c>
    </row>
    <row r="49" spans="1:10" ht="16.5">
      <c r="A49" s="1282"/>
      <c r="B49" s="1278" t="s">
        <v>18</v>
      </c>
      <c r="C49" s="1279"/>
      <c r="D49" s="171" t="s">
        <v>180</v>
      </c>
      <c r="E49" s="371">
        <v>978</v>
      </c>
      <c r="F49" s="371">
        <v>357</v>
      </c>
      <c r="G49" s="371">
        <v>30</v>
      </c>
      <c r="H49" s="374">
        <v>2051</v>
      </c>
      <c r="I49" s="369">
        <v>1.7394957983193278</v>
      </c>
      <c r="J49" s="369">
        <v>31.6</v>
      </c>
    </row>
    <row r="50" spans="1:10" ht="16.5">
      <c r="A50" s="1282"/>
      <c r="B50" s="1278"/>
      <c r="C50" s="1279"/>
      <c r="D50" s="171" t="s">
        <v>2110</v>
      </c>
      <c r="E50" s="371">
        <v>2908683.4330000002</v>
      </c>
      <c r="F50" s="371">
        <v>11345205.844000001</v>
      </c>
      <c r="G50" s="371">
        <v>2618794.61</v>
      </c>
      <c r="H50" s="370">
        <v>38750282.502999999</v>
      </c>
      <c r="I50" s="369">
        <v>-0.74362003889614048</v>
      </c>
      <c r="J50" s="369">
        <v>0.11069551689660773</v>
      </c>
    </row>
    <row r="51" spans="1:10" ht="17.25" thickBot="1">
      <c r="A51" s="1282"/>
      <c r="B51" s="1280"/>
      <c r="C51" s="1280"/>
      <c r="D51" s="368" t="s">
        <v>2111</v>
      </c>
      <c r="E51" s="367">
        <v>32436.368510806999</v>
      </c>
      <c r="F51" s="367">
        <v>68457.970838861002</v>
      </c>
      <c r="G51" s="367">
        <v>8677.2370689790005</v>
      </c>
      <c r="H51" s="366">
        <v>163323.2249957344</v>
      </c>
      <c r="I51" s="365">
        <v>-0.52618565649342774</v>
      </c>
      <c r="J51" s="365">
        <v>2.7380986888979391</v>
      </c>
    </row>
    <row r="52" spans="1:10" ht="16.5">
      <c r="A52" s="1291" t="s">
        <v>174</v>
      </c>
      <c r="B52" s="1297" t="s">
        <v>17</v>
      </c>
      <c r="C52" s="1297"/>
      <c r="D52" s="584" t="s">
        <v>180</v>
      </c>
      <c r="E52" s="585">
        <v>1011</v>
      </c>
      <c r="F52" s="585">
        <v>152</v>
      </c>
      <c r="G52" s="585">
        <v>136</v>
      </c>
      <c r="H52" s="589">
        <v>1372</v>
      </c>
      <c r="I52" s="587">
        <v>5.6513157894736841</v>
      </c>
      <c r="J52" s="587">
        <v>6.4338235294117645</v>
      </c>
    </row>
    <row r="53" spans="1:10" ht="16.5">
      <c r="A53" s="1282"/>
      <c r="B53" s="1283"/>
      <c r="C53" s="1284"/>
      <c r="D53" s="584" t="s">
        <v>2110</v>
      </c>
      <c r="E53" s="588">
        <v>8142475.9170000004</v>
      </c>
      <c r="F53" s="588">
        <v>4086952.216</v>
      </c>
      <c r="G53" s="588">
        <v>4260565.4680000003</v>
      </c>
      <c r="H53" s="589">
        <v>24891206.482999999</v>
      </c>
      <c r="I53" s="587">
        <v>0.99231003610050528</v>
      </c>
      <c r="J53" s="587">
        <v>0.91112564239559757</v>
      </c>
    </row>
    <row r="54" spans="1:10" ht="16.5">
      <c r="A54" s="1282"/>
      <c r="B54" s="1283"/>
      <c r="C54" s="1284"/>
      <c r="D54" s="584" t="s">
        <v>2111</v>
      </c>
      <c r="E54" s="588">
        <v>103834.13833611101</v>
      </c>
      <c r="F54" s="588">
        <v>87048.194690400007</v>
      </c>
      <c r="G54" s="588">
        <v>16211.551235262001</v>
      </c>
      <c r="H54" s="589">
        <v>336406.78438261605</v>
      </c>
      <c r="I54" s="587">
        <v>0.19283505769893017</v>
      </c>
      <c r="J54" s="587">
        <v>5.4049477332101157</v>
      </c>
    </row>
    <row r="55" spans="1:10" ht="16.5">
      <c r="A55" s="1282"/>
      <c r="B55" s="1278" t="s">
        <v>18</v>
      </c>
      <c r="C55" s="1279"/>
      <c r="D55" s="171" t="s">
        <v>180</v>
      </c>
      <c r="E55" s="372">
        <v>21</v>
      </c>
      <c r="F55" s="372">
        <v>37</v>
      </c>
      <c r="G55" s="372">
        <v>44</v>
      </c>
      <c r="H55" s="370">
        <v>167</v>
      </c>
      <c r="I55" s="369">
        <v>-0.43243243243243246</v>
      </c>
      <c r="J55" s="369">
        <v>-0.52272727272727271</v>
      </c>
    </row>
    <row r="56" spans="1:10" ht="16.5">
      <c r="A56" s="1282"/>
      <c r="B56" s="1278"/>
      <c r="C56" s="1279"/>
      <c r="D56" s="171" t="s">
        <v>2110</v>
      </c>
      <c r="E56" s="371">
        <v>459598.766</v>
      </c>
      <c r="F56" s="371">
        <v>791091.77300000004</v>
      </c>
      <c r="G56" s="371">
        <v>914018.77</v>
      </c>
      <c r="H56" s="370">
        <v>4239897.6859999998</v>
      </c>
      <c r="I56" s="369">
        <v>-0.41903230233693767</v>
      </c>
      <c r="J56" s="369">
        <v>-0.49716703739027157</v>
      </c>
    </row>
    <row r="57" spans="1:10" ht="17.25" thickBot="1">
      <c r="A57" s="1292"/>
      <c r="B57" s="1280"/>
      <c r="C57" s="1280"/>
      <c r="D57" s="368" t="s">
        <v>2111</v>
      </c>
      <c r="E57" s="367">
        <v>11015.13296793</v>
      </c>
      <c r="F57" s="367">
        <v>21017.829739814999</v>
      </c>
      <c r="G57" s="367">
        <v>5931.5805997879997</v>
      </c>
      <c r="H57" s="366">
        <v>100237.623695798</v>
      </c>
      <c r="I57" s="365">
        <v>-0.47591482544634245</v>
      </c>
      <c r="J57" s="365">
        <v>0.85703166004752451</v>
      </c>
    </row>
    <row r="58" spans="1:10" ht="16.5" customHeight="1">
      <c r="A58" s="1282" t="s">
        <v>1467</v>
      </c>
      <c r="B58" s="1297" t="s">
        <v>17</v>
      </c>
      <c r="C58" s="1297"/>
      <c r="D58" s="584" t="s">
        <v>180</v>
      </c>
      <c r="E58" s="588">
        <v>29322171</v>
      </c>
      <c r="F58" s="588">
        <v>57063097</v>
      </c>
      <c r="G58" s="588">
        <v>9123627</v>
      </c>
      <c r="H58" s="589">
        <v>206564750</v>
      </c>
      <c r="I58" s="587">
        <v>-0.48614476708125398</v>
      </c>
      <c r="J58" s="587">
        <v>2.2138721804387664</v>
      </c>
    </row>
    <row r="59" spans="1:10" ht="16.5" customHeight="1">
      <c r="A59" s="1282"/>
      <c r="B59" s="1283"/>
      <c r="C59" s="1284"/>
      <c r="D59" s="584" t="s">
        <v>2110</v>
      </c>
      <c r="E59" s="588">
        <v>156949783.69299999</v>
      </c>
      <c r="F59" s="588">
        <v>190155683.289</v>
      </c>
      <c r="G59" s="588">
        <v>95240148.802000001</v>
      </c>
      <c r="H59" s="589">
        <v>1044098821.464</v>
      </c>
      <c r="I59" s="587">
        <v>-0.17462480753485266</v>
      </c>
      <c r="J59" s="587">
        <v>0.64793719526091409</v>
      </c>
    </row>
    <row r="60" spans="1:10" ht="16.5" customHeight="1">
      <c r="A60" s="1282"/>
      <c r="B60" s="1283"/>
      <c r="C60" s="1284"/>
      <c r="D60" s="584" t="s">
        <v>2111</v>
      </c>
      <c r="E60" s="588">
        <v>1934758.16906754</v>
      </c>
      <c r="F60" s="588">
        <v>3241437.79914435</v>
      </c>
      <c r="G60" s="588">
        <v>317447.697992831</v>
      </c>
      <c r="H60" s="589">
        <v>13798285.852794072</v>
      </c>
      <c r="I60" s="587">
        <v>-0.4031172927093456</v>
      </c>
      <c r="J60" s="587">
        <v>5.0947305061611541</v>
      </c>
    </row>
    <row r="61" spans="1:10" ht="16.5" customHeight="1">
      <c r="A61" s="1282"/>
      <c r="B61" s="1278" t="s">
        <v>18</v>
      </c>
      <c r="C61" s="1279"/>
      <c r="D61" s="171" t="s">
        <v>180</v>
      </c>
      <c r="E61" s="371">
        <v>16509600</v>
      </c>
      <c r="F61" s="371">
        <v>33754438</v>
      </c>
      <c r="G61" s="371">
        <v>5010567</v>
      </c>
      <c r="H61" s="370">
        <v>121303177</v>
      </c>
      <c r="I61" s="369">
        <v>-0.51089098269092792</v>
      </c>
      <c r="J61" s="369">
        <v>2.294956439061687</v>
      </c>
    </row>
    <row r="62" spans="1:10" ht="16.5" customHeight="1">
      <c r="A62" s="1282"/>
      <c r="B62" s="1278"/>
      <c r="C62" s="1279"/>
      <c r="D62" s="171" t="s">
        <v>2110</v>
      </c>
      <c r="E62" s="371">
        <v>29466019.083999999</v>
      </c>
      <c r="F62" s="371">
        <v>43679520.843999997</v>
      </c>
      <c r="G62" s="371">
        <v>28561940.350000001</v>
      </c>
      <c r="H62" s="370">
        <v>290327526.88999999</v>
      </c>
      <c r="I62" s="369">
        <v>-0.32540425090199732</v>
      </c>
      <c r="J62" s="369">
        <v>3.165326735233509E-2</v>
      </c>
    </row>
    <row r="63" spans="1:10" ht="17.25" customHeight="1" thickBot="1">
      <c r="A63" s="1292"/>
      <c r="B63" s="1280"/>
      <c r="C63" s="1280"/>
      <c r="D63" s="368" t="s">
        <v>2111</v>
      </c>
      <c r="E63" s="367">
        <v>623635.30639920896</v>
      </c>
      <c r="F63" s="367">
        <v>1017169.5326361899</v>
      </c>
      <c r="G63" s="367">
        <v>137029.28506165199</v>
      </c>
      <c r="H63" s="366">
        <v>5072703.7757187355</v>
      </c>
      <c r="I63" s="365">
        <v>-0.38689148033864285</v>
      </c>
      <c r="J63" s="365">
        <v>3.5511096851933805</v>
      </c>
    </row>
    <row r="64" spans="1:10" ht="16.5">
      <c r="A64" s="1291" t="s">
        <v>48</v>
      </c>
      <c r="B64" s="1291"/>
      <c r="C64" s="1293" t="s">
        <v>180</v>
      </c>
      <c r="D64" s="1293"/>
      <c r="E64" s="322">
        <v>45834307</v>
      </c>
      <c r="F64" s="322">
        <v>90819649</v>
      </c>
      <c r="G64" s="322">
        <v>14134416</v>
      </c>
      <c r="H64" s="364">
        <v>327877614</v>
      </c>
      <c r="I64" s="363">
        <v>-0.49532609402619465</v>
      </c>
      <c r="J64" s="363">
        <v>2.2427450133065276</v>
      </c>
    </row>
    <row r="65" spans="1:10" ht="16.5">
      <c r="A65" s="1282"/>
      <c r="B65" s="1282"/>
      <c r="C65" s="1294" t="s">
        <v>2110</v>
      </c>
      <c r="D65" s="1295"/>
      <c r="E65" s="322">
        <v>210727412.99299997</v>
      </c>
      <c r="F65" s="322">
        <v>251627891.73400003</v>
      </c>
      <c r="G65" s="322">
        <v>132118128.18400002</v>
      </c>
      <c r="H65" s="364">
        <v>1423443761.3069999</v>
      </c>
      <c r="I65" s="363">
        <v>-0.16254350207025792</v>
      </c>
      <c r="J65" s="363">
        <v>0.59499241996163721</v>
      </c>
    </row>
    <row r="66" spans="1:10" ht="17.25" thickBot="1">
      <c r="A66" s="1292"/>
      <c r="B66" s="1292"/>
      <c r="C66" s="1296" t="s">
        <v>2111</v>
      </c>
      <c r="D66" s="1296"/>
      <c r="E66" s="362">
        <v>2735875.8230702067</v>
      </c>
      <c r="F66" s="362">
        <v>4450006.3498470159</v>
      </c>
      <c r="G66" s="362">
        <v>486650.58464052796</v>
      </c>
      <c r="H66" s="361">
        <v>19542950.881591346</v>
      </c>
      <c r="I66" s="360">
        <v>-0.38519732153544861</v>
      </c>
      <c r="J66" s="360">
        <v>4.6218484255826056</v>
      </c>
    </row>
    <row r="67" spans="1:10" ht="16.5">
      <c r="A67" s="1285" t="s">
        <v>172</v>
      </c>
      <c r="B67" s="1285"/>
      <c r="C67" s="1287" t="s">
        <v>180</v>
      </c>
      <c r="D67" s="1287"/>
      <c r="E67" s="359">
        <v>2182586.0476190476</v>
      </c>
      <c r="F67" s="359">
        <v>4540982.45</v>
      </c>
      <c r="G67" s="359">
        <v>706720.8</v>
      </c>
      <c r="H67" s="358">
        <v>16079168.860790405</v>
      </c>
      <c r="I67" s="357">
        <v>-0.51935818478685214</v>
      </c>
      <c r="J67" s="357">
        <v>2.0883285841014549</v>
      </c>
    </row>
    <row r="68" spans="1:10" ht="16.5">
      <c r="A68" s="1285"/>
      <c r="B68" s="1285"/>
      <c r="C68" s="1288" t="s">
        <v>2110</v>
      </c>
      <c r="D68" s="1289"/>
      <c r="E68" s="359">
        <v>10034638.713952379</v>
      </c>
      <c r="F68" s="359">
        <v>12581394.586700002</v>
      </c>
      <c r="G68" s="359">
        <v>6605906.4092000006</v>
      </c>
      <c r="H68" s="358">
        <v>70375146.333204806</v>
      </c>
      <c r="I68" s="357">
        <v>-0.20242238292405512</v>
      </c>
      <c r="J68" s="357">
        <v>0.51904039996346407</v>
      </c>
    </row>
    <row r="69" spans="1:10" ht="17.25" thickBot="1">
      <c r="A69" s="1286"/>
      <c r="B69" s="1286"/>
      <c r="C69" s="1290" t="s">
        <v>2111</v>
      </c>
      <c r="D69" s="1290"/>
      <c r="E69" s="313">
        <v>130279.80109858127</v>
      </c>
      <c r="F69" s="313">
        <v>222500.31749235079</v>
      </c>
      <c r="G69" s="313">
        <v>24332.529232026398</v>
      </c>
      <c r="H69" s="356">
        <v>949574.49337103125</v>
      </c>
      <c r="I69" s="355">
        <v>-0.41447363955757011</v>
      </c>
      <c r="J69" s="355">
        <v>4.3541413576977197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72"/>
  <sheetViews>
    <sheetView rightToLeft="1" zoomScaleNormal="100" workbookViewId="0">
      <selection activeCell="J35" sqref="J35"/>
    </sheetView>
  </sheetViews>
  <sheetFormatPr defaultColWidth="9.140625" defaultRowHeight="15"/>
  <cols>
    <col min="1" max="1" width="9.140625" style="1"/>
    <col min="2" max="2" width="9.140625" style="2"/>
    <col min="3" max="3" width="18.140625" style="69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3" width="9.5703125" style="2" customWidth="1"/>
    <col min="34" max="16384" width="9.140625" style="2"/>
  </cols>
  <sheetData>
    <row r="1" spans="1:33" ht="24" customHeight="1">
      <c r="B1" s="12" t="s">
        <v>19</v>
      </c>
      <c r="C1" s="66" t="s">
        <v>1745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169</v>
      </c>
      <c r="P1" s="13" t="s">
        <v>176</v>
      </c>
      <c r="Q1" s="13" t="s">
        <v>1476</v>
      </c>
      <c r="R1" s="13" t="s">
        <v>1507</v>
      </c>
      <c r="S1" s="13" t="s">
        <v>1557</v>
      </c>
      <c r="T1" s="13" t="s">
        <v>1613</v>
      </c>
      <c r="U1" s="13" t="s">
        <v>1643</v>
      </c>
      <c r="V1" s="13" t="s">
        <v>1704</v>
      </c>
      <c r="W1" s="13" t="s">
        <v>1732</v>
      </c>
      <c r="X1" s="13" t="s">
        <v>1857</v>
      </c>
      <c r="Y1" s="13" t="s">
        <v>1911</v>
      </c>
      <c r="Z1" s="13" t="s">
        <v>1953</v>
      </c>
      <c r="AA1" s="13" t="s">
        <v>1977</v>
      </c>
      <c r="AB1" s="13" t="s">
        <v>2076</v>
      </c>
      <c r="AC1" s="13" t="s">
        <v>2198</v>
      </c>
      <c r="AD1" s="13" t="s">
        <v>2282</v>
      </c>
      <c r="AE1" s="13" t="s">
        <v>2343</v>
      </c>
      <c r="AF1" s="13" t="s">
        <v>2455</v>
      </c>
      <c r="AG1" s="13" t="s">
        <v>2554</v>
      </c>
    </row>
    <row r="2" spans="1:33" s="891" customFormat="1" ht="16.5" customHeight="1">
      <c r="A2" s="1303" t="s">
        <v>178</v>
      </c>
      <c r="B2" s="1304" t="s">
        <v>17</v>
      </c>
      <c r="C2" s="606" t="s">
        <v>96</v>
      </c>
      <c r="D2" s="607">
        <v>6806703.4100000001</v>
      </c>
      <c r="E2" s="607">
        <v>14920066.057</v>
      </c>
      <c r="F2" s="607">
        <v>14247323.088</v>
      </c>
      <c r="G2" s="607">
        <v>23452660.603</v>
      </c>
      <c r="H2" s="607">
        <v>28601028.469999999</v>
      </c>
      <c r="I2" s="607">
        <v>43709847.669</v>
      </c>
      <c r="J2" s="607">
        <v>67925299.957000002</v>
      </c>
      <c r="K2" s="607">
        <v>34828416.615000002</v>
      </c>
      <c r="L2" s="607">
        <v>19758842.399999999</v>
      </c>
      <c r="M2" s="607">
        <v>42225862.660999998</v>
      </c>
      <c r="N2" s="607">
        <v>24027187.287999999</v>
      </c>
      <c r="O2" s="607">
        <v>29921494.649999999</v>
      </c>
      <c r="P2" s="607">
        <v>45521142.493000001</v>
      </c>
      <c r="Q2" s="607">
        <v>78276140.740999997</v>
      </c>
      <c r="R2" s="607">
        <v>58045488.053000003</v>
      </c>
      <c r="S2" s="607">
        <v>49023602.115000002</v>
      </c>
      <c r="T2" s="607">
        <v>34205219.408</v>
      </c>
      <c r="U2" s="607">
        <v>73492298.784999996</v>
      </c>
      <c r="V2" s="607">
        <v>72605362.810000002</v>
      </c>
      <c r="W2" s="607">
        <v>31311099.795000002</v>
      </c>
      <c r="X2" s="607">
        <v>46949577.184</v>
      </c>
      <c r="Y2" s="607">
        <v>73263892.261000007</v>
      </c>
      <c r="Z2" s="607">
        <v>89007008.070999995</v>
      </c>
      <c r="AA2" s="607">
        <v>71688088.917999998</v>
      </c>
      <c r="AB2" s="607">
        <v>72310765.878000006</v>
      </c>
      <c r="AC2" s="607">
        <v>141840145.73100001</v>
      </c>
      <c r="AD2" s="607">
        <v>84491497.883000001</v>
      </c>
      <c r="AE2" s="607">
        <v>148097347.60699999</v>
      </c>
      <c r="AF2" s="607">
        <v>113817065.192</v>
      </c>
      <c r="AG2" s="607">
        <v>110040145.186</v>
      </c>
    </row>
    <row r="3" spans="1:33" s="891" customFormat="1" ht="16.5" customHeight="1">
      <c r="A3" s="1303"/>
      <c r="B3" s="1304"/>
      <c r="C3" s="606" t="s">
        <v>97</v>
      </c>
      <c r="D3" s="607">
        <v>2795301.1030000001</v>
      </c>
      <c r="E3" s="607">
        <v>8491419.3220000006</v>
      </c>
      <c r="F3" s="607">
        <v>10321054.618000001</v>
      </c>
      <c r="G3" s="607">
        <v>9692720.227</v>
      </c>
      <c r="H3" s="607">
        <v>21185965.706999999</v>
      </c>
      <c r="I3" s="607">
        <v>19315048.629999999</v>
      </c>
      <c r="J3" s="607">
        <v>22576751.245999999</v>
      </c>
      <c r="K3" s="607">
        <v>10669137.016000001</v>
      </c>
      <c r="L3" s="607">
        <v>8158288.1030000001</v>
      </c>
      <c r="M3" s="607">
        <v>11762931.895</v>
      </c>
      <c r="N3" s="607">
        <v>11111393.818</v>
      </c>
      <c r="O3" s="607">
        <v>24254870.971000001</v>
      </c>
      <c r="P3" s="607">
        <v>18153973.701000001</v>
      </c>
      <c r="Q3" s="607">
        <v>30867235.581999999</v>
      </c>
      <c r="R3" s="607">
        <v>23978421.425999999</v>
      </c>
      <c r="S3" s="607">
        <v>19258041.111000001</v>
      </c>
      <c r="T3" s="607">
        <v>29221387.534000002</v>
      </c>
      <c r="U3" s="607">
        <v>26531075.669</v>
      </c>
      <c r="V3" s="607">
        <v>26865591.418000001</v>
      </c>
      <c r="W3" s="607">
        <v>17436549.054000001</v>
      </c>
      <c r="X3" s="607">
        <v>31541317.120000001</v>
      </c>
      <c r="Y3" s="607">
        <v>42159319.267999999</v>
      </c>
      <c r="Z3" s="607">
        <v>48260026.527999997</v>
      </c>
      <c r="AA3" s="607">
        <v>48533655.123000003</v>
      </c>
      <c r="AB3" s="607">
        <v>45745624.891000003</v>
      </c>
      <c r="AC3" s="607">
        <v>67178439.244000003</v>
      </c>
      <c r="AD3" s="607">
        <v>77214382.905000001</v>
      </c>
      <c r="AE3" s="607">
        <v>79542665.106000006</v>
      </c>
      <c r="AF3" s="607">
        <v>81995008.081</v>
      </c>
      <c r="AG3" s="607">
        <v>67852966.524000004</v>
      </c>
    </row>
    <row r="4" spans="1:33" s="891" customFormat="1" ht="16.5" customHeight="1">
      <c r="A4" s="1303"/>
      <c r="B4" s="1305" t="s">
        <v>18</v>
      </c>
      <c r="C4" s="605" t="s">
        <v>96</v>
      </c>
      <c r="D4" s="603">
        <v>235652</v>
      </c>
      <c r="E4" s="603">
        <v>369001.39799999999</v>
      </c>
      <c r="F4" s="603">
        <v>915754.80700000003</v>
      </c>
      <c r="G4" s="603">
        <v>1575790.3289999999</v>
      </c>
      <c r="H4" s="603">
        <v>2800970.7910000002</v>
      </c>
      <c r="I4" s="603">
        <v>1816936.4750000001</v>
      </c>
      <c r="J4" s="603">
        <v>2933012.6140000001</v>
      </c>
      <c r="K4" s="603">
        <v>2121463.611</v>
      </c>
      <c r="L4" s="603">
        <v>1517837.4820000001</v>
      </c>
      <c r="M4" s="603">
        <v>1543291.0530000001</v>
      </c>
      <c r="N4" s="603">
        <v>1477991.577</v>
      </c>
      <c r="O4" s="603">
        <v>2010308.1869999999</v>
      </c>
      <c r="P4" s="603">
        <v>1477119.814</v>
      </c>
      <c r="Q4" s="603">
        <v>3173507.0950000002</v>
      </c>
      <c r="R4" s="603">
        <v>2632632.8679999998</v>
      </c>
      <c r="S4" s="603">
        <v>2977462.0649999999</v>
      </c>
      <c r="T4" s="603">
        <v>2356620.5589999999</v>
      </c>
      <c r="U4" s="603">
        <v>3636815.2880000002</v>
      </c>
      <c r="V4" s="603">
        <v>3702240.7710000002</v>
      </c>
      <c r="W4" s="603">
        <v>1763730.564</v>
      </c>
      <c r="X4" s="603">
        <v>4597239.95</v>
      </c>
      <c r="Y4" s="603">
        <v>4321479.75</v>
      </c>
      <c r="Z4" s="603">
        <v>5350894.3480000002</v>
      </c>
      <c r="AA4" s="603">
        <v>3720298.2930000001</v>
      </c>
      <c r="AB4" s="603">
        <v>6387375.8789999997</v>
      </c>
      <c r="AC4" s="603">
        <v>7117841.1150000002</v>
      </c>
      <c r="AD4" s="603">
        <v>4531500.9800000004</v>
      </c>
      <c r="AE4" s="603">
        <v>8671151.2780000009</v>
      </c>
      <c r="AF4" s="603">
        <v>5267720.1619999995</v>
      </c>
      <c r="AG4" s="603">
        <v>4527187.6349999998</v>
      </c>
    </row>
    <row r="5" spans="1:33" s="891" customFormat="1" ht="16.5" customHeight="1">
      <c r="A5" s="1303"/>
      <c r="B5" s="1305"/>
      <c r="C5" s="605" t="s">
        <v>97</v>
      </c>
      <c r="D5" s="603">
        <v>1122149.7649999999</v>
      </c>
      <c r="E5" s="603">
        <v>2276629.946</v>
      </c>
      <c r="F5" s="603">
        <v>3933453.8089999999</v>
      </c>
      <c r="G5" s="603">
        <v>5481515.5559999999</v>
      </c>
      <c r="H5" s="603">
        <v>6630303.2170000002</v>
      </c>
      <c r="I5" s="603">
        <v>6867900.9160000002</v>
      </c>
      <c r="J5" s="603">
        <v>9555770.4250000007</v>
      </c>
      <c r="K5" s="603">
        <v>5523983.7290000003</v>
      </c>
      <c r="L5" s="603">
        <v>6838268.0319999997</v>
      </c>
      <c r="M5" s="603">
        <v>7280820.8870000001</v>
      </c>
      <c r="N5" s="603">
        <v>6281770.3260000004</v>
      </c>
      <c r="O5" s="603">
        <v>6508461.4529999997</v>
      </c>
      <c r="P5" s="603">
        <v>7540613.1160000004</v>
      </c>
      <c r="Q5" s="603">
        <v>15092685.312999999</v>
      </c>
      <c r="R5" s="603">
        <v>19014333.265000001</v>
      </c>
      <c r="S5" s="603">
        <v>11293798.604</v>
      </c>
      <c r="T5" s="603">
        <v>10978430.153000001</v>
      </c>
      <c r="U5" s="603">
        <v>15804495.618000001</v>
      </c>
      <c r="V5" s="603">
        <v>16380082.960999999</v>
      </c>
      <c r="W5" s="603">
        <v>7727689.3949999996</v>
      </c>
      <c r="X5" s="603">
        <v>16450104.232000001</v>
      </c>
      <c r="Y5" s="603">
        <v>16840854.960999999</v>
      </c>
      <c r="Z5" s="603">
        <v>22583581.366</v>
      </c>
      <c r="AA5" s="603">
        <v>25444104.960000001</v>
      </c>
      <c r="AB5" s="603">
        <v>23499405.75</v>
      </c>
      <c r="AC5" s="603">
        <v>32215380.829</v>
      </c>
      <c r="AD5" s="603">
        <v>21768744.307</v>
      </c>
      <c r="AE5" s="603">
        <v>37009889.831</v>
      </c>
      <c r="AF5" s="603">
        <v>22607730.607999999</v>
      </c>
      <c r="AG5" s="603">
        <v>15478453.392000001</v>
      </c>
    </row>
    <row r="6" spans="1:33" s="891" customFormat="1" ht="16.5" customHeight="1">
      <c r="A6" s="1303"/>
      <c r="B6" s="1305"/>
      <c r="C6" s="605" t="s">
        <v>179</v>
      </c>
      <c r="D6" s="604"/>
      <c r="E6" s="604"/>
      <c r="F6" s="604"/>
      <c r="G6" s="604"/>
      <c r="H6" s="604"/>
      <c r="I6" s="603">
        <v>2000</v>
      </c>
      <c r="J6" s="603">
        <v>2500</v>
      </c>
      <c r="K6" s="603">
        <v>10</v>
      </c>
      <c r="L6" s="603">
        <v>1</v>
      </c>
      <c r="M6" s="603">
        <v>1</v>
      </c>
      <c r="N6" s="604"/>
      <c r="O6" s="604"/>
      <c r="P6" s="604"/>
      <c r="Q6" s="603">
        <v>127334.6</v>
      </c>
      <c r="R6" s="603">
        <v>98969.82</v>
      </c>
      <c r="S6" s="603">
        <v>493695.58</v>
      </c>
      <c r="T6" s="603">
        <v>10</v>
      </c>
      <c r="U6" s="603"/>
      <c r="V6" s="603"/>
      <c r="W6" s="603">
        <v>600</v>
      </c>
      <c r="X6" s="603"/>
      <c r="Y6" s="603"/>
      <c r="Z6" s="603">
        <v>600000</v>
      </c>
      <c r="AA6" s="603"/>
      <c r="AB6" s="603"/>
      <c r="AC6" s="603"/>
      <c r="AD6" s="603"/>
      <c r="AE6" s="603"/>
      <c r="AF6" s="603"/>
      <c r="AG6" s="603"/>
    </row>
    <row r="7" spans="1:33" s="891" customFormat="1" ht="16.5" customHeight="1">
      <c r="A7" s="1303"/>
      <c r="B7" s="1305"/>
      <c r="C7" s="605" t="s">
        <v>98</v>
      </c>
      <c r="D7" s="603">
        <v>1159281.132</v>
      </c>
      <c r="E7" s="603">
        <v>3105382.6069999998</v>
      </c>
      <c r="F7" s="603">
        <v>2590373.2650000001</v>
      </c>
      <c r="G7" s="603">
        <v>3011285.1409999998</v>
      </c>
      <c r="H7" s="603">
        <v>3992707.6919999998</v>
      </c>
      <c r="I7" s="603">
        <v>9859622.8880000003</v>
      </c>
      <c r="J7" s="603">
        <v>12776577.612</v>
      </c>
      <c r="K7" s="603">
        <v>8077791.0480000004</v>
      </c>
      <c r="L7" s="603">
        <v>7407564.9160000002</v>
      </c>
      <c r="M7" s="603">
        <v>9116757.7349999994</v>
      </c>
      <c r="N7" s="603">
        <v>7204578.6100000003</v>
      </c>
      <c r="O7" s="603">
        <v>9664919.932</v>
      </c>
      <c r="P7" s="603">
        <v>8918887.9849999994</v>
      </c>
      <c r="Q7" s="603">
        <v>19666867.136</v>
      </c>
      <c r="R7" s="603">
        <v>21263031.022999998</v>
      </c>
      <c r="S7" s="603">
        <v>21154300.901000001</v>
      </c>
      <c r="T7" s="603">
        <v>16384778.831</v>
      </c>
      <c r="U7" s="603">
        <v>12623202.947000001</v>
      </c>
      <c r="V7" s="603">
        <v>13856946.589</v>
      </c>
      <c r="W7" s="603">
        <v>18343981.936000001</v>
      </c>
      <c r="X7" s="603">
        <v>15579549.597999999</v>
      </c>
      <c r="Y7" s="603">
        <v>18081497.704</v>
      </c>
      <c r="Z7" s="603">
        <v>23419054.677999999</v>
      </c>
      <c r="AA7" s="603">
        <v>20066575.557999998</v>
      </c>
      <c r="AB7" s="603">
        <v>36449075.475000001</v>
      </c>
      <c r="AC7" s="603">
        <v>26268087.629000001</v>
      </c>
      <c r="AD7" s="603">
        <v>16786183.061999999</v>
      </c>
      <c r="AE7" s="603">
        <v>23886600.914999999</v>
      </c>
      <c r="AF7" s="603">
        <v>27922072.420000002</v>
      </c>
      <c r="AG7" s="603">
        <v>12798512.999</v>
      </c>
    </row>
    <row r="8" spans="1:33" s="891" customFormat="1" ht="16.5" customHeight="1">
      <c r="A8" s="1303"/>
      <c r="B8" s="1305"/>
      <c r="C8" s="605" t="s">
        <v>100</v>
      </c>
      <c r="D8" s="603">
        <v>467</v>
      </c>
      <c r="E8" s="603">
        <v>3503</v>
      </c>
      <c r="F8" s="603">
        <v>510</v>
      </c>
      <c r="G8" s="603">
        <v>4.5</v>
      </c>
      <c r="H8" s="603">
        <v>848.7</v>
      </c>
      <c r="I8" s="603">
        <v>18738.905999999999</v>
      </c>
      <c r="J8" s="603">
        <v>12046.1</v>
      </c>
      <c r="K8" s="603">
        <v>662.5</v>
      </c>
      <c r="L8" s="603">
        <v>1151.5</v>
      </c>
      <c r="M8" s="603">
        <v>2500</v>
      </c>
      <c r="N8" s="604"/>
      <c r="O8" s="603">
        <v>23504.707999999999</v>
      </c>
      <c r="P8" s="603">
        <v>1</v>
      </c>
      <c r="Q8" s="603">
        <v>1989.3</v>
      </c>
      <c r="R8" s="603">
        <v>596.5</v>
      </c>
      <c r="S8" s="603">
        <v>215</v>
      </c>
      <c r="T8" s="603">
        <v>20676.8</v>
      </c>
      <c r="U8" s="603">
        <v>30239.877</v>
      </c>
      <c r="V8" s="603">
        <v>8758.9500000000007</v>
      </c>
      <c r="W8" s="603">
        <v>9481.1319999999996</v>
      </c>
      <c r="X8" s="603">
        <v>17079.349999999999</v>
      </c>
      <c r="Y8" s="603">
        <v>18841.060000000001</v>
      </c>
      <c r="Z8" s="603">
        <v>28990.001</v>
      </c>
      <c r="AA8" s="603">
        <v>55067.624000000003</v>
      </c>
      <c r="AB8" s="603">
        <v>10945.557000000001</v>
      </c>
      <c r="AC8" s="603">
        <v>21237.687999999998</v>
      </c>
      <c r="AD8" s="603">
        <v>22736.411</v>
      </c>
      <c r="AE8" s="603">
        <v>21430.629000000001</v>
      </c>
      <c r="AF8" s="603">
        <v>18295.271000000001</v>
      </c>
      <c r="AG8" s="603">
        <v>30147.257000000001</v>
      </c>
    </row>
    <row r="9" spans="1:33" ht="16.5" customHeight="1">
      <c r="A9" s="1303" t="s">
        <v>31</v>
      </c>
      <c r="B9" s="1304" t="s">
        <v>17</v>
      </c>
      <c r="C9" s="606" t="s">
        <v>96</v>
      </c>
      <c r="D9" s="607">
        <v>11226.472100617</v>
      </c>
      <c r="E9" s="607">
        <v>31420.162350939001</v>
      </c>
      <c r="F9" s="607">
        <v>30077.213540968001</v>
      </c>
      <c r="G9" s="607">
        <v>48604.113643812998</v>
      </c>
      <c r="H9" s="607">
        <v>76094.926512945996</v>
      </c>
      <c r="I9" s="607">
        <v>103825.461032772</v>
      </c>
      <c r="J9" s="607">
        <v>204890.74781230299</v>
      </c>
      <c r="K9" s="607">
        <v>100771.34027705</v>
      </c>
      <c r="L9" s="607">
        <v>49678.249490524999</v>
      </c>
      <c r="M9" s="607">
        <v>93727.254249938997</v>
      </c>
      <c r="N9" s="607">
        <v>55968.156809979002</v>
      </c>
      <c r="O9" s="607">
        <v>80566.150122196996</v>
      </c>
      <c r="P9" s="607">
        <v>94692.394972516006</v>
      </c>
      <c r="Q9" s="607">
        <v>174629.156059637</v>
      </c>
      <c r="R9" s="607">
        <v>140344.412282345</v>
      </c>
      <c r="S9" s="607">
        <v>116981.668648003</v>
      </c>
      <c r="T9" s="607">
        <v>95545.221291855007</v>
      </c>
      <c r="U9" s="607">
        <v>193262.623245011</v>
      </c>
      <c r="V9" s="607">
        <v>221807.088108097</v>
      </c>
      <c r="W9" s="607">
        <v>120835.377339062</v>
      </c>
      <c r="X9" s="607">
        <v>185350.99935953401</v>
      </c>
      <c r="Y9" s="607">
        <v>302894.04017824202</v>
      </c>
      <c r="Z9" s="607">
        <v>367102.06134536897</v>
      </c>
      <c r="AA9" s="607">
        <v>416649.68302726198</v>
      </c>
      <c r="AB9" s="607">
        <v>446766.42766968999</v>
      </c>
      <c r="AC9" s="607">
        <v>1329256.54264286</v>
      </c>
      <c r="AD9" s="607">
        <v>863225.15286544501</v>
      </c>
      <c r="AE9" s="607">
        <v>2097499.5148332901</v>
      </c>
      <c r="AF9" s="607">
        <v>1781515.5465861601</v>
      </c>
      <c r="AG9" s="607">
        <v>1214973.8491869699</v>
      </c>
    </row>
    <row r="10" spans="1:33" ht="16.5" customHeight="1">
      <c r="A10" s="1303"/>
      <c r="B10" s="1304"/>
      <c r="C10" s="606" t="s">
        <v>97</v>
      </c>
      <c r="D10" s="607">
        <v>5491.9839360149999</v>
      </c>
      <c r="E10" s="607">
        <v>16320.675928840001</v>
      </c>
      <c r="F10" s="607">
        <v>27642.400778747</v>
      </c>
      <c r="G10" s="607">
        <v>35276.207344417999</v>
      </c>
      <c r="H10" s="607">
        <v>57105.921888976001</v>
      </c>
      <c r="I10" s="607">
        <v>63707.886151510997</v>
      </c>
      <c r="J10" s="607">
        <v>89878.132935072994</v>
      </c>
      <c r="K10" s="607">
        <v>40142.181601689997</v>
      </c>
      <c r="L10" s="607">
        <v>26068.510067088999</v>
      </c>
      <c r="M10" s="607">
        <v>39217.112715643998</v>
      </c>
      <c r="N10" s="607">
        <v>34805.021292746002</v>
      </c>
      <c r="O10" s="607">
        <v>84869.339329420996</v>
      </c>
      <c r="P10" s="607">
        <v>55546.096391715</v>
      </c>
      <c r="Q10" s="607">
        <v>104789.665143957</v>
      </c>
      <c r="R10" s="607">
        <v>105258.179825928</v>
      </c>
      <c r="S10" s="607">
        <v>117171.98356338299</v>
      </c>
      <c r="T10" s="607">
        <v>105676.67309322</v>
      </c>
      <c r="U10" s="607">
        <v>141749.858665098</v>
      </c>
      <c r="V10" s="607">
        <v>171910.29145086699</v>
      </c>
      <c r="W10" s="607">
        <v>99093.759542678003</v>
      </c>
      <c r="X10" s="607">
        <v>204964.52861516</v>
      </c>
      <c r="Y10" s="607">
        <v>279975.40418166301</v>
      </c>
      <c r="Z10" s="607">
        <v>395301.09982808499</v>
      </c>
      <c r="AA10" s="607">
        <v>462182.571303259</v>
      </c>
      <c r="AB10" s="607">
        <v>536947.90631484601</v>
      </c>
      <c r="AC10" s="607">
        <v>1082695.32674882</v>
      </c>
      <c r="AD10" s="607">
        <v>790396.458450109</v>
      </c>
      <c r="AE10" s="607">
        <v>1647748.8958316101</v>
      </c>
      <c r="AF10" s="607">
        <v>1561845.4700460101</v>
      </c>
      <c r="AG10" s="607">
        <v>853815.16600529605</v>
      </c>
    </row>
    <row r="11" spans="1:33" ht="16.5" customHeight="1">
      <c r="A11" s="1303"/>
      <c r="B11" s="1305" t="s">
        <v>18</v>
      </c>
      <c r="C11" s="605" t="s">
        <v>96</v>
      </c>
      <c r="D11" s="603">
        <v>460.76884203399999</v>
      </c>
      <c r="E11" s="603">
        <v>592.89516034400003</v>
      </c>
      <c r="F11" s="603">
        <v>1655.8467990009999</v>
      </c>
      <c r="G11" s="603">
        <v>3400.2735964399999</v>
      </c>
      <c r="H11" s="603">
        <v>6654.1073932500003</v>
      </c>
      <c r="I11" s="603">
        <v>4650.4278958160003</v>
      </c>
      <c r="J11" s="603">
        <v>11070.733840360001</v>
      </c>
      <c r="K11" s="603">
        <v>8034.3531178080002</v>
      </c>
      <c r="L11" s="603">
        <v>5972.752967204</v>
      </c>
      <c r="M11" s="603">
        <v>5455.1086524000002</v>
      </c>
      <c r="N11" s="603">
        <v>4696.4320950769998</v>
      </c>
      <c r="O11" s="603">
        <v>6657.1275921200004</v>
      </c>
      <c r="P11" s="603">
        <v>4717.2876755569996</v>
      </c>
      <c r="Q11" s="603">
        <v>11133.396551448999</v>
      </c>
      <c r="R11" s="603">
        <v>11636.993588888001</v>
      </c>
      <c r="S11" s="603">
        <v>13482.418830601</v>
      </c>
      <c r="T11" s="603">
        <v>11380.263296265</v>
      </c>
      <c r="U11" s="603">
        <v>20221.894309038002</v>
      </c>
      <c r="V11" s="603">
        <v>20230.318896782999</v>
      </c>
      <c r="W11" s="603">
        <v>9539.2768793079995</v>
      </c>
      <c r="X11" s="603">
        <v>27755.707936898001</v>
      </c>
      <c r="Y11" s="603">
        <v>33159.084395790996</v>
      </c>
      <c r="Z11" s="603">
        <v>46905.165781187003</v>
      </c>
      <c r="AA11" s="603">
        <v>42903.345159944001</v>
      </c>
      <c r="AB11" s="603">
        <v>82288.195909924005</v>
      </c>
      <c r="AC11" s="603">
        <v>140843.76618249901</v>
      </c>
      <c r="AD11" s="603">
        <v>101202.990917142</v>
      </c>
      <c r="AE11" s="603">
        <v>195990.10968548001</v>
      </c>
      <c r="AF11" s="603">
        <v>144835.63084086799</v>
      </c>
      <c r="AG11" s="603">
        <v>97189.165885063994</v>
      </c>
    </row>
    <row r="12" spans="1:33" ht="16.5" customHeight="1">
      <c r="A12" s="1303"/>
      <c r="B12" s="1305"/>
      <c r="C12" s="605" t="s">
        <v>97</v>
      </c>
      <c r="D12" s="603">
        <v>2708.344048725</v>
      </c>
      <c r="E12" s="603">
        <v>5115.1103535519997</v>
      </c>
      <c r="F12" s="603">
        <v>7867.1466109270004</v>
      </c>
      <c r="G12" s="603">
        <v>12392.727744369</v>
      </c>
      <c r="H12" s="603">
        <v>21174.578367621001</v>
      </c>
      <c r="I12" s="603">
        <v>25691.893249311001</v>
      </c>
      <c r="J12" s="603">
        <v>39068.822109189998</v>
      </c>
      <c r="K12" s="603">
        <v>25069.097920806998</v>
      </c>
      <c r="L12" s="603">
        <v>24310.186579448</v>
      </c>
      <c r="M12" s="603">
        <v>22650.968899095998</v>
      </c>
      <c r="N12" s="603">
        <v>19793.067584097</v>
      </c>
      <c r="O12" s="603">
        <v>22479.274899735999</v>
      </c>
      <c r="P12" s="603">
        <v>24497.193550343</v>
      </c>
      <c r="Q12" s="603">
        <v>50678.86949967</v>
      </c>
      <c r="R12" s="603">
        <v>52868.229432897002</v>
      </c>
      <c r="S12" s="603">
        <v>52911.550576791</v>
      </c>
      <c r="T12" s="603">
        <v>56734.839798237001</v>
      </c>
      <c r="U12" s="603">
        <v>88739.231750142004</v>
      </c>
      <c r="V12" s="603">
        <v>98276.124244731007</v>
      </c>
      <c r="W12" s="603">
        <v>50778.112183249003</v>
      </c>
      <c r="X12" s="603">
        <v>116811.549116176</v>
      </c>
      <c r="Y12" s="603">
        <v>130088.89356901</v>
      </c>
      <c r="Z12" s="603">
        <v>187520.39185777999</v>
      </c>
      <c r="AA12" s="603">
        <v>251479.64387484</v>
      </c>
      <c r="AB12" s="603">
        <v>286046.73243686598</v>
      </c>
      <c r="AC12" s="603">
        <v>545257.11553018098</v>
      </c>
      <c r="AD12" s="603">
        <v>411305.58453919401</v>
      </c>
      <c r="AE12" s="603">
        <v>829049.79134544905</v>
      </c>
      <c r="AF12" s="603">
        <v>604520.46348101902</v>
      </c>
      <c r="AG12" s="603">
        <v>346275.95629837899</v>
      </c>
    </row>
    <row r="13" spans="1:33" ht="16.5" customHeight="1">
      <c r="A13" s="1303"/>
      <c r="B13" s="1305"/>
      <c r="C13" s="605" t="s">
        <v>179</v>
      </c>
      <c r="D13" s="604"/>
      <c r="E13" s="604"/>
      <c r="F13" s="604"/>
      <c r="G13" s="604"/>
      <c r="H13" s="604"/>
      <c r="I13" s="603">
        <v>7.9</v>
      </c>
      <c r="J13" s="603">
        <v>39.25</v>
      </c>
      <c r="K13" s="603">
        <v>15</v>
      </c>
      <c r="L13" s="603">
        <v>9.1</v>
      </c>
      <c r="M13" s="603">
        <v>9</v>
      </c>
      <c r="N13" s="604"/>
      <c r="O13" s="604"/>
      <c r="P13" s="604"/>
      <c r="Q13" s="603">
        <v>63.667299999999997</v>
      </c>
      <c r="R13" s="603">
        <v>49.484909999999999</v>
      </c>
      <c r="S13" s="603">
        <v>246.84779</v>
      </c>
      <c r="T13" s="603">
        <v>20</v>
      </c>
      <c r="U13" s="603"/>
      <c r="V13" s="603"/>
      <c r="W13" s="603">
        <v>0.3</v>
      </c>
      <c r="X13" s="603"/>
      <c r="Y13" s="603"/>
      <c r="Z13" s="603">
        <v>600</v>
      </c>
      <c r="AA13" s="603"/>
      <c r="AB13" s="603"/>
      <c r="AC13" s="603"/>
      <c r="AD13" s="603"/>
      <c r="AE13" s="603"/>
      <c r="AF13" s="603"/>
      <c r="AG13" s="603"/>
    </row>
    <row r="14" spans="1:33" ht="16.5" customHeight="1">
      <c r="A14" s="1303"/>
      <c r="B14" s="1305"/>
      <c r="C14" s="605" t="s">
        <v>98</v>
      </c>
      <c r="D14" s="603">
        <v>1706.927069199</v>
      </c>
      <c r="E14" s="603">
        <v>3300.4339000139998</v>
      </c>
      <c r="F14" s="603">
        <v>4233.6006838049998</v>
      </c>
      <c r="G14" s="603">
        <v>4137.9021234359998</v>
      </c>
      <c r="H14" s="603">
        <v>6290.7097801749997</v>
      </c>
      <c r="I14" s="603">
        <v>19735.230023848999</v>
      </c>
      <c r="J14" s="603">
        <v>33773.134862256004</v>
      </c>
      <c r="K14" s="603">
        <v>16378.814072055</v>
      </c>
      <c r="L14" s="603">
        <v>14435.580755714</v>
      </c>
      <c r="M14" s="603">
        <v>19434.859705441999</v>
      </c>
      <c r="N14" s="603">
        <v>17561.009207399002</v>
      </c>
      <c r="O14" s="603">
        <v>29429.602515159</v>
      </c>
      <c r="P14" s="603">
        <v>21044.556992414</v>
      </c>
      <c r="Q14" s="603">
        <v>44928.069980392997</v>
      </c>
      <c r="R14" s="603">
        <v>43241.028377340001</v>
      </c>
      <c r="S14" s="603">
        <v>62083.969587909</v>
      </c>
      <c r="T14" s="603">
        <v>64321.987245270997</v>
      </c>
      <c r="U14" s="603">
        <v>42495.370831269</v>
      </c>
      <c r="V14" s="603">
        <v>39071.128121474001</v>
      </c>
      <c r="W14" s="603">
        <v>23024.995397101</v>
      </c>
      <c r="X14" s="603">
        <v>57701.067890915001</v>
      </c>
      <c r="Y14" s="603">
        <v>76854.428441935001</v>
      </c>
      <c r="Z14" s="603">
        <v>123013.573239969</v>
      </c>
      <c r="AA14" s="603">
        <v>129149.358376819</v>
      </c>
      <c r="AB14" s="603">
        <v>138379.502466523</v>
      </c>
      <c r="AC14" s="603">
        <v>265417.61685844499</v>
      </c>
      <c r="AD14" s="603">
        <v>222402.168178386</v>
      </c>
      <c r="AE14" s="603">
        <v>343084.27595909801</v>
      </c>
      <c r="AF14" s="603">
        <v>356807.00611725601</v>
      </c>
      <c r="AG14" s="603">
        <v>223121.17449933401</v>
      </c>
    </row>
    <row r="15" spans="1:33" ht="16.5" customHeight="1">
      <c r="A15" s="1303"/>
      <c r="B15" s="1305"/>
      <c r="C15" s="605" t="s">
        <v>100</v>
      </c>
      <c r="D15" s="603">
        <v>1.01105</v>
      </c>
      <c r="E15" s="603">
        <v>14.98856</v>
      </c>
      <c r="F15" s="603">
        <v>2.5055000000000001</v>
      </c>
      <c r="G15" s="603">
        <v>0.299313</v>
      </c>
      <c r="H15" s="603">
        <v>55.789914099999997</v>
      </c>
      <c r="I15" s="603">
        <v>104.2708894</v>
      </c>
      <c r="J15" s="603">
        <v>72.828644999999995</v>
      </c>
      <c r="K15" s="603">
        <v>6.38748</v>
      </c>
      <c r="L15" s="603">
        <v>8.1129235000000008</v>
      </c>
      <c r="M15" s="603">
        <v>17.8245</v>
      </c>
      <c r="N15" s="604"/>
      <c r="O15" s="603">
        <v>172.64515234000001</v>
      </c>
      <c r="P15" s="603">
        <v>2.2100000000000002E-3</v>
      </c>
      <c r="Q15" s="603">
        <v>12.29766</v>
      </c>
      <c r="R15" s="603">
        <v>4.0677000000000003</v>
      </c>
      <c r="S15" s="603">
        <v>0.44719999999999999</v>
      </c>
      <c r="T15" s="603">
        <v>44.138555742000001</v>
      </c>
      <c r="U15" s="603">
        <v>181.60583997000001</v>
      </c>
      <c r="V15" s="603">
        <v>85.103231500000007</v>
      </c>
      <c r="W15" s="603">
        <v>58.589644999999997</v>
      </c>
      <c r="X15" s="603">
        <v>114.084835</v>
      </c>
      <c r="Y15" s="603">
        <v>139.60746386599999</v>
      </c>
      <c r="Z15" s="603">
        <v>245.95740177600001</v>
      </c>
      <c r="AA15" s="603">
        <v>571.24037951299999</v>
      </c>
      <c r="AB15" s="603">
        <v>135.269201544</v>
      </c>
      <c r="AC15" s="603">
        <v>331.09885600099994</v>
      </c>
      <c r="AD15" s="603">
        <v>309.02631011</v>
      </c>
      <c r="AE15" s="603">
        <v>489.23894060999999</v>
      </c>
      <c r="AF15" s="603">
        <v>482.232775726</v>
      </c>
      <c r="AG15" s="603">
        <v>500.51119516900002</v>
      </c>
    </row>
    <row r="16" spans="1:33" ht="16.5" customHeight="1">
      <c r="A16" s="1303" t="s">
        <v>180</v>
      </c>
      <c r="B16" s="1304" t="s">
        <v>17</v>
      </c>
      <c r="C16" s="606" t="s">
        <v>96</v>
      </c>
      <c r="D16" s="607">
        <v>337204</v>
      </c>
      <c r="E16" s="607">
        <v>460968</v>
      </c>
      <c r="F16" s="607">
        <v>642497</v>
      </c>
      <c r="G16" s="607">
        <v>977978</v>
      </c>
      <c r="H16" s="607">
        <v>1353148</v>
      </c>
      <c r="I16" s="607">
        <v>2126654</v>
      </c>
      <c r="J16" s="607">
        <v>3188080</v>
      </c>
      <c r="K16" s="607">
        <v>1910543</v>
      </c>
      <c r="L16" s="607">
        <v>1369572</v>
      </c>
      <c r="M16" s="607">
        <v>2221550</v>
      </c>
      <c r="N16" s="607">
        <v>1516157</v>
      </c>
      <c r="O16" s="607">
        <v>1577854</v>
      </c>
      <c r="P16" s="607">
        <v>2217459</v>
      </c>
      <c r="Q16" s="607">
        <v>3915777</v>
      </c>
      <c r="R16" s="607">
        <v>3081875</v>
      </c>
      <c r="S16" s="607">
        <v>2997474</v>
      </c>
      <c r="T16" s="607">
        <v>2654301</v>
      </c>
      <c r="U16" s="607">
        <v>4811443</v>
      </c>
      <c r="V16" s="607">
        <v>4861335</v>
      </c>
      <c r="W16" s="607">
        <v>2540546</v>
      </c>
      <c r="X16" s="607">
        <v>4648567</v>
      </c>
      <c r="Y16" s="607">
        <v>5560959</v>
      </c>
      <c r="Z16" s="607">
        <v>7389411</v>
      </c>
      <c r="AA16" s="607">
        <v>6683084</v>
      </c>
      <c r="AB16" s="607">
        <v>7516662</v>
      </c>
      <c r="AC16" s="607">
        <v>14572071</v>
      </c>
      <c r="AD16" s="607">
        <v>10094878</v>
      </c>
      <c r="AE16" s="607">
        <v>21165803</v>
      </c>
      <c r="AF16" s="607">
        <v>17928221</v>
      </c>
      <c r="AG16" s="607">
        <v>10122243</v>
      </c>
    </row>
    <row r="17" spans="1:33" ht="16.5" customHeight="1">
      <c r="A17" s="1303"/>
      <c r="B17" s="1304"/>
      <c r="C17" s="606" t="s">
        <v>97</v>
      </c>
      <c r="D17" s="607">
        <v>373076</v>
      </c>
      <c r="E17" s="607">
        <v>555544</v>
      </c>
      <c r="F17" s="607">
        <v>834627</v>
      </c>
      <c r="G17" s="607">
        <v>1125626</v>
      </c>
      <c r="H17" s="607">
        <v>1203860</v>
      </c>
      <c r="I17" s="607">
        <v>1530004</v>
      </c>
      <c r="J17" s="607">
        <v>2021109</v>
      </c>
      <c r="K17" s="607">
        <v>1293082</v>
      </c>
      <c r="L17" s="607">
        <v>944478</v>
      </c>
      <c r="M17" s="607">
        <v>1211778</v>
      </c>
      <c r="N17" s="607">
        <v>2167039</v>
      </c>
      <c r="O17" s="607">
        <v>2310009</v>
      </c>
      <c r="P17" s="607">
        <v>1816999</v>
      </c>
      <c r="Q17" s="607">
        <v>3434720</v>
      </c>
      <c r="R17" s="607">
        <v>2972433</v>
      </c>
      <c r="S17" s="607">
        <v>4573702</v>
      </c>
      <c r="T17" s="607">
        <v>3749219</v>
      </c>
      <c r="U17" s="607">
        <v>4312332</v>
      </c>
      <c r="V17" s="607">
        <v>5281825</v>
      </c>
      <c r="W17" s="607">
        <v>3298216</v>
      </c>
      <c r="X17" s="607">
        <v>5383291</v>
      </c>
      <c r="Y17" s="607">
        <v>5590983</v>
      </c>
      <c r="Z17" s="607">
        <v>9240327</v>
      </c>
      <c r="AA17" s="607">
        <v>11073610</v>
      </c>
      <c r="AB17" s="607">
        <v>12016310</v>
      </c>
      <c r="AC17" s="607">
        <v>15109372</v>
      </c>
      <c r="AD17" s="607">
        <v>11991844</v>
      </c>
      <c r="AE17" s="607">
        <v>27716754</v>
      </c>
      <c r="AF17" s="607">
        <v>39136596</v>
      </c>
      <c r="AG17" s="607">
        <v>19201465</v>
      </c>
    </row>
    <row r="18" spans="1:33" ht="16.5" customHeight="1">
      <c r="A18" s="1303"/>
      <c r="B18" s="1305" t="s">
        <v>18</v>
      </c>
      <c r="C18" s="605" t="s">
        <v>96</v>
      </c>
      <c r="D18" s="603">
        <v>29469</v>
      </c>
      <c r="E18" s="603">
        <v>37285</v>
      </c>
      <c r="F18" s="603">
        <v>70413</v>
      </c>
      <c r="G18" s="603">
        <v>412084</v>
      </c>
      <c r="H18" s="603">
        <v>224563</v>
      </c>
      <c r="I18" s="603">
        <v>216666</v>
      </c>
      <c r="J18" s="603">
        <v>303798</v>
      </c>
      <c r="K18" s="603">
        <v>199827</v>
      </c>
      <c r="L18" s="603">
        <v>184982</v>
      </c>
      <c r="M18" s="603">
        <v>202027</v>
      </c>
      <c r="N18" s="603">
        <v>181945</v>
      </c>
      <c r="O18" s="603">
        <v>147250</v>
      </c>
      <c r="P18" s="603">
        <v>188922</v>
      </c>
      <c r="Q18" s="603">
        <v>331471</v>
      </c>
      <c r="R18" s="603">
        <v>320106</v>
      </c>
      <c r="S18" s="603">
        <v>351925</v>
      </c>
      <c r="T18" s="603">
        <v>355156</v>
      </c>
      <c r="U18" s="603">
        <v>514109</v>
      </c>
      <c r="V18" s="603">
        <v>449310</v>
      </c>
      <c r="W18" s="603">
        <v>289631</v>
      </c>
      <c r="X18" s="603">
        <v>634828</v>
      </c>
      <c r="Y18" s="603">
        <v>649739</v>
      </c>
      <c r="Z18" s="603">
        <v>796343</v>
      </c>
      <c r="AA18" s="603">
        <v>726526</v>
      </c>
      <c r="AB18" s="603">
        <v>2912972</v>
      </c>
      <c r="AC18" s="603">
        <v>2574204</v>
      </c>
      <c r="AD18" s="603">
        <v>1792981</v>
      </c>
      <c r="AE18" s="603">
        <v>5017482</v>
      </c>
      <c r="AF18" s="603">
        <v>1851179</v>
      </c>
      <c r="AG18" s="603">
        <v>7662074</v>
      </c>
    </row>
    <row r="19" spans="1:33" ht="16.5" customHeight="1">
      <c r="A19" s="1303"/>
      <c r="B19" s="1305"/>
      <c r="C19" s="605" t="s">
        <v>97</v>
      </c>
      <c r="D19" s="603">
        <v>210026</v>
      </c>
      <c r="E19" s="603">
        <v>222023</v>
      </c>
      <c r="F19" s="603">
        <v>285363</v>
      </c>
      <c r="G19" s="603">
        <v>705301</v>
      </c>
      <c r="H19" s="603">
        <v>651817</v>
      </c>
      <c r="I19" s="603">
        <v>1022110</v>
      </c>
      <c r="J19" s="603">
        <v>1238020</v>
      </c>
      <c r="K19" s="603">
        <v>1493579</v>
      </c>
      <c r="L19" s="603">
        <v>2105469</v>
      </c>
      <c r="M19" s="603">
        <v>1447564</v>
      </c>
      <c r="N19" s="603">
        <v>1559766</v>
      </c>
      <c r="O19" s="603">
        <v>2019027</v>
      </c>
      <c r="P19" s="603">
        <v>1477505</v>
      </c>
      <c r="Q19" s="603">
        <v>2102401</v>
      </c>
      <c r="R19" s="603">
        <v>1873167</v>
      </c>
      <c r="S19" s="603">
        <v>2294687</v>
      </c>
      <c r="T19" s="603">
        <v>2561921</v>
      </c>
      <c r="U19" s="603">
        <v>3355402</v>
      </c>
      <c r="V19" s="603">
        <v>5079015</v>
      </c>
      <c r="W19" s="603">
        <v>3368655</v>
      </c>
      <c r="X19" s="603">
        <v>3691105</v>
      </c>
      <c r="Y19" s="603">
        <v>3069632</v>
      </c>
      <c r="Z19" s="603">
        <v>8319467</v>
      </c>
      <c r="AA19" s="603">
        <v>11074849</v>
      </c>
      <c r="AB19" s="603">
        <v>7034245</v>
      </c>
      <c r="AC19" s="603">
        <v>14100163</v>
      </c>
      <c r="AD19" s="603">
        <v>9881442</v>
      </c>
      <c r="AE19" s="603">
        <v>16243589</v>
      </c>
      <c r="AF19" s="603">
        <v>29336201</v>
      </c>
      <c r="AG19" s="603">
        <v>7700860</v>
      </c>
    </row>
    <row r="20" spans="1:33" ht="16.5" customHeight="1">
      <c r="A20" s="1303"/>
      <c r="B20" s="1305"/>
      <c r="C20" s="605" t="s">
        <v>179</v>
      </c>
      <c r="D20" s="604"/>
      <c r="E20" s="604"/>
      <c r="F20" s="604"/>
      <c r="G20" s="604"/>
      <c r="H20" s="604"/>
      <c r="I20" s="603">
        <v>2</v>
      </c>
      <c r="J20" s="603">
        <v>1</v>
      </c>
      <c r="K20" s="603">
        <v>1</v>
      </c>
      <c r="L20" s="603">
        <v>1</v>
      </c>
      <c r="M20" s="603">
        <v>1</v>
      </c>
      <c r="N20" s="604"/>
      <c r="O20" s="604"/>
      <c r="P20" s="604"/>
      <c r="Q20" s="603">
        <v>3852</v>
      </c>
      <c r="R20" s="603">
        <v>3563</v>
      </c>
      <c r="S20" s="603">
        <v>1177</v>
      </c>
      <c r="T20" s="603">
        <v>1</v>
      </c>
      <c r="U20" s="603"/>
      <c r="V20" s="603"/>
      <c r="W20" s="603">
        <v>6</v>
      </c>
      <c r="X20" s="603"/>
      <c r="Y20" s="603"/>
      <c r="Z20" s="603">
        <v>27314</v>
      </c>
      <c r="AA20" s="603"/>
      <c r="AB20" s="603"/>
      <c r="AC20" s="603"/>
      <c r="AD20" s="603"/>
      <c r="AE20" s="603"/>
      <c r="AF20" s="603"/>
      <c r="AG20" s="603"/>
    </row>
    <row r="21" spans="1:33" ht="16.5" customHeight="1">
      <c r="A21" s="1303"/>
      <c r="B21" s="1305"/>
      <c r="C21" s="605" t="s">
        <v>98</v>
      </c>
      <c r="D21" s="603">
        <v>146402</v>
      </c>
      <c r="E21" s="603">
        <v>270824</v>
      </c>
      <c r="F21" s="603">
        <v>288728</v>
      </c>
      <c r="G21" s="603">
        <v>285276</v>
      </c>
      <c r="H21" s="603">
        <v>374440</v>
      </c>
      <c r="I21" s="603">
        <v>847583</v>
      </c>
      <c r="J21" s="603">
        <v>1120626</v>
      </c>
      <c r="K21" s="603">
        <v>739131</v>
      </c>
      <c r="L21" s="603">
        <v>632559</v>
      </c>
      <c r="M21" s="603">
        <v>861202</v>
      </c>
      <c r="N21" s="603">
        <v>885947</v>
      </c>
      <c r="O21" s="603">
        <v>1069311</v>
      </c>
      <c r="P21" s="603">
        <v>956689</v>
      </c>
      <c r="Q21" s="603">
        <v>1706846</v>
      </c>
      <c r="R21" s="603">
        <v>1313466</v>
      </c>
      <c r="S21" s="603">
        <v>2152134</v>
      </c>
      <c r="T21" s="603">
        <v>2231061</v>
      </c>
      <c r="U21" s="603">
        <v>1140457</v>
      </c>
      <c r="V21" s="603">
        <v>1369451</v>
      </c>
      <c r="W21" s="603">
        <v>760659</v>
      </c>
      <c r="X21" s="603">
        <v>1862179</v>
      </c>
      <c r="Y21" s="603">
        <v>1985679</v>
      </c>
      <c r="Z21" s="603">
        <v>2847410</v>
      </c>
      <c r="AA21" s="603">
        <v>2536115</v>
      </c>
      <c r="AB21" s="603">
        <v>2473790</v>
      </c>
      <c r="AC21" s="603">
        <v>3339186</v>
      </c>
      <c r="AD21" s="603">
        <v>2156851</v>
      </c>
      <c r="AE21" s="603">
        <v>3510749</v>
      </c>
      <c r="AF21" s="603">
        <v>2566964</v>
      </c>
      <c r="AG21" s="603">
        <v>1146774</v>
      </c>
    </row>
    <row r="22" spans="1:33" ht="16.5" customHeight="1">
      <c r="A22" s="1303"/>
      <c r="B22" s="1305"/>
      <c r="C22" s="605" t="s">
        <v>100</v>
      </c>
      <c r="D22" s="603">
        <v>13</v>
      </c>
      <c r="E22" s="603">
        <v>79</v>
      </c>
      <c r="F22" s="603">
        <v>14</v>
      </c>
      <c r="G22" s="603">
        <v>1</v>
      </c>
      <c r="H22" s="603">
        <v>88</v>
      </c>
      <c r="I22" s="603">
        <v>391</v>
      </c>
      <c r="J22" s="603">
        <v>261</v>
      </c>
      <c r="K22" s="603">
        <v>26</v>
      </c>
      <c r="L22" s="603">
        <v>24</v>
      </c>
      <c r="M22" s="603">
        <v>50</v>
      </c>
      <c r="N22" s="604"/>
      <c r="O22" s="603">
        <v>576</v>
      </c>
      <c r="P22" s="603">
        <v>1</v>
      </c>
      <c r="Q22" s="603">
        <v>109</v>
      </c>
      <c r="R22" s="603">
        <v>34</v>
      </c>
      <c r="S22" s="603">
        <v>5</v>
      </c>
      <c r="T22" s="603">
        <v>478</v>
      </c>
      <c r="U22" s="603">
        <v>673</v>
      </c>
      <c r="V22" s="603">
        <v>184</v>
      </c>
      <c r="W22" s="603">
        <v>253</v>
      </c>
      <c r="X22" s="603">
        <v>493</v>
      </c>
      <c r="Y22" s="603">
        <v>556</v>
      </c>
      <c r="Z22" s="603">
        <v>890</v>
      </c>
      <c r="AA22" s="603">
        <v>1619</v>
      </c>
      <c r="AB22" s="603">
        <v>287</v>
      </c>
      <c r="AC22" s="603">
        <v>509</v>
      </c>
      <c r="AD22" s="603">
        <v>664</v>
      </c>
      <c r="AE22" s="603">
        <v>850</v>
      </c>
      <c r="AF22" s="603">
        <v>488</v>
      </c>
      <c r="AG22" s="603">
        <v>891</v>
      </c>
    </row>
    <row r="23" spans="1:33" ht="16.5" customHeight="1">
      <c r="A23" s="1300" t="s">
        <v>48</v>
      </c>
      <c r="B23" s="1300"/>
      <c r="C23" s="67" t="s">
        <v>178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</row>
    <row r="24" spans="1:33" ht="16.5" customHeight="1">
      <c r="A24" s="1300"/>
      <c r="B24" s="1300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</row>
    <row r="25" spans="1:33" ht="16.5" customHeight="1">
      <c r="A25" s="1300"/>
      <c r="B25" s="1300"/>
      <c r="C25" s="67" t="s">
        <v>180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</row>
    <row r="26" spans="1:33" ht="16.5" customHeight="1">
      <c r="A26" s="1312" t="s">
        <v>172</v>
      </c>
      <c r="B26" s="1312"/>
      <c r="C26" s="606" t="s">
        <v>178</v>
      </c>
      <c r="D26" s="607">
        <v>807970.29399999999</v>
      </c>
      <c r="E26" s="607">
        <v>1325727.3786363637</v>
      </c>
      <c r="F26" s="607">
        <v>1778248.3103888889</v>
      </c>
      <c r="G26" s="607">
        <v>2057808.3979047618</v>
      </c>
      <c r="H26" s="607">
        <v>2873264.7535000001</v>
      </c>
      <c r="I26" s="607">
        <v>4079504.7741999999</v>
      </c>
      <c r="J26" s="607">
        <v>5262816.2706363639</v>
      </c>
      <c r="K26" s="607">
        <v>3061073.2259500003</v>
      </c>
      <c r="L26" s="607">
        <v>2299050.1806842103</v>
      </c>
      <c r="M26" s="607">
        <v>3269643.8741363641</v>
      </c>
      <c r="N26" s="607">
        <v>2505146.0809499999</v>
      </c>
      <c r="O26" s="607">
        <v>3619177.9950500005</v>
      </c>
      <c r="P26" s="607">
        <v>5100733.6318125008</v>
      </c>
      <c r="Q26" s="607">
        <v>6691170.8984999992</v>
      </c>
      <c r="R26" s="607">
        <v>6946304.0530555556</v>
      </c>
      <c r="S26" s="607">
        <v>4736414.3352727285</v>
      </c>
      <c r="T26" s="607">
        <v>4658356.1642499994</v>
      </c>
      <c r="U26" s="607">
        <v>6605906.4091999996</v>
      </c>
      <c r="V26" s="607">
        <v>6353284.9285238096</v>
      </c>
      <c r="W26" s="607">
        <v>4255173.9931111122</v>
      </c>
      <c r="X26" s="607">
        <v>5482612.7349523809</v>
      </c>
      <c r="Y26" s="607">
        <v>7365994.5240000002</v>
      </c>
      <c r="Z26" s="607">
        <v>9462477.749599997</v>
      </c>
      <c r="AA26" s="607">
        <v>8921462.6566315796</v>
      </c>
      <c r="AB26" s="607">
        <v>10847246.672352942</v>
      </c>
      <c r="AC26" s="607">
        <v>11940822.053739132</v>
      </c>
      <c r="AD26" s="607">
        <v>12047943.855764706</v>
      </c>
      <c r="AE26" s="607">
        <v>12923003.711565221</v>
      </c>
      <c r="AF26" s="607">
        <v>12581394.5867</v>
      </c>
      <c r="AG26" s="607">
        <v>10034638.713952381</v>
      </c>
    </row>
    <row r="27" spans="1:33" ht="16.5" customHeight="1">
      <c r="A27" s="1312"/>
      <c r="B27" s="1312"/>
      <c r="C27" s="606" t="s">
        <v>31</v>
      </c>
      <c r="D27" s="607">
        <v>1439.7004697726666</v>
      </c>
      <c r="E27" s="607">
        <v>2580.1939206222273</v>
      </c>
      <c r="F27" s="607">
        <v>3971.0396618582217</v>
      </c>
      <c r="G27" s="607">
        <v>4943.4058935940948</v>
      </c>
      <c r="H27" s="607">
        <v>7608.0015389576374</v>
      </c>
      <c r="I27" s="607">
        <v>10886.15346213295</v>
      </c>
      <c r="J27" s="607">
        <v>17217.893191099181</v>
      </c>
      <c r="K27" s="607">
        <v>9520.858723470501</v>
      </c>
      <c r="L27" s="607">
        <v>6341.1838307094731</v>
      </c>
      <c r="M27" s="607">
        <v>8205.0967601145894</v>
      </c>
      <c r="N27" s="607">
        <v>6641.184349464902</v>
      </c>
      <c r="O27" s="607">
        <v>11208.70698054865</v>
      </c>
      <c r="P27" s="607">
        <v>12531.095737034062</v>
      </c>
      <c r="Q27" s="607">
        <v>17556.141917959361</v>
      </c>
      <c r="R27" s="607">
        <v>19633.466450966556</v>
      </c>
      <c r="S27" s="607">
        <v>16494.49482712214</v>
      </c>
      <c r="T27" s="607">
        <v>16686.1561640295</v>
      </c>
      <c r="U27" s="607">
        <v>24332.529232026402</v>
      </c>
      <c r="V27" s="607">
        <v>26256.19305016438</v>
      </c>
      <c r="W27" s="607">
        <v>16851.68949924433</v>
      </c>
      <c r="X27" s="607">
        <v>28223.711321603951</v>
      </c>
      <c r="Y27" s="607">
        <v>39195.783725262234</v>
      </c>
      <c r="Z27" s="607">
        <v>56034.412472708304</v>
      </c>
      <c r="AA27" s="607">
        <v>68575.570637980898</v>
      </c>
      <c r="AB27" s="607">
        <v>87680.237294081948</v>
      </c>
      <c r="AC27" s="607">
        <v>146250.18836603503</v>
      </c>
      <c r="AD27" s="607">
        <v>140520.08125061097</v>
      </c>
      <c r="AE27" s="607">
        <v>222341.81854763202</v>
      </c>
      <c r="AF27" s="607">
        <v>222500.31749235201</v>
      </c>
      <c r="AG27" s="607">
        <v>130279.80109858149</v>
      </c>
    </row>
    <row r="28" spans="1:33" ht="16.5" customHeight="1">
      <c r="A28" s="1312"/>
      <c r="B28" s="1312"/>
      <c r="C28" s="606" t="s">
        <v>180</v>
      </c>
      <c r="D28" s="607">
        <v>73079.333333333328</v>
      </c>
      <c r="E28" s="607">
        <v>70305.590909090912</v>
      </c>
      <c r="F28" s="607">
        <v>117869</v>
      </c>
      <c r="G28" s="607">
        <v>166965.04761904763</v>
      </c>
      <c r="H28" s="607">
        <v>173087.09090909091</v>
      </c>
      <c r="I28" s="607">
        <v>287170.5</v>
      </c>
      <c r="J28" s="607">
        <v>357813.40909090912</v>
      </c>
      <c r="K28" s="607">
        <v>281809.45</v>
      </c>
      <c r="L28" s="607">
        <v>275636.05263157893</v>
      </c>
      <c r="M28" s="607">
        <v>270189.63636363635</v>
      </c>
      <c r="N28" s="607">
        <v>315542.7</v>
      </c>
      <c r="O28" s="607">
        <v>356201.35</v>
      </c>
      <c r="P28" s="607">
        <v>416098.4375</v>
      </c>
      <c r="Q28" s="607">
        <v>522508</v>
      </c>
      <c r="R28" s="607">
        <v>531369.11111111112</v>
      </c>
      <c r="S28" s="607">
        <v>562322.90909090906</v>
      </c>
      <c r="T28" s="607">
        <v>577606.85</v>
      </c>
      <c r="U28" s="607">
        <v>706720.8</v>
      </c>
      <c r="V28" s="607">
        <v>811481.90476190473</v>
      </c>
      <c r="W28" s="607">
        <v>569887</v>
      </c>
      <c r="X28" s="607">
        <v>772403</v>
      </c>
      <c r="Y28" s="607">
        <v>802740.38095238095</v>
      </c>
      <c r="Z28" s="607">
        <v>1431058.1</v>
      </c>
      <c r="AA28" s="607">
        <v>1689252.7894736843</v>
      </c>
      <c r="AB28" s="607">
        <v>1879662.705882353</v>
      </c>
      <c r="AC28" s="607">
        <v>2160674.086956522</v>
      </c>
      <c r="AD28" s="607">
        <v>2112862.3529411764</v>
      </c>
      <c r="AE28" s="607">
        <v>3202401.1739130435</v>
      </c>
      <c r="AF28" s="607">
        <v>4540982.45</v>
      </c>
      <c r="AG28" s="607">
        <v>2182586.0476190476</v>
      </c>
    </row>
    <row r="29" spans="1:33" ht="16.5" customHeight="1">
      <c r="C29" s="68" t="s">
        <v>336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</row>
    <row r="31" spans="1:33" ht="17.25">
      <c r="C31" s="606" t="s">
        <v>17</v>
      </c>
      <c r="D31" s="607">
        <v>16718.456036632</v>
      </c>
      <c r="E31" s="607">
        <v>47740.838279779004</v>
      </c>
      <c r="F31" s="607">
        <v>57719.614319715001</v>
      </c>
      <c r="G31" s="607">
        <v>83880.320988230989</v>
      </c>
      <c r="H31" s="607">
        <v>133200.848401922</v>
      </c>
      <c r="I31" s="607">
        <v>167533.34718428299</v>
      </c>
      <c r="J31" s="607">
        <v>294768.88074737601</v>
      </c>
      <c r="K31" s="607">
        <v>140913.52187873999</v>
      </c>
      <c r="L31" s="607">
        <v>75746.759557614001</v>
      </c>
      <c r="M31" s="607">
        <v>132944.366965583</v>
      </c>
      <c r="N31" s="607">
        <v>90773.178102725011</v>
      </c>
      <c r="O31" s="607">
        <v>165435.48945161799</v>
      </c>
      <c r="P31" s="607">
        <v>150238.49136423101</v>
      </c>
      <c r="Q31" s="607">
        <v>279418.82120359398</v>
      </c>
      <c r="R31" s="607">
        <v>245602.59210827301</v>
      </c>
      <c r="S31" s="607">
        <v>245602.59210827301</v>
      </c>
      <c r="T31" s="607">
        <v>245602.59210827301</v>
      </c>
      <c r="U31" s="607">
        <v>245602.59210827301</v>
      </c>
      <c r="V31" s="607">
        <v>245602.59210827301</v>
      </c>
      <c r="W31" s="607">
        <v>245602.59210827301</v>
      </c>
      <c r="X31" s="607">
        <v>245602.59210827301</v>
      </c>
      <c r="Y31" s="607">
        <v>245602.59210827301</v>
      </c>
      <c r="Z31" s="607">
        <v>245602.59210827301</v>
      </c>
      <c r="AA31" s="607">
        <v>245602.59210827301</v>
      </c>
      <c r="AB31" s="607">
        <v>245602.59210827301</v>
      </c>
      <c r="AC31" s="607">
        <v>245602.59210827301</v>
      </c>
      <c r="AD31" s="607">
        <v>245602.59210827301</v>
      </c>
      <c r="AE31" s="607">
        <v>245602.59210827301</v>
      </c>
      <c r="AF31" s="607">
        <v>245602.59210827301</v>
      </c>
      <c r="AG31" s="607">
        <v>245602.59210827301</v>
      </c>
    </row>
    <row r="32" spans="1:33" ht="17.25">
      <c r="C32" s="605" t="s">
        <v>18</v>
      </c>
      <c r="D32" s="603">
        <v>4877.0510099579997</v>
      </c>
      <c r="E32" s="603">
        <v>9023.4279739100002</v>
      </c>
      <c r="F32" s="603">
        <v>13759.099593732999</v>
      </c>
      <c r="G32" s="603">
        <v>19931.202777244998</v>
      </c>
      <c r="H32" s="603">
        <v>34175.185455146006</v>
      </c>
      <c r="I32" s="603">
        <v>50189.722058375999</v>
      </c>
      <c r="J32" s="603">
        <v>84024.769456806011</v>
      </c>
      <c r="K32" s="603">
        <v>49503.652590669997</v>
      </c>
      <c r="L32" s="603">
        <v>44735.733225865995</v>
      </c>
      <c r="M32" s="603">
        <v>47567.761756937995</v>
      </c>
      <c r="N32" s="603">
        <v>42050.508886572999</v>
      </c>
      <c r="O32" s="603">
        <v>58738.650159355006</v>
      </c>
      <c r="P32" s="603">
        <v>50259.040428314001</v>
      </c>
      <c r="Q32" s="603">
        <v>106816.30099151199</v>
      </c>
      <c r="R32" s="603">
        <v>107799.804009125</v>
      </c>
      <c r="S32" s="603">
        <v>107799.804009125</v>
      </c>
      <c r="T32" s="603">
        <v>107799.804009125</v>
      </c>
      <c r="U32" s="603">
        <v>107799.804009125</v>
      </c>
      <c r="V32" s="603">
        <v>107799.804009125</v>
      </c>
      <c r="W32" s="603">
        <v>107799.804009125</v>
      </c>
      <c r="X32" s="603">
        <v>107799.804009125</v>
      </c>
      <c r="Y32" s="603">
        <v>107799.804009125</v>
      </c>
      <c r="Z32" s="603">
        <v>107799.804009125</v>
      </c>
      <c r="AA32" s="603">
        <v>107799.804009125</v>
      </c>
      <c r="AB32" s="603">
        <v>107799.804009125</v>
      </c>
      <c r="AC32" s="603">
        <v>107799.804009125</v>
      </c>
      <c r="AD32" s="603">
        <v>107799.804009125</v>
      </c>
      <c r="AE32" s="603">
        <v>107799.804009125</v>
      </c>
      <c r="AF32" s="603">
        <v>107799.804009125</v>
      </c>
      <c r="AG32" s="603">
        <v>107799.804009125</v>
      </c>
    </row>
    <row r="33" spans="1:33" ht="17.25">
      <c r="C33" s="608" t="s">
        <v>48</v>
      </c>
      <c r="D33" s="609">
        <v>21595.507046589999</v>
      </c>
      <c r="E33" s="609">
        <v>56764.266253689006</v>
      </c>
      <c r="F33" s="609">
        <v>71478.713913447995</v>
      </c>
      <c r="G33" s="609">
        <v>103811.52376547598</v>
      </c>
      <c r="H33" s="609">
        <v>167376.03385706802</v>
      </c>
      <c r="I33" s="609">
        <v>217723.069242659</v>
      </c>
      <c r="J33" s="609">
        <v>378793.65020418202</v>
      </c>
      <c r="K33" s="609">
        <v>190417.17446940998</v>
      </c>
      <c r="L33" s="609">
        <v>120482.49278348</v>
      </c>
      <c r="M33" s="609">
        <v>180512.12872252101</v>
      </c>
      <c r="N33" s="609">
        <v>132823.686989298</v>
      </c>
      <c r="O33" s="609">
        <v>224174.13961097301</v>
      </c>
      <c r="P33" s="609">
        <v>200497.53179254502</v>
      </c>
      <c r="Q33" s="609">
        <v>386235.122195106</v>
      </c>
      <c r="R33" s="609">
        <v>353402.39611739799</v>
      </c>
      <c r="S33" s="609">
        <v>353402.39611739799</v>
      </c>
      <c r="T33" s="609">
        <v>353402.39611739799</v>
      </c>
      <c r="U33" s="609">
        <v>353402.39611739799</v>
      </c>
      <c r="V33" s="609">
        <v>353402.39611739799</v>
      </c>
      <c r="W33" s="609">
        <v>353402.39611739799</v>
      </c>
      <c r="X33" s="609">
        <v>353402.39611739799</v>
      </c>
      <c r="Y33" s="609">
        <v>353402.39611739799</v>
      </c>
      <c r="Z33" s="609">
        <v>353402.39611739799</v>
      </c>
      <c r="AA33" s="609">
        <v>353402.39611739799</v>
      </c>
      <c r="AB33" s="609">
        <v>353402.39611739799</v>
      </c>
      <c r="AC33" s="609">
        <v>353402.39611739799</v>
      </c>
      <c r="AD33" s="609">
        <v>353402.39611739799</v>
      </c>
      <c r="AE33" s="609">
        <v>353402.39611739799</v>
      </c>
      <c r="AF33" s="609">
        <v>353402.39611739799</v>
      </c>
      <c r="AG33" s="609">
        <v>353402.39611739799</v>
      </c>
    </row>
    <row r="35" spans="1:33" ht="24" customHeight="1">
      <c r="B35" s="12" t="s">
        <v>19</v>
      </c>
      <c r="C35" s="66" t="s">
        <v>1745</v>
      </c>
      <c r="D35" s="13" t="s">
        <v>1643</v>
      </c>
      <c r="E35" s="13" t="s">
        <v>1704</v>
      </c>
      <c r="F35" s="13" t="s">
        <v>1732</v>
      </c>
      <c r="G35" s="13" t="s">
        <v>1857</v>
      </c>
      <c r="H35" s="13" t="s">
        <v>1911</v>
      </c>
      <c r="I35" s="13" t="s">
        <v>1953</v>
      </c>
      <c r="J35" s="13" t="s">
        <v>1977</v>
      </c>
      <c r="K35" s="13" t="s">
        <v>2076</v>
      </c>
      <c r="L35" s="13" t="s">
        <v>2198</v>
      </c>
      <c r="M35" s="13" t="s">
        <v>2282</v>
      </c>
      <c r="N35" s="13" t="s">
        <v>2343</v>
      </c>
      <c r="O35" s="13" t="s">
        <v>2455</v>
      </c>
      <c r="P35" s="13" t="s">
        <v>2554</v>
      </c>
    </row>
    <row r="36" spans="1:33" ht="17.25">
      <c r="C36" s="606" t="s">
        <v>17</v>
      </c>
      <c r="D36" s="607">
        <v>335012.481910109</v>
      </c>
      <c r="E36" s="607">
        <v>393717.37955896399</v>
      </c>
      <c r="F36" s="607">
        <v>219929.13688174001</v>
      </c>
      <c r="G36" s="607">
        <v>390315.52797469404</v>
      </c>
      <c r="H36" s="607">
        <v>582869.44435990509</v>
      </c>
      <c r="I36" s="607">
        <v>762403.16117345402</v>
      </c>
      <c r="J36" s="607">
        <v>878832.25433052098</v>
      </c>
      <c r="K36" s="607">
        <v>983714.333984536</v>
      </c>
      <c r="L36" s="607">
        <v>2411951.8693916798</v>
      </c>
      <c r="M36" s="607">
        <v>1653621.611315554</v>
      </c>
      <c r="N36" s="607">
        <v>3745248.4106649002</v>
      </c>
      <c r="O36" s="607">
        <v>3343361.0166321704</v>
      </c>
      <c r="P36" s="607">
        <v>2068789.0151922661</v>
      </c>
    </row>
    <row r="37" spans="1:33" ht="17.25">
      <c r="C37" s="605" t="s">
        <v>18</v>
      </c>
      <c r="D37" s="603">
        <v>151638.10273041902</v>
      </c>
      <c r="E37" s="603">
        <v>157662.67449448799</v>
      </c>
      <c r="F37" s="603">
        <v>83401.274104658005</v>
      </c>
      <c r="G37" s="603">
        <v>202382.40977898898</v>
      </c>
      <c r="H37" s="603">
        <v>240242.01387060201</v>
      </c>
      <c r="I37" s="603">
        <v>358285.08828071202</v>
      </c>
      <c r="J37" s="603">
        <v>424103.58779111604</v>
      </c>
      <c r="K37" s="603">
        <v>506849.70001485699</v>
      </c>
      <c r="L37" s="603">
        <v>951849.59742712602</v>
      </c>
      <c r="M37" s="603">
        <v>735219.76994483196</v>
      </c>
      <c r="N37" s="603">
        <v>1368613.4159306372</v>
      </c>
      <c r="O37" s="603">
        <v>1106645.3332148688</v>
      </c>
      <c r="P37" s="603">
        <v>667086.80787794595</v>
      </c>
    </row>
    <row r="38" spans="1:33" ht="17.25">
      <c r="C38" s="608" t="s">
        <v>48</v>
      </c>
      <c r="D38" s="609">
        <v>486650.58464052802</v>
      </c>
      <c r="E38" s="609">
        <v>551380.05405345198</v>
      </c>
      <c r="F38" s="609">
        <v>303330.41098639794</v>
      </c>
      <c r="G38" s="609">
        <v>592697.93775368296</v>
      </c>
      <c r="H38" s="609">
        <v>823111.45823050698</v>
      </c>
      <c r="I38" s="609">
        <v>1120688.249454166</v>
      </c>
      <c r="J38" s="609">
        <v>1302935.842121637</v>
      </c>
      <c r="K38" s="609">
        <v>1490564.0339993932</v>
      </c>
      <c r="L38" s="609">
        <v>3363801.4668188058</v>
      </c>
      <c r="M38" s="609">
        <v>2388841.3812603862</v>
      </c>
      <c r="N38" s="609">
        <v>5113861.8265955364</v>
      </c>
      <c r="O38" s="609">
        <v>4450006.3498470401</v>
      </c>
      <c r="P38" s="609">
        <v>2735875.8230702113</v>
      </c>
    </row>
    <row r="40" spans="1:33" ht="15.75" thickBot="1"/>
    <row r="41" spans="1:33" ht="19.5" thickBot="1">
      <c r="A41" s="1319"/>
      <c r="B41" s="1262" t="s">
        <v>19</v>
      </c>
      <c r="C41" s="1262" t="s">
        <v>1745</v>
      </c>
      <c r="D41" s="1249" t="s">
        <v>230</v>
      </c>
      <c r="E41" s="1249"/>
      <c r="F41" s="1302"/>
      <c r="G41" s="408" t="s">
        <v>1737</v>
      </c>
      <c r="H41" s="1249" t="s">
        <v>231</v>
      </c>
      <c r="I41" s="1302"/>
    </row>
    <row r="42" spans="1:33" ht="15.75" customHeight="1">
      <c r="A42" s="1320"/>
      <c r="B42" s="1301"/>
      <c r="C42" s="1301"/>
      <c r="D42" s="407" t="s">
        <v>2558</v>
      </c>
      <c r="E42" s="406" t="s">
        <v>2458</v>
      </c>
      <c r="F42" s="406" t="s">
        <v>2561</v>
      </c>
      <c r="G42" s="405" t="s">
        <v>2562</v>
      </c>
      <c r="H42" s="405" t="s">
        <v>232</v>
      </c>
      <c r="I42" s="404" t="s">
        <v>333</v>
      </c>
    </row>
    <row r="43" spans="1:33" ht="16.5" customHeight="1">
      <c r="A43" s="1322" t="s">
        <v>2110</v>
      </c>
      <c r="B43" s="1283" t="s">
        <v>17</v>
      </c>
      <c r="C43" s="594" t="s">
        <v>96</v>
      </c>
      <c r="D43" s="588">
        <v>110040145.186</v>
      </c>
      <c r="E43" s="588">
        <v>113817065.192</v>
      </c>
      <c r="F43" s="588">
        <v>73492298.784999996</v>
      </c>
      <c r="G43" s="601">
        <v>670596967.477</v>
      </c>
      <c r="H43" s="597">
        <v>-3.3184127526295293E-2</v>
      </c>
      <c r="I43" s="598">
        <v>0.49730171739381679</v>
      </c>
    </row>
    <row r="44" spans="1:33" ht="16.5" customHeight="1">
      <c r="A44" s="1322"/>
      <c r="B44" s="1283"/>
      <c r="C44" s="599" t="s">
        <v>97</v>
      </c>
      <c r="D44" s="600">
        <v>67852966.524000004</v>
      </c>
      <c r="E44" s="600">
        <v>81995008.081</v>
      </c>
      <c r="F44" s="600">
        <v>26531075.669</v>
      </c>
      <c r="G44" s="601">
        <v>419529086.75099999</v>
      </c>
      <c r="H44" s="597">
        <v>-0.17247442116268308</v>
      </c>
      <c r="I44" s="598">
        <v>1.5574902190370743</v>
      </c>
    </row>
    <row r="45" spans="1:33" ht="16.5" customHeight="1">
      <c r="A45" s="1322"/>
      <c r="B45" s="1278" t="s">
        <v>18</v>
      </c>
      <c r="C45" s="188" t="s">
        <v>96</v>
      </c>
      <c r="D45" s="593">
        <v>4527187.6349999998</v>
      </c>
      <c r="E45" s="371">
        <v>5267720.1619999995</v>
      </c>
      <c r="F45" s="593">
        <v>3636815.2880000002</v>
      </c>
      <c r="G45" s="400">
        <v>36502777.049000002</v>
      </c>
      <c r="H45" s="399">
        <v>-0.14057932164696485</v>
      </c>
      <c r="I45" s="403">
        <v>0.24482198750589923</v>
      </c>
    </row>
    <row r="46" spans="1:33" ht="16.5" customHeight="1">
      <c r="A46" s="1322"/>
      <c r="B46" s="1278"/>
      <c r="C46" s="188" t="s">
        <v>97</v>
      </c>
      <c r="D46" s="371">
        <v>15478453.392000001</v>
      </c>
      <c r="E46" s="371">
        <v>22607730.607999999</v>
      </c>
      <c r="F46" s="371">
        <v>15804495.618000001</v>
      </c>
      <c r="G46" s="400">
        <v>152579604.71699998</v>
      </c>
      <c r="H46" s="399">
        <v>-0.31534687579288578</v>
      </c>
      <c r="I46" s="403">
        <v>-2.0629714094049567E-2</v>
      </c>
    </row>
    <row r="47" spans="1:33" ht="16.5" customHeight="1">
      <c r="A47" s="1322"/>
      <c r="B47" s="1278"/>
      <c r="C47" s="188" t="s">
        <v>179</v>
      </c>
      <c r="D47" s="371" t="s">
        <v>334</v>
      </c>
      <c r="E47" s="371" t="s">
        <v>334</v>
      </c>
      <c r="F47" s="371" t="s">
        <v>334</v>
      </c>
      <c r="G47" s="400">
        <v>0</v>
      </c>
      <c r="H47" s="399" t="s">
        <v>334</v>
      </c>
      <c r="I47" s="403" t="s">
        <v>334</v>
      </c>
    </row>
    <row r="48" spans="1:33" ht="16.5" customHeight="1">
      <c r="A48" s="1322"/>
      <c r="B48" s="1278"/>
      <c r="C48" s="188" t="s">
        <v>98</v>
      </c>
      <c r="D48" s="371">
        <v>12798512.999</v>
      </c>
      <c r="E48" s="371">
        <v>27922072.420000002</v>
      </c>
      <c r="F48" s="371">
        <v>12623202.947000001</v>
      </c>
      <c r="G48" s="400">
        <v>144110532.5</v>
      </c>
      <c r="H48" s="399">
        <v>-0.54163456041204561</v>
      </c>
      <c r="I48" s="403">
        <v>1.3887921531172243E-2</v>
      </c>
    </row>
    <row r="49" spans="1:9" ht="17.25" customHeight="1" thickBot="1">
      <c r="A49" s="1323"/>
      <c r="B49" s="1280"/>
      <c r="C49" s="189" t="s">
        <v>100</v>
      </c>
      <c r="D49" s="367">
        <v>30147.257000000001</v>
      </c>
      <c r="E49" s="367">
        <v>18295.271000000001</v>
      </c>
      <c r="F49" s="367">
        <v>30239.877</v>
      </c>
      <c r="G49" s="397">
        <v>124792.81300000001</v>
      </c>
      <c r="H49" s="396">
        <v>0.64781691399925156</v>
      </c>
      <c r="I49" s="402">
        <v>-3.0628431458236127E-3</v>
      </c>
    </row>
    <row r="50" spans="1:9" ht="16.5" customHeight="1">
      <c r="A50" s="1321" t="s">
        <v>2111</v>
      </c>
      <c r="B50" s="1297" t="s">
        <v>17</v>
      </c>
      <c r="C50" s="594" t="s">
        <v>96</v>
      </c>
      <c r="D50" s="595">
        <v>1214973.8491869699</v>
      </c>
      <c r="E50" s="588">
        <v>1781515.5465861601</v>
      </c>
      <c r="F50" s="595">
        <v>193262.623245011</v>
      </c>
      <c r="G50" s="596">
        <v>7733237.0337844156</v>
      </c>
      <c r="H50" s="597">
        <v>-0.31801108807881528</v>
      </c>
      <c r="I50" s="598">
        <v>5.2866467855332395</v>
      </c>
    </row>
    <row r="51" spans="1:9" ht="16.5" customHeight="1">
      <c r="A51" s="1322"/>
      <c r="B51" s="1283"/>
      <c r="C51" s="599" t="s">
        <v>97</v>
      </c>
      <c r="D51" s="600">
        <v>853815.16600529605</v>
      </c>
      <c r="E51" s="600">
        <v>1561845.4700460101</v>
      </c>
      <c r="F51" s="600">
        <v>141749.858665098</v>
      </c>
      <c r="G51" s="601">
        <v>6473449.2233966906</v>
      </c>
      <c r="H51" s="597">
        <v>-0.45332929385123888</v>
      </c>
      <c r="I51" s="598">
        <v>5.0233934202540729</v>
      </c>
    </row>
    <row r="52" spans="1:9" ht="16.5" customHeight="1">
      <c r="A52" s="1322"/>
      <c r="B52" s="1278" t="s">
        <v>18</v>
      </c>
      <c r="C52" s="188" t="s">
        <v>96</v>
      </c>
      <c r="D52" s="593">
        <v>97189.165885063994</v>
      </c>
      <c r="E52" s="371">
        <v>144835.63084086799</v>
      </c>
      <c r="F52" s="593">
        <v>20221.894309038002</v>
      </c>
      <c r="G52" s="400">
        <v>762349.85942097707</v>
      </c>
      <c r="H52" s="399">
        <v>-0.3289692231061121</v>
      </c>
      <c r="I52" s="398">
        <v>3.806135587486783</v>
      </c>
    </row>
    <row r="53" spans="1:9" ht="16.5" customHeight="1">
      <c r="A53" s="1322"/>
      <c r="B53" s="1278"/>
      <c r="C53" s="188" t="s">
        <v>97</v>
      </c>
      <c r="D53" s="371">
        <v>346275.95629837899</v>
      </c>
      <c r="E53" s="371">
        <v>604520.46348101902</v>
      </c>
      <c r="F53" s="371">
        <v>88739.231750142004</v>
      </c>
      <c r="G53" s="400">
        <v>3022455.6436310885</v>
      </c>
      <c r="H53" s="399">
        <v>-0.42718902466193931</v>
      </c>
      <c r="I53" s="398">
        <v>2.9021743761921273</v>
      </c>
    </row>
    <row r="54" spans="1:9" ht="16.5" customHeight="1">
      <c r="A54" s="1322"/>
      <c r="B54" s="1278"/>
      <c r="C54" s="188" t="s">
        <v>179</v>
      </c>
      <c r="D54" s="371" t="s">
        <v>334</v>
      </c>
      <c r="E54" s="371" t="s">
        <v>334</v>
      </c>
      <c r="F54" s="372" t="s">
        <v>334</v>
      </c>
      <c r="G54" s="401">
        <v>0</v>
      </c>
      <c r="H54" s="399" t="s">
        <v>334</v>
      </c>
      <c r="I54" s="398" t="s">
        <v>334</v>
      </c>
    </row>
    <row r="55" spans="1:9" ht="16.5" customHeight="1">
      <c r="A55" s="1322"/>
      <c r="B55" s="1278"/>
      <c r="C55" s="188" t="s">
        <v>98</v>
      </c>
      <c r="D55" s="371">
        <v>223121.17449933401</v>
      </c>
      <c r="E55" s="371">
        <v>356807.00611725601</v>
      </c>
      <c r="F55" s="371">
        <v>42495.370831269</v>
      </c>
      <c r="G55" s="400">
        <v>1549211.744079042</v>
      </c>
      <c r="H55" s="399">
        <v>-0.37467266428616419</v>
      </c>
      <c r="I55" s="398">
        <v>4.2504818791969852</v>
      </c>
    </row>
    <row r="56" spans="1:9" ht="17.25" customHeight="1" thickBot="1">
      <c r="A56" s="1323"/>
      <c r="B56" s="1280"/>
      <c r="C56" s="189" t="s">
        <v>100</v>
      </c>
      <c r="D56" s="511">
        <v>500.51119516900002</v>
      </c>
      <c r="E56" s="511">
        <v>482.232775726</v>
      </c>
      <c r="F56" s="511">
        <v>181.60583997000001</v>
      </c>
      <c r="G56" s="512">
        <v>2247.3772791599999</v>
      </c>
      <c r="H56" s="396">
        <v>3.7903726920016867E-2</v>
      </c>
      <c r="I56" s="395">
        <v>1.7560302865352839</v>
      </c>
    </row>
    <row r="57" spans="1:9" ht="16.5" customHeight="1">
      <c r="A57" s="1321" t="s">
        <v>180</v>
      </c>
      <c r="B57" s="1297" t="s">
        <v>17</v>
      </c>
      <c r="C57" s="594" t="s">
        <v>96</v>
      </c>
      <c r="D57" s="595">
        <v>10122243</v>
      </c>
      <c r="E57" s="588">
        <v>17928221</v>
      </c>
      <c r="F57" s="595">
        <v>4811443</v>
      </c>
      <c r="G57" s="596">
        <v>81399878</v>
      </c>
      <c r="H57" s="597">
        <v>-0.4354017055010645</v>
      </c>
      <c r="I57" s="602">
        <v>1.1037852885298651</v>
      </c>
    </row>
    <row r="58" spans="1:9" ht="16.5" customHeight="1">
      <c r="A58" s="1322"/>
      <c r="B58" s="1283"/>
      <c r="C58" s="599" t="s">
        <v>97</v>
      </c>
      <c r="D58" s="600">
        <v>19201465</v>
      </c>
      <c r="E58" s="600">
        <v>39136596</v>
      </c>
      <c r="F58" s="600">
        <v>4312332</v>
      </c>
      <c r="G58" s="601">
        <v>125172341</v>
      </c>
      <c r="H58" s="597">
        <v>-0.50937314527814326</v>
      </c>
      <c r="I58" s="602">
        <v>3.4526870843896065</v>
      </c>
    </row>
    <row r="59" spans="1:9" ht="16.5" customHeight="1">
      <c r="A59" s="1322"/>
      <c r="B59" s="1278" t="s">
        <v>18</v>
      </c>
      <c r="C59" s="188" t="s">
        <v>96</v>
      </c>
      <c r="D59" s="593">
        <v>7662074</v>
      </c>
      <c r="E59" s="371">
        <v>1851179</v>
      </c>
      <c r="F59" s="593">
        <v>514109</v>
      </c>
      <c r="G59" s="400">
        <v>21810892</v>
      </c>
      <c r="H59" s="399">
        <v>3.1390238329194533</v>
      </c>
      <c r="I59" s="398">
        <v>13.903598264181332</v>
      </c>
    </row>
    <row r="60" spans="1:9" ht="16.5" customHeight="1">
      <c r="A60" s="1322"/>
      <c r="B60" s="1278"/>
      <c r="C60" s="188" t="s">
        <v>97</v>
      </c>
      <c r="D60" s="371">
        <v>7700860</v>
      </c>
      <c r="E60" s="371">
        <v>29336201</v>
      </c>
      <c r="F60" s="371">
        <v>3355402</v>
      </c>
      <c r="G60" s="400">
        <v>84296500</v>
      </c>
      <c r="H60" s="399">
        <v>-0.73749634453349977</v>
      </c>
      <c r="I60" s="398">
        <v>1.2950633038902639</v>
      </c>
    </row>
    <row r="61" spans="1:9" ht="16.5" customHeight="1">
      <c r="A61" s="1322"/>
      <c r="B61" s="1278"/>
      <c r="C61" s="188" t="s">
        <v>179</v>
      </c>
      <c r="D61" s="371" t="s">
        <v>334</v>
      </c>
      <c r="E61" s="371" t="s">
        <v>334</v>
      </c>
      <c r="F61" s="372" t="s">
        <v>334</v>
      </c>
      <c r="G61" s="400">
        <v>0</v>
      </c>
      <c r="H61" s="399" t="s">
        <v>334</v>
      </c>
      <c r="I61" s="398" t="s">
        <v>334</v>
      </c>
    </row>
    <row r="62" spans="1:9" ht="16.5" customHeight="1">
      <c r="A62" s="1322"/>
      <c r="B62" s="1278"/>
      <c r="C62" s="188" t="s">
        <v>98</v>
      </c>
      <c r="D62" s="371">
        <v>1146774</v>
      </c>
      <c r="E62" s="371">
        <v>2566964</v>
      </c>
      <c r="F62" s="371">
        <v>1140457</v>
      </c>
      <c r="G62" s="400">
        <v>15194314</v>
      </c>
      <c r="H62" s="399">
        <v>-0.55325668766683134</v>
      </c>
      <c r="I62" s="398">
        <v>5.5390076083534634E-3</v>
      </c>
    </row>
    <row r="63" spans="1:9" ht="17.25" customHeight="1" thickBot="1">
      <c r="A63" s="1323"/>
      <c r="B63" s="1280"/>
      <c r="C63" s="189" t="s">
        <v>100</v>
      </c>
      <c r="D63" s="373">
        <v>891</v>
      </c>
      <c r="E63" s="373">
        <v>488</v>
      </c>
      <c r="F63" s="373">
        <v>673</v>
      </c>
      <c r="G63" s="397">
        <v>3689</v>
      </c>
      <c r="H63" s="396">
        <v>0.82581967213114749</v>
      </c>
      <c r="I63" s="395">
        <v>0.32392273402674587</v>
      </c>
    </row>
    <row r="64" spans="1:9" ht="15" customHeight="1">
      <c r="A64" s="1306" t="s">
        <v>48</v>
      </c>
      <c r="B64" s="1307"/>
      <c r="C64" s="393" t="s">
        <v>2110</v>
      </c>
      <c r="D64" s="394">
        <v>210727412.993</v>
      </c>
      <c r="E64" s="392">
        <v>251627891.734</v>
      </c>
      <c r="F64" s="394">
        <v>132118128.184</v>
      </c>
      <c r="G64" s="493">
        <v>1423441536.3070002</v>
      </c>
      <c r="H64" s="391">
        <v>-0.16254350207025769</v>
      </c>
      <c r="I64" s="390">
        <v>0.59499241996163765</v>
      </c>
    </row>
    <row r="65" spans="1:9" ht="15" customHeight="1">
      <c r="A65" s="1308"/>
      <c r="B65" s="1309"/>
      <c r="C65" s="393" t="s">
        <v>2111</v>
      </c>
      <c r="D65" s="392">
        <v>2735875.8230702113</v>
      </c>
      <c r="E65" s="392">
        <v>4450006.3498470401</v>
      </c>
      <c r="F65" s="392">
        <v>486650.58464052802</v>
      </c>
      <c r="G65" s="494">
        <v>19542903.747191377</v>
      </c>
      <c r="H65" s="391">
        <v>-0.38519732153545094</v>
      </c>
      <c r="I65" s="390">
        <v>4.6218484255826144</v>
      </c>
    </row>
    <row r="66" spans="1:9" ht="15.75" customHeight="1" thickBot="1">
      <c r="A66" s="1310"/>
      <c r="B66" s="1311"/>
      <c r="C66" s="389" t="s">
        <v>180</v>
      </c>
      <c r="D66" s="388">
        <v>45834307</v>
      </c>
      <c r="E66" s="388">
        <v>90819649</v>
      </c>
      <c r="F66" s="388">
        <v>14134416</v>
      </c>
      <c r="G66" s="495">
        <v>327877613</v>
      </c>
      <c r="H66" s="387">
        <v>-0.49532609402619465</v>
      </c>
      <c r="I66" s="386">
        <v>2.2427450133065276</v>
      </c>
    </row>
    <row r="67" spans="1:9" ht="15" customHeight="1">
      <c r="A67" s="1313" t="s">
        <v>172</v>
      </c>
      <c r="B67" s="1314"/>
      <c r="C67" s="384" t="s">
        <v>2110</v>
      </c>
      <c r="D67" s="385">
        <v>10034638.713952381</v>
      </c>
      <c r="E67" s="383">
        <v>12581394.5867</v>
      </c>
      <c r="F67" s="385">
        <v>6605906.4091999996</v>
      </c>
      <c r="G67" s="496">
        <v>70375049.594074383</v>
      </c>
      <c r="H67" s="382">
        <v>-0.2024223829240549</v>
      </c>
      <c r="I67" s="499">
        <v>0.51904039996346452</v>
      </c>
    </row>
    <row r="68" spans="1:9" ht="15" customHeight="1">
      <c r="A68" s="1315"/>
      <c r="B68" s="1316"/>
      <c r="C68" s="384" t="s">
        <v>2111</v>
      </c>
      <c r="D68" s="383">
        <v>130279.80109858149</v>
      </c>
      <c r="E68" s="383">
        <v>222500.31749235201</v>
      </c>
      <c r="F68" s="383">
        <v>24332.529232026402</v>
      </c>
      <c r="G68" s="497">
        <v>949572.44404929341</v>
      </c>
      <c r="H68" s="382">
        <v>-0.41447363955757233</v>
      </c>
      <c r="I68" s="499">
        <v>4.3541413576977277</v>
      </c>
    </row>
    <row r="69" spans="1:9" ht="15.75" customHeight="1" thickBot="1">
      <c r="A69" s="1317"/>
      <c r="B69" s="1318"/>
      <c r="C69" s="381" t="s">
        <v>180</v>
      </c>
      <c r="D69" s="380">
        <v>2182586.0476190476</v>
      </c>
      <c r="E69" s="380">
        <v>4540982.45</v>
      </c>
      <c r="F69" s="380">
        <v>706720.8</v>
      </c>
      <c r="G69" s="498">
        <v>16079168.817312144</v>
      </c>
      <c r="H69" s="379">
        <v>-0.51935818478685214</v>
      </c>
      <c r="I69" s="500">
        <v>2.0883285841014549</v>
      </c>
    </row>
    <row r="72" spans="1:9">
      <c r="D72" s="26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F25" sqref="F25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324" t="s">
        <v>1725</v>
      </c>
      <c r="B1" s="1324"/>
      <c r="C1" s="1324"/>
      <c r="D1" s="1324"/>
      <c r="E1" s="1324"/>
      <c r="F1" s="1324"/>
      <c r="G1" s="1324"/>
      <c r="H1" s="1324"/>
      <c r="I1" s="1324"/>
    </row>
    <row r="2" spans="1:9" ht="36.75" customHeight="1" thickBot="1">
      <c r="A2" s="1329" t="s">
        <v>337</v>
      </c>
      <c r="B2" s="1331" t="s">
        <v>339</v>
      </c>
      <c r="C2" s="1325" t="s">
        <v>1561</v>
      </c>
      <c r="D2" s="1326"/>
      <c r="E2" s="1327"/>
      <c r="F2" s="1325" t="s">
        <v>231</v>
      </c>
      <c r="G2" s="1327"/>
      <c r="H2" s="421" t="s">
        <v>1737</v>
      </c>
      <c r="I2" s="420" t="s">
        <v>338</v>
      </c>
    </row>
    <row r="3" spans="1:9" ht="24.75" customHeight="1" thickBot="1">
      <c r="A3" s="1330"/>
      <c r="B3" s="1332"/>
      <c r="C3" s="417" t="s">
        <v>2558</v>
      </c>
      <c r="D3" s="419" t="s">
        <v>2458</v>
      </c>
      <c r="E3" s="417" t="s">
        <v>2561</v>
      </c>
      <c r="F3" s="418" t="s">
        <v>232</v>
      </c>
      <c r="G3" s="417" t="s">
        <v>333</v>
      </c>
      <c r="H3" s="416" t="s">
        <v>2562</v>
      </c>
      <c r="I3" s="1015" t="s">
        <v>2558</v>
      </c>
    </row>
    <row r="4" spans="1:9" ht="19.5" customHeight="1">
      <c r="A4" s="415">
        <v>1</v>
      </c>
      <c r="B4" s="415" t="s">
        <v>105</v>
      </c>
      <c r="C4" s="176">
        <v>471602.06649455999</v>
      </c>
      <c r="D4" s="176">
        <v>476117.494927836</v>
      </c>
      <c r="E4" s="218">
        <v>47224.85651618</v>
      </c>
      <c r="F4" s="319">
        <v>-9.4838532114019936E-3</v>
      </c>
      <c r="G4" s="175">
        <v>8.9863102036738116</v>
      </c>
      <c r="H4" s="204">
        <v>2261828.1171477591</v>
      </c>
      <c r="I4" s="1118">
        <v>3.7614007172830172E-2</v>
      </c>
    </row>
    <row r="5" spans="1:9">
      <c r="A5" s="215">
        <v>2</v>
      </c>
      <c r="B5" s="415" t="s">
        <v>108</v>
      </c>
      <c r="C5" s="176">
        <v>418591.69739031501</v>
      </c>
      <c r="D5" s="176">
        <v>471103.79150849098</v>
      </c>
      <c r="E5" s="329">
        <v>46047.002957548</v>
      </c>
      <c r="F5" s="319">
        <v>-0.1114660825590692</v>
      </c>
      <c r="G5" s="175">
        <v>8.0905307730065772</v>
      </c>
      <c r="H5" s="216">
        <v>2097977.019483509</v>
      </c>
      <c r="I5" s="1016">
        <v>6.7464454551680042E-2</v>
      </c>
    </row>
    <row r="6" spans="1:9" ht="17.25" customHeight="1">
      <c r="A6" s="215">
        <v>3</v>
      </c>
      <c r="B6" s="415" t="s">
        <v>104</v>
      </c>
      <c r="C6" s="176">
        <v>309074.40204531403</v>
      </c>
      <c r="D6" s="176">
        <v>391177.93912386999</v>
      </c>
      <c r="E6" s="329">
        <v>49432.381513884</v>
      </c>
      <c r="F6" s="319">
        <v>-0.20988795345270517</v>
      </c>
      <c r="G6" s="175">
        <v>5.2524683735600473</v>
      </c>
      <c r="H6" s="216">
        <v>1897840.3931148311</v>
      </c>
      <c r="I6" s="1016">
        <v>1.9170337338228882E-2</v>
      </c>
    </row>
    <row r="7" spans="1:9">
      <c r="A7" s="215">
        <v>4</v>
      </c>
      <c r="B7" s="415" t="s">
        <v>107</v>
      </c>
      <c r="C7" s="176">
        <v>203584.69211386799</v>
      </c>
      <c r="D7" s="176">
        <v>443986.22667624301</v>
      </c>
      <c r="E7" s="329">
        <v>13938.575548237</v>
      </c>
      <c r="F7" s="319">
        <v>-0.54146169434593072</v>
      </c>
      <c r="G7" s="175">
        <v>13.605846301103421</v>
      </c>
      <c r="H7" s="216">
        <v>1397330.4232640399</v>
      </c>
      <c r="I7" s="1016">
        <v>3.9302767913314475E-2</v>
      </c>
    </row>
    <row r="8" spans="1:9">
      <c r="A8" s="215">
        <v>5</v>
      </c>
      <c r="B8" s="415" t="s">
        <v>117</v>
      </c>
      <c r="C8" s="176">
        <v>188578.948053553</v>
      </c>
      <c r="D8" s="176">
        <v>416648.83361845702</v>
      </c>
      <c r="E8" s="329">
        <v>42988.392998110998</v>
      </c>
      <c r="F8" s="319">
        <v>-0.54739115332255384</v>
      </c>
      <c r="G8" s="175">
        <v>3.3867410457013261</v>
      </c>
      <c r="H8" s="216">
        <v>1379855.5271414099</v>
      </c>
      <c r="I8" s="1016">
        <v>6.5043256804867347E-2</v>
      </c>
    </row>
    <row r="9" spans="1:9">
      <c r="A9" s="215">
        <v>6</v>
      </c>
      <c r="B9" s="415" t="s">
        <v>109</v>
      </c>
      <c r="C9" s="176">
        <v>179120.24050047999</v>
      </c>
      <c r="D9" s="176">
        <v>317882.70261288999</v>
      </c>
      <c r="E9" s="329">
        <v>5465.1943856139997</v>
      </c>
      <c r="F9" s="319">
        <v>-0.43652095874304819</v>
      </c>
      <c r="G9" s="175">
        <v>31.774724531661157</v>
      </c>
      <c r="H9" s="216">
        <v>1001314.6958028609</v>
      </c>
      <c r="I9" s="1016">
        <v>2.8892085576152124E-2</v>
      </c>
    </row>
    <row r="10" spans="1:9" ht="17.25" customHeight="1">
      <c r="A10" s="215">
        <v>7</v>
      </c>
      <c r="B10" s="415" t="s">
        <v>119</v>
      </c>
      <c r="C10" s="176">
        <v>133822.575976819</v>
      </c>
      <c r="D10" s="176">
        <v>221912.78048210501</v>
      </c>
      <c r="E10" s="329">
        <v>22140.627807727</v>
      </c>
      <c r="F10" s="319">
        <v>-0.39695868040547388</v>
      </c>
      <c r="G10" s="175">
        <v>5.0442087342308968</v>
      </c>
      <c r="H10" s="216">
        <v>1108467.2343149129</v>
      </c>
      <c r="I10" s="1016">
        <v>5.076386526986966E-2</v>
      </c>
    </row>
    <row r="11" spans="1:9">
      <c r="A11" s="215">
        <v>8</v>
      </c>
      <c r="B11" s="415" t="s">
        <v>106</v>
      </c>
      <c r="C11" s="176">
        <v>99601.079765457005</v>
      </c>
      <c r="D11" s="176">
        <v>129195.038905496</v>
      </c>
      <c r="E11" s="329">
        <v>16340.981639657</v>
      </c>
      <c r="F11" s="319">
        <v>-0.2290642070372878</v>
      </c>
      <c r="G11" s="175">
        <v>5.0951711446600489</v>
      </c>
      <c r="H11" s="216">
        <v>587930.21565132693</v>
      </c>
      <c r="I11" s="1016">
        <v>1.6781352630461467E-2</v>
      </c>
    </row>
    <row r="12" spans="1:9">
      <c r="A12" s="215">
        <v>9</v>
      </c>
      <c r="B12" s="415" t="s">
        <v>125</v>
      </c>
      <c r="C12" s="176">
        <v>86983.048763290994</v>
      </c>
      <c r="D12" s="176">
        <v>182534.284761747</v>
      </c>
      <c r="E12" s="329">
        <v>21294.597433945</v>
      </c>
      <c r="F12" s="319">
        <v>-0.52347007644714161</v>
      </c>
      <c r="G12" s="175">
        <v>3.0847472713728905</v>
      </c>
      <c r="H12" s="216">
        <v>709029.55842752301</v>
      </c>
      <c r="I12" s="1016">
        <v>8.1254194996530624E-2</v>
      </c>
    </row>
    <row r="13" spans="1:9" ht="35.25" thickBot="1">
      <c r="A13" s="215">
        <v>10</v>
      </c>
      <c r="B13" s="415" t="s">
        <v>123</v>
      </c>
      <c r="C13" s="176">
        <v>67377.558504430999</v>
      </c>
      <c r="D13" s="176">
        <v>160608.82065045999</v>
      </c>
      <c r="E13" s="329">
        <v>17556.547431335999</v>
      </c>
      <c r="F13" s="319">
        <v>-0.58048656212308702</v>
      </c>
      <c r="G13" s="175">
        <v>2.8377453635429148</v>
      </c>
      <c r="H13" s="216">
        <v>857399.98049161094</v>
      </c>
      <c r="I13" s="1016">
        <v>5.7372809749100875E-2</v>
      </c>
    </row>
    <row r="14" spans="1:9" ht="18" customHeight="1" thickBot="1">
      <c r="A14" s="1333" t="s">
        <v>48</v>
      </c>
      <c r="B14" s="1334"/>
      <c r="C14" s="316">
        <v>2158336.3096080879</v>
      </c>
      <c r="D14" s="316">
        <v>3211167.9132675948</v>
      </c>
      <c r="E14" s="610">
        <v>282429.15823223902</v>
      </c>
      <c r="F14" s="528">
        <v>-0.32786563396747914</v>
      </c>
      <c r="G14" s="529">
        <v>6.6420449047024634</v>
      </c>
      <c r="H14" s="344">
        <v>13298973.164839784</v>
      </c>
      <c r="I14" s="1018">
        <v>3.5996145080039982E-2</v>
      </c>
    </row>
    <row r="15" spans="1:9" ht="15">
      <c r="B15"/>
      <c r="C15"/>
      <c r="D15"/>
      <c r="E15"/>
      <c r="F15"/>
    </row>
    <row r="16" spans="1:9" ht="30.75" customHeight="1">
      <c r="A16" s="1335" t="s">
        <v>337</v>
      </c>
      <c r="B16" s="1335" t="s">
        <v>116</v>
      </c>
      <c r="C16" s="1328" t="s">
        <v>230</v>
      </c>
      <c r="D16" s="1328"/>
      <c r="E16" s="1328"/>
      <c r="F16" s="1328" t="s">
        <v>231</v>
      </c>
      <c r="G16" s="1328"/>
      <c r="H16" s="613" t="s">
        <v>1737</v>
      </c>
    </row>
    <row r="17" spans="1:8" ht="36" customHeight="1">
      <c r="A17" s="1336"/>
      <c r="B17" s="1336"/>
      <c r="C17" s="616" t="s">
        <v>2558</v>
      </c>
      <c r="D17" s="617" t="s">
        <v>2458</v>
      </c>
      <c r="E17" s="617" t="s">
        <v>2561</v>
      </c>
      <c r="F17" s="616" t="s">
        <v>232</v>
      </c>
      <c r="G17" s="617" t="s">
        <v>2112</v>
      </c>
      <c r="H17" s="618" t="s">
        <v>2562</v>
      </c>
    </row>
    <row r="18" spans="1:8" ht="19.5" customHeight="1">
      <c r="A18" s="614">
        <v>1</v>
      </c>
      <c r="B18" s="611" t="s">
        <v>105</v>
      </c>
      <c r="C18" s="625">
        <v>471602.06649455999</v>
      </c>
      <c r="D18" s="625">
        <v>476117.494927836</v>
      </c>
      <c r="E18" s="625">
        <v>47224.85651618</v>
      </c>
      <c r="F18" s="619">
        <v>-9.4838532114019936E-3</v>
      </c>
      <c r="G18" s="411">
        <v>8.9863102036738116</v>
      </c>
      <c r="H18" s="620">
        <v>2261828.1171477591</v>
      </c>
    </row>
    <row r="19" spans="1:8">
      <c r="A19" s="615">
        <v>2</v>
      </c>
      <c r="B19" s="611" t="s">
        <v>108</v>
      </c>
      <c r="C19" s="625">
        <v>418591.69739031501</v>
      </c>
      <c r="D19" s="625">
        <v>471103.79150849098</v>
      </c>
      <c r="E19" s="625">
        <v>46047.002957548</v>
      </c>
      <c r="F19" s="619">
        <v>-0.1114660825590692</v>
      </c>
      <c r="G19" s="411">
        <v>8.0905307730065772</v>
      </c>
      <c r="H19" s="621">
        <v>2097977.019483509</v>
      </c>
    </row>
    <row r="20" spans="1:8">
      <c r="A20" s="615">
        <v>3</v>
      </c>
      <c r="B20" s="611" t="s">
        <v>104</v>
      </c>
      <c r="C20" s="625">
        <v>309074.40204531403</v>
      </c>
      <c r="D20" s="625">
        <v>391177.93912386999</v>
      </c>
      <c r="E20" s="625">
        <v>49432.381513884</v>
      </c>
      <c r="F20" s="619">
        <v>-0.20988795345270517</v>
      </c>
      <c r="G20" s="411">
        <v>5.2524683735600473</v>
      </c>
      <c r="H20" s="621">
        <v>1897840.3931148311</v>
      </c>
    </row>
    <row r="21" spans="1:8">
      <c r="A21" s="615">
        <v>4</v>
      </c>
      <c r="B21" s="611" t="s">
        <v>107</v>
      </c>
      <c r="C21" s="625">
        <v>203584.69211386799</v>
      </c>
      <c r="D21" s="625">
        <v>443986.22667624301</v>
      </c>
      <c r="E21" s="625">
        <v>13938.575548237</v>
      </c>
      <c r="F21" s="619">
        <v>-0.54146169434593072</v>
      </c>
      <c r="G21" s="411">
        <v>13.605846301103421</v>
      </c>
      <c r="H21" s="621">
        <v>1397330.4232640399</v>
      </c>
    </row>
    <row r="22" spans="1:8">
      <c r="A22" s="615">
        <v>5</v>
      </c>
      <c r="B22" s="611" t="s">
        <v>117</v>
      </c>
      <c r="C22" s="625">
        <v>188578.948053553</v>
      </c>
      <c r="D22" s="625">
        <v>416648.83361845702</v>
      </c>
      <c r="E22" s="625">
        <v>42988.392998110998</v>
      </c>
      <c r="F22" s="619">
        <v>-0.54739115332255384</v>
      </c>
      <c r="G22" s="411">
        <v>3.3867410457013261</v>
      </c>
      <c r="H22" s="621">
        <v>1379855.5271414099</v>
      </c>
    </row>
    <row r="23" spans="1:8">
      <c r="A23" s="615">
        <v>6</v>
      </c>
      <c r="B23" s="611" t="s">
        <v>109</v>
      </c>
      <c r="C23" s="625">
        <v>179120.24050047999</v>
      </c>
      <c r="D23" s="625">
        <v>317882.70261288999</v>
      </c>
      <c r="E23" s="625">
        <v>5465.1943856139997</v>
      </c>
      <c r="F23" s="619">
        <v>-0.43652095874304819</v>
      </c>
      <c r="G23" s="411">
        <v>31.774724531661157</v>
      </c>
      <c r="H23" s="621">
        <v>1001314.6958028609</v>
      </c>
    </row>
    <row r="24" spans="1:8">
      <c r="A24" s="615">
        <v>7</v>
      </c>
      <c r="B24" s="611" t="s">
        <v>119</v>
      </c>
      <c r="C24" s="625">
        <v>133822.575976819</v>
      </c>
      <c r="D24" s="625">
        <v>221912.78048210501</v>
      </c>
      <c r="E24" s="625">
        <v>22140.627807727</v>
      </c>
      <c r="F24" s="619">
        <v>-0.39695868040547388</v>
      </c>
      <c r="G24" s="411">
        <v>5.0442087342308968</v>
      </c>
      <c r="H24" s="621">
        <v>1108467.2343149129</v>
      </c>
    </row>
    <row r="25" spans="1:8" ht="17.25" customHeight="1">
      <c r="A25" s="615">
        <v>8</v>
      </c>
      <c r="B25" s="611" t="s">
        <v>106</v>
      </c>
      <c r="C25" s="625">
        <v>99601.079765457005</v>
      </c>
      <c r="D25" s="625">
        <v>129195.038905496</v>
      </c>
      <c r="E25" s="625">
        <v>16340.981639657</v>
      </c>
      <c r="F25" s="619">
        <v>-0.2290642070372878</v>
      </c>
      <c r="G25" s="411">
        <v>5.0951711446600489</v>
      </c>
      <c r="H25" s="621">
        <v>587930.21565132693</v>
      </c>
    </row>
    <row r="26" spans="1:8">
      <c r="A26" s="615">
        <v>9</v>
      </c>
      <c r="B26" s="611" t="s">
        <v>125</v>
      </c>
      <c r="C26" s="625">
        <v>86983.048763290994</v>
      </c>
      <c r="D26" s="625">
        <v>182534.284761747</v>
      </c>
      <c r="E26" s="625">
        <v>21294.597433945</v>
      </c>
      <c r="F26" s="619">
        <v>-0.52347007644714161</v>
      </c>
      <c r="G26" s="411">
        <v>3.0847472713728905</v>
      </c>
      <c r="H26" s="621">
        <v>709029.55842752301</v>
      </c>
    </row>
    <row r="27" spans="1:8">
      <c r="A27" s="615">
        <v>10</v>
      </c>
      <c r="B27" s="611" t="s">
        <v>123</v>
      </c>
      <c r="C27" s="625">
        <v>67377.558504430999</v>
      </c>
      <c r="D27" s="625">
        <v>160608.82065045999</v>
      </c>
      <c r="E27" s="625">
        <v>17556.547431335999</v>
      </c>
      <c r="F27" s="619">
        <v>-0.58048656212308702</v>
      </c>
      <c r="G27" s="411">
        <v>2.8377453635429148</v>
      </c>
      <c r="H27" s="621">
        <v>857399.98049161094</v>
      </c>
    </row>
    <row r="28" spans="1:8">
      <c r="A28" s="615">
        <v>11</v>
      </c>
      <c r="B28" s="611" t="s">
        <v>113</v>
      </c>
      <c r="C28" s="625">
        <v>65718.307017416999</v>
      </c>
      <c r="D28" s="625">
        <v>79570.057620762003</v>
      </c>
      <c r="E28" s="625">
        <v>9252.8213237479995</v>
      </c>
      <c r="F28" s="619">
        <v>-0.17408245032778136</v>
      </c>
      <c r="G28" s="411">
        <v>6.102515515861791</v>
      </c>
      <c r="H28" s="621">
        <v>496274.73219844705</v>
      </c>
    </row>
    <row r="29" spans="1:8">
      <c r="A29" s="615">
        <v>12</v>
      </c>
      <c r="B29" s="611" t="s">
        <v>121</v>
      </c>
      <c r="C29" s="625">
        <v>57422.812593169998</v>
      </c>
      <c r="D29" s="625">
        <v>103184.427374044</v>
      </c>
      <c r="E29" s="625">
        <v>17244.762469877998</v>
      </c>
      <c r="F29" s="619">
        <v>-0.44349342188029928</v>
      </c>
      <c r="G29" s="411">
        <v>2.3298697325331292</v>
      </c>
      <c r="H29" s="621">
        <v>530956.28904884891</v>
      </c>
    </row>
    <row r="30" spans="1:8">
      <c r="A30" s="615">
        <v>13</v>
      </c>
      <c r="B30" s="611" t="s">
        <v>112</v>
      </c>
      <c r="C30" s="625">
        <v>54200.752762841999</v>
      </c>
      <c r="D30" s="625">
        <v>111083.113054616</v>
      </c>
      <c r="E30" s="625">
        <v>28871.782057772001</v>
      </c>
      <c r="F30" s="619">
        <v>-0.51207027537846161</v>
      </c>
      <c r="G30" s="411">
        <v>0.87729155943291315</v>
      </c>
      <c r="H30" s="621">
        <v>648289.69218683697</v>
      </c>
    </row>
    <row r="31" spans="1:8">
      <c r="A31" s="615">
        <v>14</v>
      </c>
      <c r="B31" s="611" t="s">
        <v>122</v>
      </c>
      <c r="C31" s="625">
        <v>49510.878005416002</v>
      </c>
      <c r="D31" s="625">
        <v>67144.568627832996</v>
      </c>
      <c r="E31" s="625">
        <v>4819.4616343409998</v>
      </c>
      <c r="F31" s="619">
        <v>-0.26262274049531109</v>
      </c>
      <c r="G31" s="411">
        <v>9.2731138375761724</v>
      </c>
      <c r="H31" s="621">
        <v>372814.90576391399</v>
      </c>
    </row>
    <row r="32" spans="1:8">
      <c r="A32" s="615">
        <v>15</v>
      </c>
      <c r="B32" s="611" t="s">
        <v>127</v>
      </c>
      <c r="C32" s="625">
        <v>40930.808732953999</v>
      </c>
      <c r="D32" s="625">
        <v>74172.640342180996</v>
      </c>
      <c r="E32" s="625">
        <v>15323.268209978</v>
      </c>
      <c r="F32" s="619">
        <v>-0.44816837388924402</v>
      </c>
      <c r="G32" s="411">
        <v>1.6711539713376045</v>
      </c>
      <c r="H32" s="621">
        <v>376125.84790229693</v>
      </c>
    </row>
    <row r="33" spans="1:8">
      <c r="A33" s="615">
        <v>16</v>
      </c>
      <c r="B33" s="612" t="s">
        <v>120</v>
      </c>
      <c r="C33" s="625">
        <v>33064.523025893002</v>
      </c>
      <c r="D33" s="625">
        <v>104698.07454574799</v>
      </c>
      <c r="E33" s="625">
        <v>15114.62616294</v>
      </c>
      <c r="F33" s="619">
        <v>-0.68419168003471342</v>
      </c>
      <c r="G33" s="411">
        <v>1.1875845733429311</v>
      </c>
      <c r="H33" s="621">
        <v>384158.32603035402</v>
      </c>
    </row>
    <row r="34" spans="1:8" ht="15" customHeight="1">
      <c r="A34" s="615">
        <v>17</v>
      </c>
      <c r="B34" s="611" t="s">
        <v>110</v>
      </c>
      <c r="C34" s="625">
        <v>31665.785354570002</v>
      </c>
      <c r="D34" s="625">
        <v>51768.568459230002</v>
      </c>
      <c r="E34" s="625">
        <v>5128.8411985539997</v>
      </c>
      <c r="F34" s="619">
        <v>-0.38832024340197502</v>
      </c>
      <c r="G34" s="411">
        <v>5.1740623522322542</v>
      </c>
      <c r="H34" s="621">
        <v>140107.893181302</v>
      </c>
    </row>
    <row r="35" spans="1:8">
      <c r="A35" s="615">
        <v>18</v>
      </c>
      <c r="B35" s="611" t="s">
        <v>130</v>
      </c>
      <c r="C35" s="625">
        <v>24096.192304543001</v>
      </c>
      <c r="D35" s="625">
        <v>36313.322642501</v>
      </c>
      <c r="E35" s="625">
        <v>6215.11592853</v>
      </c>
      <c r="F35" s="619">
        <v>-0.3364365871510504</v>
      </c>
      <c r="G35" s="411">
        <v>2.8770302246385024</v>
      </c>
      <c r="H35" s="621">
        <v>188817.46218372602</v>
      </c>
    </row>
    <row r="36" spans="1:8">
      <c r="A36" s="615">
        <v>19</v>
      </c>
      <c r="B36" s="611" t="s">
        <v>111</v>
      </c>
      <c r="C36" s="625">
        <v>18331.060956049001</v>
      </c>
      <c r="D36" s="625">
        <v>50830.861799505001</v>
      </c>
      <c r="E36" s="625">
        <v>8886.3827207819995</v>
      </c>
      <c r="F36" s="619">
        <v>-0.63937143091625659</v>
      </c>
      <c r="G36" s="411">
        <v>1.0628259587761568</v>
      </c>
      <c r="H36" s="621">
        <v>299320.39222217805</v>
      </c>
    </row>
    <row r="37" spans="1:8">
      <c r="A37" s="615">
        <v>20</v>
      </c>
      <c r="B37" s="611" t="s">
        <v>138</v>
      </c>
      <c r="C37" s="625">
        <v>17423.549563942001</v>
      </c>
      <c r="D37" s="625">
        <v>54307.670044138002</v>
      </c>
      <c r="E37" s="625">
        <v>9792.1209420960004</v>
      </c>
      <c r="F37" s="619">
        <v>-0.67916963571110323</v>
      </c>
      <c r="G37" s="411">
        <v>0.77934378741573185</v>
      </c>
      <c r="H37" s="621">
        <v>302599.317539735</v>
      </c>
    </row>
    <row r="38" spans="1:8" ht="15.75" customHeight="1">
      <c r="A38" s="615">
        <v>21</v>
      </c>
      <c r="B38" s="611" t="s">
        <v>152</v>
      </c>
      <c r="C38" s="625">
        <v>16736.836203486</v>
      </c>
      <c r="D38" s="625">
        <v>20334.357344413002</v>
      </c>
      <c r="E38" s="625">
        <v>1340.618799375</v>
      </c>
      <c r="F38" s="619">
        <v>-0.17691835940492329</v>
      </c>
      <c r="G38" s="411">
        <v>11.484411087841494</v>
      </c>
      <c r="H38" s="621">
        <v>84489.614334951009</v>
      </c>
    </row>
    <row r="39" spans="1:8">
      <c r="A39" s="615">
        <v>22</v>
      </c>
      <c r="B39" s="611" t="s">
        <v>141</v>
      </c>
      <c r="C39" s="625">
        <v>15707.36283079</v>
      </c>
      <c r="D39" s="625">
        <v>26555.831450919999</v>
      </c>
      <c r="E39" s="625">
        <v>3793.8988267330001</v>
      </c>
      <c r="F39" s="619">
        <v>-0.40851549461668857</v>
      </c>
      <c r="G39" s="411">
        <v>3.1401638652330419</v>
      </c>
      <c r="H39" s="621">
        <v>153853.901014384</v>
      </c>
    </row>
    <row r="40" spans="1:8">
      <c r="A40" s="615">
        <v>23</v>
      </c>
      <c r="B40" s="611" t="s">
        <v>148</v>
      </c>
      <c r="C40" s="625">
        <v>15251.392444128</v>
      </c>
      <c r="D40" s="625">
        <v>19606.079974234999</v>
      </c>
      <c r="E40" s="625">
        <v>3800.8685258139999</v>
      </c>
      <c r="F40" s="619">
        <v>-0.22210903637186219</v>
      </c>
      <c r="G40" s="411">
        <v>3.0126072082069024</v>
      </c>
      <c r="H40" s="621">
        <v>97945.041889761997</v>
      </c>
    </row>
    <row r="41" spans="1:8">
      <c r="A41" s="615">
        <v>24</v>
      </c>
      <c r="B41" s="611" t="s">
        <v>124</v>
      </c>
      <c r="C41" s="625">
        <v>14932.086039653001</v>
      </c>
      <c r="D41" s="625">
        <v>33305.510149037</v>
      </c>
      <c r="E41" s="625">
        <v>5297.6128073399996</v>
      </c>
      <c r="F41" s="619">
        <v>-0.55166319408307429</v>
      </c>
      <c r="G41" s="411">
        <v>1.8186442804887801</v>
      </c>
      <c r="H41" s="621">
        <v>185347.01684848499</v>
      </c>
    </row>
    <row r="42" spans="1:8">
      <c r="A42" s="615">
        <v>25</v>
      </c>
      <c r="B42" s="611" t="s">
        <v>151</v>
      </c>
      <c r="C42" s="625">
        <v>14453.139071084999</v>
      </c>
      <c r="D42" s="625">
        <v>39749.306060313</v>
      </c>
      <c r="E42" s="625">
        <v>7125.3709913909997</v>
      </c>
      <c r="F42" s="619">
        <v>-0.63639266936749161</v>
      </c>
      <c r="G42" s="411">
        <v>1.0284051298588577</v>
      </c>
      <c r="H42" s="621">
        <v>188039.59536773802</v>
      </c>
    </row>
    <row r="43" spans="1:8">
      <c r="A43" s="615">
        <v>26</v>
      </c>
      <c r="B43" s="611" t="s">
        <v>118</v>
      </c>
      <c r="C43" s="625">
        <v>13800.235726405999</v>
      </c>
      <c r="D43" s="625">
        <v>26422.430545052001</v>
      </c>
      <c r="E43" s="625">
        <v>6770.4078569390003</v>
      </c>
      <c r="F43" s="619">
        <v>-0.47770755976155643</v>
      </c>
      <c r="G43" s="411">
        <v>1.0383167481205904</v>
      </c>
      <c r="H43" s="621">
        <v>156649.87340827502</v>
      </c>
    </row>
    <row r="44" spans="1:8">
      <c r="A44" s="615">
        <v>27</v>
      </c>
      <c r="B44" s="611" t="s">
        <v>128</v>
      </c>
      <c r="C44" s="625">
        <v>12924.917074505</v>
      </c>
      <c r="D44" s="625">
        <v>30935.691190894999</v>
      </c>
      <c r="E44" s="625">
        <v>10349.30567716</v>
      </c>
      <c r="F44" s="619">
        <v>-0.58220047534256913</v>
      </c>
      <c r="G44" s="411">
        <v>0.24886803788481626</v>
      </c>
      <c r="H44" s="621">
        <v>237788.13387791102</v>
      </c>
    </row>
    <row r="45" spans="1:8">
      <c r="A45" s="615">
        <v>28</v>
      </c>
      <c r="B45" s="611" t="s">
        <v>133</v>
      </c>
      <c r="C45" s="625">
        <v>12234.581613978</v>
      </c>
      <c r="D45" s="625">
        <v>35631.421139172999</v>
      </c>
      <c r="E45" s="625">
        <v>6778.2145190789997</v>
      </c>
      <c r="F45" s="619">
        <v>-0.65663503663828426</v>
      </c>
      <c r="G45" s="411">
        <v>0.8049858970294721</v>
      </c>
      <c r="H45" s="621">
        <v>209747.68832557701</v>
      </c>
    </row>
    <row r="46" spans="1:8">
      <c r="A46" s="615">
        <v>29</v>
      </c>
      <c r="B46" s="611" t="s">
        <v>132</v>
      </c>
      <c r="C46" s="625">
        <v>11637.722910037999</v>
      </c>
      <c r="D46" s="625">
        <v>17248.731996908002</v>
      </c>
      <c r="E46" s="625">
        <v>3783.7380681220002</v>
      </c>
      <c r="F46" s="619">
        <v>-0.32529980104484368</v>
      </c>
      <c r="G46" s="411">
        <v>2.0757210727893232</v>
      </c>
      <c r="H46" s="621">
        <v>114081.55533186498</v>
      </c>
    </row>
    <row r="47" spans="1:8">
      <c r="A47" s="615">
        <v>30</v>
      </c>
      <c r="B47" s="611" t="s">
        <v>134</v>
      </c>
      <c r="C47" s="625">
        <v>11360.448495417</v>
      </c>
      <c r="D47" s="625">
        <v>34640.562008934001</v>
      </c>
      <c r="E47" s="625">
        <v>6180.9501491310002</v>
      </c>
      <c r="F47" s="619">
        <v>-0.67204780071157399</v>
      </c>
      <c r="G47" s="411">
        <v>0.83797769296265923</v>
      </c>
      <c r="H47" s="621">
        <v>190647.57203318999</v>
      </c>
    </row>
    <row r="48" spans="1:8">
      <c r="A48" s="615">
        <v>31</v>
      </c>
      <c r="B48" s="611" t="s">
        <v>126</v>
      </c>
      <c r="C48" s="625">
        <v>7947.8009258510001</v>
      </c>
      <c r="D48" s="625">
        <v>87697.682692028</v>
      </c>
      <c r="E48" s="625">
        <v>8078.1755028520001</v>
      </c>
      <c r="F48" s="619">
        <v>-0.9093727373189362</v>
      </c>
      <c r="G48" s="411">
        <v>-1.6139111728257327E-2</v>
      </c>
      <c r="H48" s="621">
        <v>224828.17911397704</v>
      </c>
    </row>
    <row r="49" spans="1:8">
      <c r="A49" s="615">
        <v>32</v>
      </c>
      <c r="B49" s="611" t="s">
        <v>135</v>
      </c>
      <c r="C49" s="625">
        <v>7883.9125686930001</v>
      </c>
      <c r="D49" s="625">
        <v>23405.014176028999</v>
      </c>
      <c r="E49" s="625">
        <v>3030.7763363559998</v>
      </c>
      <c r="F49" s="619">
        <v>-0.66315283941303638</v>
      </c>
      <c r="G49" s="411">
        <v>1.6012848503931778</v>
      </c>
      <c r="H49" s="621">
        <v>114538.827349678</v>
      </c>
    </row>
    <row r="50" spans="1:8">
      <c r="A50" s="615">
        <v>33</v>
      </c>
      <c r="B50" s="611" t="s">
        <v>137</v>
      </c>
      <c r="C50" s="625">
        <v>6883.9410128489999</v>
      </c>
      <c r="D50" s="625">
        <v>19026.361410072001</v>
      </c>
      <c r="E50" s="625">
        <v>2905.8270719900001</v>
      </c>
      <c r="F50" s="619">
        <v>-0.63818930669503404</v>
      </c>
      <c r="G50" s="411">
        <v>1.3690126226729191</v>
      </c>
      <c r="H50" s="621">
        <v>87416.60595661799</v>
      </c>
    </row>
    <row r="51" spans="1:8">
      <c r="A51" s="615">
        <v>34</v>
      </c>
      <c r="B51" s="611" t="s">
        <v>131</v>
      </c>
      <c r="C51" s="625">
        <v>6708.3502373539995</v>
      </c>
      <c r="D51" s="625">
        <v>21757.83411199</v>
      </c>
      <c r="E51" s="625">
        <v>3797.010165483</v>
      </c>
      <c r="F51" s="619">
        <v>-0.69168115710298306</v>
      </c>
      <c r="G51" s="411">
        <v>0.76674539834966748</v>
      </c>
      <c r="H51" s="621">
        <v>128965.870356039</v>
      </c>
    </row>
    <row r="52" spans="1:8" ht="18.75" customHeight="1">
      <c r="A52" s="615">
        <v>35</v>
      </c>
      <c r="B52" s="611" t="s">
        <v>129</v>
      </c>
      <c r="C52" s="625">
        <v>4815.0074826540003</v>
      </c>
      <c r="D52" s="625">
        <v>8442.3664324769998</v>
      </c>
      <c r="E52" s="625">
        <v>1760.3072678460001</v>
      </c>
      <c r="F52" s="619">
        <v>-0.42966139634367051</v>
      </c>
      <c r="G52" s="411">
        <v>1.735322162559656</v>
      </c>
      <c r="H52" s="621">
        <v>58589.106700042001</v>
      </c>
    </row>
    <row r="53" spans="1:8">
      <c r="A53" s="615">
        <v>36</v>
      </c>
      <c r="B53" s="611" t="s">
        <v>153</v>
      </c>
      <c r="C53" s="625">
        <v>2264.310279631</v>
      </c>
      <c r="D53" s="625">
        <v>1493.2131611039999</v>
      </c>
      <c r="E53" s="625">
        <v>643.60252771099999</v>
      </c>
      <c r="F53" s="619">
        <v>0.51640123367041113</v>
      </c>
      <c r="G53" s="411">
        <v>2.5181811477405418</v>
      </c>
      <c r="H53" s="621">
        <v>14910.840872176001</v>
      </c>
    </row>
    <row r="54" spans="1:8">
      <c r="A54" s="615">
        <v>37</v>
      </c>
      <c r="B54" s="611" t="s">
        <v>145</v>
      </c>
      <c r="C54" s="625">
        <v>2035.78524958</v>
      </c>
      <c r="D54" s="625">
        <v>3577.2441401699998</v>
      </c>
      <c r="E54" s="625">
        <v>772.67380677999995</v>
      </c>
      <c r="F54" s="619">
        <v>-0.43090681826282784</v>
      </c>
      <c r="G54" s="411">
        <v>1.634727917157984</v>
      </c>
      <c r="H54" s="621">
        <v>33508.730768187001</v>
      </c>
    </row>
    <row r="55" spans="1:8">
      <c r="A55" s="615">
        <v>38</v>
      </c>
      <c r="B55" s="611" t="s">
        <v>150</v>
      </c>
      <c r="C55" s="625">
        <v>2020.3437185729999</v>
      </c>
      <c r="D55" s="625">
        <v>22501.285053324002</v>
      </c>
      <c r="E55" s="625">
        <v>1137.774136837</v>
      </c>
      <c r="F55" s="619">
        <v>-0.91021207394221493</v>
      </c>
      <c r="G55" s="411">
        <v>0.7756984037179242</v>
      </c>
      <c r="H55" s="621">
        <v>60084.613475873004</v>
      </c>
    </row>
    <row r="56" spans="1:8">
      <c r="A56" s="615">
        <v>39</v>
      </c>
      <c r="B56" s="611" t="s">
        <v>144</v>
      </c>
      <c r="C56" s="625">
        <v>1486.9941057640001</v>
      </c>
      <c r="D56" s="625">
        <v>3365.8956809800002</v>
      </c>
      <c r="E56" s="625">
        <v>1218.4285637390001</v>
      </c>
      <c r="F56" s="619">
        <v>-0.55821741173777162</v>
      </c>
      <c r="G56" s="411">
        <v>0.22041960441312303</v>
      </c>
      <c r="H56" s="621">
        <v>14560.486020442002</v>
      </c>
    </row>
    <row r="57" spans="1:8">
      <c r="A57" s="615">
        <v>40</v>
      </c>
      <c r="B57" s="611" t="s">
        <v>146</v>
      </c>
      <c r="C57" s="625">
        <v>1032.1134463650001</v>
      </c>
      <c r="D57" s="625">
        <v>5796.0118948680001</v>
      </c>
      <c r="E57" s="625">
        <v>1254.901835996</v>
      </c>
      <c r="F57" s="619">
        <v>-0.82192696200660476</v>
      </c>
      <c r="G57" s="410">
        <v>-0.17753451564135736</v>
      </c>
      <c r="H57" s="621">
        <v>25385.601184034</v>
      </c>
    </row>
    <row r="58" spans="1:8">
      <c r="A58" s="615">
        <v>41</v>
      </c>
      <c r="B58" s="611" t="s">
        <v>155</v>
      </c>
      <c r="C58" s="625">
        <v>1023.221227345</v>
      </c>
      <c r="D58" s="625">
        <v>2412.506268996</v>
      </c>
      <c r="E58" s="625">
        <v>318.03414956</v>
      </c>
      <c r="F58" s="619">
        <v>-0.57586795089621523</v>
      </c>
      <c r="G58" s="410">
        <v>2.2173313109948278</v>
      </c>
      <c r="H58" s="621">
        <v>8491.898238152</v>
      </c>
    </row>
    <row r="59" spans="1:8">
      <c r="A59" s="615">
        <v>42</v>
      </c>
      <c r="B59" s="611" t="s">
        <v>139</v>
      </c>
      <c r="C59" s="625">
        <v>509.33774727000002</v>
      </c>
      <c r="D59" s="625">
        <v>3651.2462846799999</v>
      </c>
      <c r="E59" s="625">
        <v>108.307184142</v>
      </c>
      <c r="F59" s="619">
        <v>-0.86050304264407107</v>
      </c>
      <c r="G59" s="410">
        <v>3.7027143333558978</v>
      </c>
      <c r="H59" s="621">
        <v>34814.184176688999</v>
      </c>
    </row>
    <row r="60" spans="1:8">
      <c r="A60" s="615">
        <v>43</v>
      </c>
      <c r="B60" s="611" t="s">
        <v>1644</v>
      </c>
      <c r="C60" s="625">
        <v>480.08917637299999</v>
      </c>
      <c r="D60" s="625">
        <v>1504.354186923</v>
      </c>
      <c r="E60" s="625">
        <v>84</v>
      </c>
      <c r="F60" s="619">
        <v>-0.68086692579028052</v>
      </c>
      <c r="G60" s="410">
        <v>4.7153473377738093</v>
      </c>
      <c r="H60" s="621">
        <v>9234.1319767259993</v>
      </c>
    </row>
    <row r="61" spans="1:8">
      <c r="A61" s="615">
        <v>44</v>
      </c>
      <c r="B61" s="611" t="s">
        <v>143</v>
      </c>
      <c r="C61" s="625">
        <v>437.05283284699999</v>
      </c>
      <c r="D61" s="625">
        <v>13367.286934002999</v>
      </c>
      <c r="E61" s="625">
        <v>2037.4036409180001</v>
      </c>
      <c r="F61" s="619">
        <v>-0.96730429779768934</v>
      </c>
      <c r="G61" s="410">
        <v>-0.78548539716456212</v>
      </c>
      <c r="H61" s="621">
        <v>53497.169058738007</v>
      </c>
    </row>
    <row r="62" spans="1:8">
      <c r="A62" s="615">
        <v>45</v>
      </c>
      <c r="B62" s="611" t="s">
        <v>142</v>
      </c>
      <c r="C62" s="625">
        <v>364.14685974999998</v>
      </c>
      <c r="D62" s="625">
        <v>1498.0437448499999</v>
      </c>
      <c r="E62" s="625">
        <v>440.24646961500002</v>
      </c>
      <c r="F62" s="619">
        <v>-0.75691840708799707</v>
      </c>
      <c r="G62" s="410">
        <v>-0.17285683160968879</v>
      </c>
      <c r="H62" s="621">
        <v>6356.4186197479994</v>
      </c>
    </row>
    <row r="63" spans="1:8">
      <c r="A63" s="615">
        <v>46</v>
      </c>
      <c r="B63" s="612" t="s">
        <v>140</v>
      </c>
      <c r="C63" s="625">
        <v>243.71386494000001</v>
      </c>
      <c r="D63" s="625">
        <v>1688.8941755400001</v>
      </c>
      <c r="E63" s="625">
        <v>760.529188761</v>
      </c>
      <c r="F63" s="619">
        <v>-0.85569618957204585</v>
      </c>
      <c r="G63" s="410">
        <v>-0.67954699367023474</v>
      </c>
      <c r="H63" s="621">
        <v>10102.559680201</v>
      </c>
    </row>
    <row r="64" spans="1:8">
      <c r="A64" s="615">
        <v>47</v>
      </c>
      <c r="B64" s="611" t="s">
        <v>136</v>
      </c>
      <c r="C64" s="625"/>
      <c r="D64" s="625"/>
      <c r="E64" s="625">
        <v>3.25969</v>
      </c>
      <c r="F64" s="619"/>
      <c r="G64" s="410"/>
      <c r="H64" s="621">
        <v>0</v>
      </c>
    </row>
    <row r="65" spans="1:8">
      <c r="A65" s="615">
        <v>48</v>
      </c>
      <c r="B65" s="611" t="s">
        <v>1705</v>
      </c>
      <c r="C65" s="625"/>
      <c r="D65" s="625">
        <v>149.96986095400001</v>
      </c>
      <c r="E65" s="625"/>
      <c r="F65" s="619"/>
      <c r="G65" s="410"/>
      <c r="H65" s="621">
        <v>637.64251446999992</v>
      </c>
    </row>
    <row r="66" spans="1:8">
      <c r="A66" s="615"/>
      <c r="B66" s="611"/>
      <c r="C66" s="625"/>
      <c r="D66" s="625"/>
      <c r="E66" s="625"/>
      <c r="F66" s="619"/>
      <c r="G66" s="410"/>
      <c r="H66" s="621"/>
    </row>
    <row r="67" spans="1:8">
      <c r="A67" s="615"/>
      <c r="B67" s="611"/>
      <c r="C67" s="625"/>
      <c r="D67" s="625"/>
      <c r="E67" s="625"/>
      <c r="F67" s="619"/>
      <c r="G67" s="410"/>
      <c r="H67" s="621"/>
    </row>
    <row r="68" spans="1:8">
      <c r="A68" s="409"/>
      <c r="B68" s="409"/>
      <c r="C68" s="409"/>
      <c r="D68" s="409"/>
      <c r="E68" s="409"/>
      <c r="F68" s="409"/>
      <c r="G68" s="409"/>
      <c r="H68" s="409"/>
    </row>
    <row r="69" spans="1:8">
      <c r="A69" s="409"/>
      <c r="B69" s="409"/>
      <c r="C69" s="409"/>
      <c r="D69" s="409"/>
      <c r="E69" s="409"/>
      <c r="F69" s="409"/>
      <c r="G69" s="409"/>
      <c r="H69" s="409"/>
    </row>
    <row r="70" spans="1:8">
      <c r="A70" s="409"/>
      <c r="B70" s="409"/>
      <c r="C70" s="409"/>
      <c r="D70" s="409"/>
      <c r="E70" s="409"/>
      <c r="F70" s="409"/>
      <c r="G70" s="409"/>
      <c r="H70" s="409"/>
    </row>
    <row r="71" spans="1:8">
      <c r="A71" s="409"/>
      <c r="B71" s="409"/>
      <c r="C71" s="409"/>
      <c r="D71" s="409"/>
      <c r="E71" s="409"/>
      <c r="F71" s="409"/>
      <c r="G71" s="409"/>
      <c r="H71" s="409"/>
    </row>
    <row r="72" spans="1:8">
      <c r="A72" s="409"/>
      <c r="B72" s="409"/>
      <c r="C72" s="409"/>
      <c r="D72" s="409"/>
      <c r="E72" s="409"/>
      <c r="F72" s="409"/>
      <c r="G72" s="409"/>
      <c r="H72" s="409"/>
    </row>
    <row r="73" spans="1:8">
      <c r="A73" s="409"/>
      <c r="B73" s="409"/>
      <c r="C73" s="409"/>
      <c r="D73" s="409"/>
      <c r="E73" s="409"/>
      <c r="F73" s="409"/>
      <c r="G73" s="409"/>
      <c r="H73" s="409"/>
    </row>
    <row r="74" spans="1:8">
      <c r="A74" s="409"/>
      <c r="B74" s="409"/>
      <c r="C74" s="409"/>
      <c r="D74" s="409"/>
      <c r="E74" s="409"/>
      <c r="F74" s="409"/>
      <c r="G74" s="409"/>
      <c r="H74" s="409"/>
    </row>
    <row r="75" spans="1:8">
      <c r="A75" s="409"/>
      <c r="B75" s="409"/>
      <c r="C75" s="409"/>
      <c r="D75" s="409"/>
      <c r="E75" s="409"/>
      <c r="F75" s="409"/>
      <c r="G75" s="409"/>
      <c r="H75" s="409"/>
    </row>
    <row r="76" spans="1:8">
      <c r="A76" s="409"/>
      <c r="B76" s="409"/>
      <c r="C76" s="409"/>
      <c r="D76" s="409"/>
      <c r="E76" s="409"/>
      <c r="F76" s="409"/>
      <c r="G76" s="409"/>
      <c r="H76" s="409"/>
    </row>
    <row r="77" spans="1:8">
      <c r="A77" s="409"/>
      <c r="B77" s="409"/>
      <c r="C77" s="409"/>
      <c r="D77" s="409"/>
      <c r="E77" s="409"/>
      <c r="F77" s="409"/>
      <c r="G77" s="409"/>
      <c r="H77" s="409"/>
    </row>
    <row r="78" spans="1:8">
      <c r="A78" s="409"/>
      <c r="B78" s="409"/>
      <c r="C78" s="409"/>
      <c r="D78" s="409"/>
      <c r="E78" s="409"/>
      <c r="F78" s="409"/>
      <c r="G78" s="409"/>
      <c r="H78" s="409"/>
    </row>
    <row r="79" spans="1:8">
      <c r="A79" s="409"/>
      <c r="B79" s="409"/>
      <c r="C79" s="409"/>
      <c r="D79" s="409"/>
      <c r="E79" s="409"/>
      <c r="F79" s="409"/>
      <c r="G79" s="409"/>
      <c r="H79" s="409"/>
    </row>
    <row r="80" spans="1:8">
      <c r="A80" s="409"/>
      <c r="B80" s="409"/>
      <c r="C80" s="409"/>
      <c r="D80" s="409"/>
      <c r="E80" s="409"/>
      <c r="F80" s="409"/>
      <c r="G80" s="409"/>
      <c r="H80" s="409"/>
    </row>
    <row r="81" spans="1:8">
      <c r="A81" s="409"/>
      <c r="B81" s="409"/>
      <c r="C81" s="409"/>
      <c r="D81" s="409"/>
      <c r="E81" s="409"/>
      <c r="F81" s="409"/>
      <c r="G81" s="409"/>
      <c r="H81" s="409"/>
    </row>
    <row r="82" spans="1:8">
      <c r="A82" s="409"/>
      <c r="B82" s="409"/>
      <c r="C82" s="409"/>
      <c r="D82" s="409"/>
      <c r="E82" s="409"/>
      <c r="F82" s="409"/>
      <c r="G82" s="409"/>
      <c r="H82" s="409"/>
    </row>
    <row r="83" spans="1:8">
      <c r="A83" s="409"/>
      <c r="B83" s="409"/>
      <c r="C83" s="409"/>
      <c r="D83" s="409"/>
      <c r="E83" s="409"/>
      <c r="F83" s="409"/>
      <c r="G83" s="409"/>
      <c r="H83" s="409"/>
    </row>
    <row r="84" spans="1:8">
      <c r="A84" s="409"/>
      <c r="B84" s="409"/>
      <c r="C84" s="409"/>
      <c r="D84" s="409"/>
      <c r="E84" s="409"/>
      <c r="F84" s="409"/>
      <c r="G84" s="409"/>
      <c r="H84" s="409"/>
    </row>
    <row r="85" spans="1:8">
      <c r="A85" s="409"/>
      <c r="B85" s="409"/>
      <c r="C85" s="409"/>
      <c r="D85" s="409"/>
      <c r="E85" s="409"/>
      <c r="F85" s="409"/>
      <c r="G85" s="409"/>
      <c r="H85" s="409"/>
    </row>
    <row r="86" spans="1:8">
      <c r="A86" s="409"/>
      <c r="B86" s="409"/>
      <c r="C86" s="409"/>
      <c r="D86" s="409"/>
      <c r="E86" s="409"/>
      <c r="F86" s="409"/>
      <c r="G86" s="409"/>
      <c r="H86" s="409"/>
    </row>
    <row r="87" spans="1:8">
      <c r="A87" s="409"/>
      <c r="B87" s="409"/>
      <c r="C87" s="409"/>
      <c r="D87" s="409"/>
      <c r="E87" s="409"/>
      <c r="F87" s="409"/>
      <c r="G87" s="409"/>
      <c r="H87" s="409"/>
    </row>
    <row r="88" spans="1:8">
      <c r="A88" s="409"/>
      <c r="B88" s="409"/>
      <c r="C88" s="409"/>
      <c r="D88" s="409"/>
      <c r="E88" s="409"/>
      <c r="F88" s="409"/>
      <c r="G88" s="409"/>
      <c r="H88" s="409"/>
    </row>
    <row r="89" spans="1:8">
      <c r="A89" s="409"/>
      <c r="B89" s="409"/>
      <c r="C89" s="409"/>
      <c r="D89" s="409"/>
      <c r="E89" s="409"/>
      <c r="F89" s="409"/>
      <c r="G89" s="409"/>
      <c r="H89" s="409"/>
    </row>
    <row r="90" spans="1:8">
      <c r="A90" s="409"/>
      <c r="B90" s="409"/>
      <c r="C90" s="409"/>
      <c r="D90" s="409"/>
      <c r="E90" s="409"/>
      <c r="F90" s="409"/>
      <c r="G90" s="409"/>
      <c r="H90" s="409"/>
    </row>
    <row r="91" spans="1:8">
      <c r="A91" s="409"/>
      <c r="B91" s="409"/>
      <c r="C91" s="409"/>
      <c r="D91" s="409"/>
      <c r="E91" s="409"/>
      <c r="F91" s="409"/>
      <c r="G91" s="409"/>
      <c r="H91" s="409"/>
    </row>
    <row r="92" spans="1:8">
      <c r="A92" s="409"/>
      <c r="B92" s="409"/>
      <c r="C92" s="409"/>
      <c r="D92" s="409"/>
      <c r="E92" s="409"/>
      <c r="F92" s="409"/>
      <c r="G92" s="409"/>
      <c r="H92" s="409"/>
    </row>
    <row r="93" spans="1:8">
      <c r="A93" s="409"/>
      <c r="B93" s="409"/>
      <c r="C93" s="409"/>
      <c r="D93" s="409"/>
      <c r="E93" s="409"/>
      <c r="F93" s="409"/>
      <c r="G93" s="409"/>
      <c r="H93" s="409"/>
    </row>
    <row r="94" spans="1:8">
      <c r="A94" s="409"/>
      <c r="B94" s="409"/>
      <c r="C94" s="409"/>
      <c r="D94" s="409"/>
      <c r="E94" s="409"/>
      <c r="F94" s="409"/>
      <c r="G94" s="409"/>
      <c r="H94" s="409"/>
    </row>
    <row r="95" spans="1:8">
      <c r="A95" s="409"/>
      <c r="B95" s="409"/>
      <c r="C95" s="409"/>
      <c r="D95" s="409"/>
      <c r="E95" s="409"/>
      <c r="F95" s="409"/>
      <c r="G95" s="409"/>
      <c r="H95" s="409"/>
    </row>
    <row r="96" spans="1:8">
      <c r="A96" s="409"/>
      <c r="B96" s="409"/>
      <c r="C96" s="409"/>
      <c r="D96" s="409"/>
      <c r="E96" s="409"/>
      <c r="F96" s="409"/>
      <c r="G96" s="409"/>
      <c r="H96" s="409"/>
    </row>
    <row r="97" spans="1:8">
      <c r="A97" s="409"/>
      <c r="B97" s="409"/>
      <c r="C97" s="409"/>
      <c r="D97" s="409"/>
      <c r="E97" s="409"/>
      <c r="F97" s="409"/>
      <c r="G97" s="409"/>
      <c r="H97" s="409"/>
    </row>
    <row r="98" spans="1:8">
      <c r="A98" s="409"/>
      <c r="B98" s="409"/>
      <c r="C98" s="409"/>
      <c r="D98" s="409"/>
      <c r="E98" s="409"/>
      <c r="F98" s="409"/>
      <c r="G98" s="409"/>
      <c r="H98" s="409"/>
    </row>
    <row r="99" spans="1:8">
      <c r="A99" s="409"/>
      <c r="B99" s="409"/>
      <c r="C99" s="409"/>
      <c r="D99" s="409"/>
      <c r="E99" s="409"/>
      <c r="F99" s="409"/>
      <c r="G99" s="409"/>
      <c r="H99" s="409"/>
    </row>
    <row r="100" spans="1:8">
      <c r="A100" s="409"/>
      <c r="B100" s="409"/>
      <c r="C100" s="409"/>
      <c r="D100" s="409"/>
      <c r="E100" s="409"/>
      <c r="F100" s="409"/>
      <c r="G100" s="409"/>
      <c r="H100" s="409"/>
    </row>
    <row r="101" spans="1:8">
      <c r="A101" s="409"/>
      <c r="B101" s="409"/>
      <c r="C101" s="409"/>
      <c r="D101" s="409"/>
      <c r="E101" s="409"/>
      <c r="F101" s="409"/>
      <c r="G101" s="409"/>
      <c r="H101" s="409"/>
    </row>
    <row r="102" spans="1:8">
      <c r="A102" s="409"/>
      <c r="B102" s="409"/>
      <c r="C102" s="409"/>
      <c r="D102" s="409"/>
      <c r="E102" s="409"/>
      <c r="F102" s="409"/>
      <c r="G102" s="409"/>
      <c r="H102" s="409"/>
    </row>
    <row r="103" spans="1:8">
      <c r="A103" s="409"/>
      <c r="B103" s="409"/>
      <c r="C103" s="409"/>
      <c r="D103" s="409"/>
      <c r="E103" s="409"/>
      <c r="F103" s="409"/>
      <c r="G103" s="409"/>
      <c r="H103" s="409"/>
    </row>
    <row r="104" spans="1:8">
      <c r="A104" s="409"/>
      <c r="B104" s="409"/>
      <c r="C104" s="409"/>
      <c r="D104" s="409"/>
      <c r="E104" s="409"/>
      <c r="F104" s="409"/>
      <c r="G104" s="409"/>
      <c r="H104" s="409"/>
    </row>
    <row r="105" spans="1:8">
      <c r="A105" s="409"/>
      <c r="B105" s="409"/>
      <c r="C105" s="409"/>
      <c r="D105" s="409"/>
      <c r="E105" s="409"/>
      <c r="F105" s="409"/>
      <c r="G105" s="409"/>
      <c r="H105" s="409"/>
    </row>
    <row r="106" spans="1:8">
      <c r="A106" s="409"/>
      <c r="B106" s="409"/>
      <c r="C106" s="409"/>
      <c r="D106" s="409"/>
      <c r="E106" s="409"/>
      <c r="F106" s="409"/>
      <c r="G106" s="409"/>
      <c r="H106" s="409"/>
    </row>
    <row r="107" spans="1:8">
      <c r="A107" s="409"/>
      <c r="B107" s="409"/>
      <c r="C107" s="409"/>
      <c r="D107" s="409"/>
      <c r="E107" s="409"/>
      <c r="F107" s="409"/>
      <c r="G107" s="409"/>
      <c r="H107" s="409"/>
    </row>
    <row r="108" spans="1:8">
      <c r="A108" s="409"/>
      <c r="B108" s="409"/>
      <c r="C108" s="409"/>
      <c r="D108" s="409"/>
      <c r="E108" s="409"/>
      <c r="F108" s="409"/>
      <c r="G108" s="409"/>
      <c r="H108" s="409"/>
    </row>
    <row r="109" spans="1:8">
      <c r="A109" s="409"/>
      <c r="B109" s="409"/>
      <c r="C109" s="409"/>
      <c r="D109" s="409"/>
      <c r="E109" s="409"/>
      <c r="F109" s="409"/>
      <c r="G109" s="409"/>
      <c r="H109" s="409"/>
    </row>
    <row r="110" spans="1:8">
      <c r="A110" s="409"/>
      <c r="B110" s="409"/>
      <c r="C110" s="409"/>
      <c r="D110" s="409"/>
      <c r="E110" s="409"/>
      <c r="F110" s="409"/>
      <c r="G110" s="409"/>
      <c r="H110" s="409"/>
    </row>
    <row r="111" spans="1:8">
      <c r="A111" s="409"/>
      <c r="B111" s="409"/>
      <c r="C111" s="409"/>
      <c r="D111" s="409"/>
      <c r="E111" s="409"/>
      <c r="F111" s="409"/>
      <c r="G111" s="409"/>
      <c r="H111" s="409"/>
    </row>
    <row r="112" spans="1:8">
      <c r="A112" s="409"/>
      <c r="B112" s="409"/>
      <c r="C112" s="409"/>
      <c r="D112" s="409"/>
      <c r="E112" s="409"/>
      <c r="F112" s="409"/>
      <c r="G112" s="409"/>
      <c r="H112" s="409"/>
    </row>
    <row r="113" spans="1:8">
      <c r="A113" s="409"/>
      <c r="B113" s="409"/>
      <c r="C113" s="409"/>
      <c r="D113" s="409"/>
      <c r="E113" s="409"/>
      <c r="F113" s="409"/>
      <c r="G113" s="409"/>
      <c r="H113" s="409"/>
    </row>
    <row r="114" spans="1:8">
      <c r="A114" s="409"/>
      <c r="B114" s="409"/>
      <c r="C114" s="409"/>
      <c r="D114" s="409"/>
      <c r="E114" s="409"/>
      <c r="F114" s="409"/>
      <c r="G114" s="409"/>
      <c r="H114" s="409"/>
    </row>
    <row r="115" spans="1:8">
      <c r="A115" s="409"/>
      <c r="B115" s="409"/>
      <c r="C115" s="409"/>
      <c r="D115" s="409"/>
      <c r="E115" s="409"/>
      <c r="F115" s="409"/>
      <c r="G115" s="409"/>
      <c r="H115" s="409"/>
    </row>
    <row r="116" spans="1:8">
      <c r="A116" s="409"/>
      <c r="B116" s="409"/>
      <c r="C116" s="409"/>
      <c r="D116" s="409"/>
      <c r="E116" s="409"/>
      <c r="F116" s="409"/>
      <c r="G116" s="409"/>
      <c r="H116" s="409"/>
    </row>
    <row r="117" spans="1:8">
      <c r="A117" s="409"/>
      <c r="B117" s="409"/>
      <c r="C117" s="409"/>
      <c r="D117" s="409"/>
      <c r="E117" s="409"/>
      <c r="F117" s="409"/>
      <c r="G117" s="409"/>
      <c r="H117" s="409"/>
    </row>
    <row r="118" spans="1:8">
      <c r="A118" s="409"/>
      <c r="B118" s="409"/>
      <c r="C118" s="409"/>
      <c r="D118" s="409"/>
      <c r="E118" s="409"/>
      <c r="F118" s="409"/>
      <c r="G118" s="409"/>
      <c r="H118" s="409"/>
    </row>
    <row r="119" spans="1:8">
      <c r="A119" s="409"/>
      <c r="B119" s="409"/>
      <c r="C119" s="409"/>
      <c r="D119" s="409"/>
      <c r="E119" s="409"/>
      <c r="F119" s="409"/>
      <c r="G119" s="409"/>
      <c r="H119" s="409"/>
    </row>
    <row r="120" spans="1:8">
      <c r="A120" s="409"/>
      <c r="B120" s="409"/>
      <c r="C120" s="409"/>
      <c r="D120" s="409"/>
      <c r="E120" s="409"/>
      <c r="F120" s="409"/>
      <c r="G120" s="409"/>
      <c r="H120" s="409"/>
    </row>
    <row r="121" spans="1:8">
      <c r="A121" s="409"/>
      <c r="B121" s="409"/>
      <c r="C121" s="409"/>
      <c r="D121" s="409"/>
      <c r="E121" s="409"/>
      <c r="F121" s="409"/>
      <c r="G121" s="409"/>
      <c r="H121" s="409"/>
    </row>
    <row r="122" spans="1:8">
      <c r="A122" s="409"/>
      <c r="B122" s="409"/>
      <c r="C122" s="409"/>
      <c r="D122" s="409"/>
      <c r="E122" s="409"/>
      <c r="F122" s="409"/>
      <c r="G122" s="409"/>
      <c r="H122" s="409"/>
    </row>
    <row r="123" spans="1:8">
      <c r="A123" s="409"/>
      <c r="B123" s="409"/>
      <c r="C123" s="409"/>
      <c r="D123" s="409"/>
      <c r="E123" s="409"/>
      <c r="F123" s="409"/>
      <c r="G123" s="409"/>
      <c r="H123" s="409"/>
    </row>
    <row r="124" spans="1:8">
      <c r="A124" s="409"/>
      <c r="B124" s="409"/>
      <c r="C124" s="409"/>
      <c r="D124" s="409"/>
      <c r="E124" s="409"/>
      <c r="F124" s="409"/>
      <c r="G124" s="409"/>
      <c r="H124" s="409"/>
    </row>
    <row r="125" spans="1:8">
      <c r="A125" s="409"/>
      <c r="B125" s="409"/>
      <c r="C125" s="409"/>
      <c r="D125" s="409"/>
      <c r="E125" s="409"/>
      <c r="F125" s="409"/>
      <c r="G125" s="409"/>
      <c r="H125" s="409"/>
    </row>
    <row r="126" spans="1:8">
      <c r="A126" s="409"/>
      <c r="B126" s="409"/>
      <c r="C126" s="409"/>
      <c r="D126" s="409"/>
      <c r="E126" s="409"/>
      <c r="F126" s="409"/>
      <c r="G126" s="409"/>
      <c r="H126" s="409"/>
    </row>
    <row r="127" spans="1:8">
      <c r="A127" s="409"/>
      <c r="B127" s="409"/>
      <c r="C127" s="409"/>
      <c r="D127" s="409"/>
      <c r="E127" s="409"/>
      <c r="F127" s="409"/>
      <c r="G127" s="409"/>
      <c r="H127" s="409"/>
    </row>
    <row r="128" spans="1:8">
      <c r="A128" s="409"/>
      <c r="B128" s="409"/>
      <c r="C128" s="409"/>
      <c r="D128" s="409"/>
      <c r="E128" s="409"/>
      <c r="F128" s="409"/>
      <c r="G128" s="409"/>
      <c r="H128" s="409"/>
    </row>
    <row r="129" spans="1:8">
      <c r="A129" s="409"/>
      <c r="B129" s="409"/>
      <c r="C129" s="409"/>
      <c r="D129" s="409"/>
      <c r="E129" s="409"/>
      <c r="F129" s="409"/>
      <c r="G129" s="409"/>
      <c r="H129" s="409"/>
    </row>
    <row r="130" spans="1:8">
      <c r="A130" s="409"/>
      <c r="B130" s="409"/>
      <c r="C130" s="409"/>
      <c r="D130" s="409"/>
      <c r="E130" s="409"/>
      <c r="F130" s="409"/>
      <c r="G130" s="409"/>
      <c r="H130" s="409"/>
    </row>
    <row r="131" spans="1:8">
      <c r="A131" s="409"/>
      <c r="B131" s="409"/>
      <c r="C131" s="409"/>
      <c r="D131" s="409"/>
      <c r="E131" s="409"/>
      <c r="F131" s="409"/>
      <c r="G131" s="409"/>
      <c r="H131" s="409"/>
    </row>
    <row r="132" spans="1:8">
      <c r="A132" s="409"/>
      <c r="B132" s="409"/>
      <c r="C132" s="409"/>
      <c r="D132" s="409"/>
      <c r="E132" s="409"/>
      <c r="F132" s="409"/>
      <c r="G132" s="409"/>
      <c r="H132" s="409"/>
    </row>
    <row r="133" spans="1:8">
      <c r="A133" s="409"/>
      <c r="B133" s="409"/>
      <c r="C133" s="409"/>
      <c r="D133" s="409"/>
      <c r="E133" s="409"/>
      <c r="F133" s="409"/>
      <c r="G133" s="409"/>
      <c r="H133" s="409"/>
    </row>
    <row r="134" spans="1:8">
      <c r="A134" s="409"/>
      <c r="B134" s="409"/>
      <c r="C134" s="409"/>
      <c r="D134" s="409"/>
      <c r="E134" s="409"/>
      <c r="F134" s="409"/>
      <c r="G134" s="409"/>
      <c r="H134" s="409"/>
    </row>
    <row r="135" spans="1:8">
      <c r="A135" s="409"/>
      <c r="B135" s="409"/>
      <c r="C135" s="409"/>
      <c r="D135" s="409"/>
      <c r="E135" s="409"/>
      <c r="F135" s="409"/>
      <c r="G135" s="409"/>
      <c r="H135" s="409"/>
    </row>
    <row r="136" spans="1:8">
      <c r="A136" s="409"/>
      <c r="B136" s="409"/>
      <c r="C136" s="409"/>
      <c r="D136" s="409"/>
      <c r="E136" s="409"/>
      <c r="F136" s="409"/>
      <c r="G136" s="409"/>
      <c r="H136" s="409"/>
    </row>
    <row r="137" spans="1:8">
      <c r="A137" s="409"/>
      <c r="B137" s="409"/>
      <c r="C137" s="409"/>
      <c r="D137" s="409"/>
      <c r="E137" s="409"/>
      <c r="F137" s="409"/>
      <c r="G137" s="409"/>
      <c r="H137" s="409"/>
    </row>
    <row r="138" spans="1:8">
      <c r="A138" s="409"/>
      <c r="B138" s="409"/>
      <c r="C138" s="409"/>
      <c r="D138" s="409"/>
      <c r="E138" s="409"/>
      <c r="F138" s="409"/>
      <c r="G138" s="409"/>
      <c r="H138" s="409"/>
    </row>
    <row r="139" spans="1:8">
      <c r="A139" s="409"/>
      <c r="B139" s="409"/>
      <c r="C139" s="409"/>
      <c r="D139" s="409"/>
      <c r="E139" s="409"/>
      <c r="F139" s="409"/>
      <c r="G139" s="409"/>
      <c r="H139" s="409"/>
    </row>
    <row r="140" spans="1:8">
      <c r="A140" s="409"/>
      <c r="B140" s="409"/>
      <c r="C140" s="409"/>
      <c r="D140" s="409"/>
      <c r="E140" s="409"/>
      <c r="F140" s="409"/>
      <c r="G140" s="409"/>
      <c r="H140" s="409"/>
    </row>
    <row r="141" spans="1:8">
      <c r="A141" s="409"/>
      <c r="B141" s="409"/>
      <c r="C141" s="409"/>
      <c r="D141" s="409"/>
      <c r="E141" s="409"/>
      <c r="F141" s="409"/>
      <c r="G141" s="409"/>
      <c r="H141" s="409"/>
    </row>
    <row r="142" spans="1:8">
      <c r="A142" s="409"/>
      <c r="B142" s="409"/>
      <c r="C142" s="409"/>
      <c r="D142" s="409"/>
      <c r="E142" s="409"/>
      <c r="F142" s="409"/>
      <c r="G142" s="409"/>
      <c r="H142" s="409"/>
    </row>
    <row r="143" spans="1:8">
      <c r="A143" s="409"/>
      <c r="B143" s="409"/>
      <c r="C143" s="409"/>
      <c r="D143" s="409"/>
      <c r="E143" s="409"/>
      <c r="F143" s="409"/>
      <c r="G143" s="409"/>
      <c r="H143" s="409"/>
    </row>
    <row r="144" spans="1:8">
      <c r="A144" s="409"/>
      <c r="B144" s="409"/>
      <c r="C144" s="409"/>
      <c r="D144" s="409"/>
      <c r="E144" s="409"/>
      <c r="F144" s="409"/>
      <c r="G144" s="409"/>
      <c r="H144" s="409"/>
    </row>
    <row r="145" spans="1:8">
      <c r="A145" s="409"/>
      <c r="B145" s="409"/>
      <c r="C145" s="409"/>
      <c r="D145" s="409"/>
      <c r="E145" s="409"/>
      <c r="F145" s="409"/>
      <c r="G145" s="409"/>
      <c r="H145" s="409"/>
    </row>
    <row r="146" spans="1:8">
      <c r="A146" s="409"/>
      <c r="B146" s="409"/>
      <c r="C146" s="409"/>
      <c r="D146" s="409"/>
      <c r="E146" s="409"/>
      <c r="F146" s="409"/>
      <c r="G146" s="409"/>
      <c r="H146" s="409"/>
    </row>
    <row r="147" spans="1:8">
      <c r="A147" s="409"/>
      <c r="B147" s="409"/>
      <c r="C147" s="409"/>
      <c r="D147" s="409"/>
      <c r="E147" s="409"/>
      <c r="F147" s="409"/>
      <c r="G147" s="409"/>
      <c r="H147" s="409"/>
    </row>
    <row r="148" spans="1:8">
      <c r="A148" s="409"/>
      <c r="B148" s="409"/>
      <c r="C148" s="409"/>
      <c r="D148" s="409"/>
      <c r="E148" s="409"/>
      <c r="F148" s="409"/>
      <c r="G148" s="409"/>
      <c r="H148" s="409"/>
    </row>
    <row r="149" spans="1:8">
      <c r="A149" s="409"/>
      <c r="B149" s="409"/>
      <c r="C149" s="409"/>
      <c r="D149" s="409"/>
      <c r="E149" s="409"/>
      <c r="F149" s="409"/>
      <c r="G149" s="409"/>
      <c r="H149" s="409"/>
    </row>
    <row r="150" spans="1:8">
      <c r="A150" s="409"/>
      <c r="B150" s="409"/>
      <c r="C150" s="409"/>
      <c r="D150" s="409"/>
      <c r="E150" s="409"/>
      <c r="F150" s="409"/>
      <c r="G150" s="409"/>
      <c r="H150" s="409"/>
    </row>
    <row r="151" spans="1:8">
      <c r="A151" s="409"/>
      <c r="B151" s="409"/>
      <c r="C151" s="409"/>
      <c r="D151" s="409"/>
      <c r="E151" s="409"/>
      <c r="F151" s="409"/>
      <c r="G151" s="409"/>
      <c r="H151" s="409"/>
    </row>
    <row r="152" spans="1:8">
      <c r="A152" s="409"/>
      <c r="B152" s="409"/>
      <c r="C152" s="409"/>
      <c r="D152" s="409"/>
      <c r="E152" s="409"/>
      <c r="F152" s="409"/>
      <c r="G152" s="409"/>
      <c r="H152" s="409"/>
    </row>
    <row r="153" spans="1:8">
      <c r="A153" s="409"/>
      <c r="B153" s="409"/>
      <c r="C153" s="409"/>
      <c r="D153" s="409"/>
      <c r="E153" s="409"/>
      <c r="F153" s="409"/>
      <c r="G153" s="409"/>
      <c r="H153" s="409"/>
    </row>
    <row r="154" spans="1:8">
      <c r="A154" s="409"/>
      <c r="B154" s="409"/>
      <c r="C154" s="409"/>
      <c r="D154" s="409"/>
      <c r="E154" s="409"/>
      <c r="F154" s="409"/>
      <c r="G154" s="409"/>
      <c r="H154" s="409"/>
    </row>
    <row r="155" spans="1:8">
      <c r="A155" s="409"/>
      <c r="B155" s="409"/>
      <c r="C155" s="409"/>
      <c r="D155" s="409"/>
      <c r="E155" s="409"/>
      <c r="F155" s="409"/>
      <c r="G155" s="409"/>
      <c r="H155" s="409"/>
    </row>
    <row r="156" spans="1:8">
      <c r="A156" s="409"/>
      <c r="B156" s="409"/>
      <c r="C156" s="409"/>
      <c r="D156" s="409"/>
      <c r="E156" s="409"/>
      <c r="F156" s="409"/>
      <c r="G156" s="409"/>
      <c r="H156" s="409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39"/>
      <c r="B1" s="439"/>
      <c r="C1" s="1340"/>
      <c r="D1" s="1340"/>
      <c r="E1" s="1340"/>
      <c r="F1" s="1340"/>
      <c r="G1" s="1340"/>
      <c r="I1" s="438" t="s">
        <v>1747</v>
      </c>
    </row>
    <row r="2" spans="1:9" ht="36.75" customHeight="1" thickBot="1">
      <c r="A2" s="1337" t="s">
        <v>337</v>
      </c>
      <c r="B2" s="1331" t="s">
        <v>339</v>
      </c>
      <c r="C2" s="1326" t="s">
        <v>230</v>
      </c>
      <c r="D2" s="1326"/>
      <c r="E2" s="1327"/>
      <c r="F2" s="1325" t="s">
        <v>231</v>
      </c>
      <c r="G2" s="1327"/>
      <c r="H2" s="531" t="s">
        <v>1737</v>
      </c>
      <c r="I2" s="437" t="s">
        <v>1746</v>
      </c>
    </row>
    <row r="3" spans="1:9" ht="20.25" customHeight="1" thickBot="1">
      <c r="A3" s="1338"/>
      <c r="B3" s="1332"/>
      <c r="C3" s="419" t="s">
        <v>2558</v>
      </c>
      <c r="D3" s="419" t="s">
        <v>2458</v>
      </c>
      <c r="E3" s="419" t="s">
        <v>2561</v>
      </c>
      <c r="F3" s="418" t="s">
        <v>232</v>
      </c>
      <c r="G3" s="436" t="s">
        <v>333</v>
      </c>
      <c r="H3" s="418" t="s">
        <v>2562</v>
      </c>
      <c r="I3" s="435" t="s">
        <v>2558</v>
      </c>
    </row>
    <row r="4" spans="1:9" ht="19.5" customHeight="1">
      <c r="A4" s="173">
        <v>1</v>
      </c>
      <c r="B4" s="530" t="s">
        <v>108</v>
      </c>
      <c r="C4" s="176">
        <v>65788393.008000001</v>
      </c>
      <c r="D4" s="176">
        <v>64962459.171999998</v>
      </c>
      <c r="E4" s="176">
        <v>41105409.653999999</v>
      </c>
      <c r="F4" s="414">
        <v>1.2714017396003863E-2</v>
      </c>
      <c r="G4" s="434">
        <v>0.60048016944159266</v>
      </c>
      <c r="H4" s="176">
        <v>390052951.14900005</v>
      </c>
      <c r="I4" s="1016">
        <v>0.31219665288723197</v>
      </c>
    </row>
    <row r="5" spans="1:9">
      <c r="A5" s="173">
        <v>2</v>
      </c>
      <c r="B5" s="530" t="s">
        <v>117</v>
      </c>
      <c r="C5" s="176">
        <v>33556546.678999998</v>
      </c>
      <c r="D5" s="176">
        <v>44135128.567000002</v>
      </c>
      <c r="E5" s="176">
        <v>16244774.041999999</v>
      </c>
      <c r="F5" s="414">
        <v>-0.23968621439362137</v>
      </c>
      <c r="G5" s="433">
        <v>1.0656825753464672</v>
      </c>
      <c r="H5" s="176">
        <v>202985426.243</v>
      </c>
      <c r="I5" s="1016">
        <v>0.15924148739070168</v>
      </c>
    </row>
    <row r="6" spans="1:9" ht="17.25" customHeight="1">
      <c r="A6" s="173">
        <v>3</v>
      </c>
      <c r="B6" s="530" t="s">
        <v>105</v>
      </c>
      <c r="C6" s="176">
        <v>28319283.181000002</v>
      </c>
      <c r="D6" s="176">
        <v>20134683.774</v>
      </c>
      <c r="E6" s="176">
        <v>10884302.695</v>
      </c>
      <c r="F6" s="414">
        <v>0.4064925726605555</v>
      </c>
      <c r="G6" s="433">
        <v>1.6018463446454159</v>
      </c>
      <c r="H6" s="176">
        <v>133404104.37</v>
      </c>
      <c r="I6" s="1016">
        <v>0.13438822590177538</v>
      </c>
    </row>
    <row r="7" spans="1:9">
      <c r="A7" s="173">
        <v>4</v>
      </c>
      <c r="B7" s="530" t="s">
        <v>125</v>
      </c>
      <c r="C7" s="176">
        <v>14182065.377</v>
      </c>
      <c r="D7" s="176">
        <v>12774049.005000001</v>
      </c>
      <c r="E7" s="176">
        <v>5968824.3609999996</v>
      </c>
      <c r="F7" s="414">
        <v>0.11022475109097174</v>
      </c>
      <c r="G7" s="433">
        <v>1.3760232366133787</v>
      </c>
      <c r="H7" s="176">
        <v>60197798.794</v>
      </c>
      <c r="I7" s="1016">
        <v>6.730052429140343E-2</v>
      </c>
    </row>
    <row r="8" spans="1:9">
      <c r="A8" s="173">
        <v>5</v>
      </c>
      <c r="B8" s="530" t="s">
        <v>104</v>
      </c>
      <c r="C8" s="176">
        <v>12273470</v>
      </c>
      <c r="D8" s="176">
        <v>13236234.635</v>
      </c>
      <c r="E8" s="176">
        <v>7129194.9110000003</v>
      </c>
      <c r="F8" s="414">
        <v>-7.2737048076663924E-2</v>
      </c>
      <c r="G8" s="433">
        <v>0.72157868500167299</v>
      </c>
      <c r="H8" s="176">
        <v>85283455.686000004</v>
      </c>
      <c r="I8" s="1016">
        <v>5.8243347771785643E-2</v>
      </c>
    </row>
    <row r="9" spans="1:9">
      <c r="A9" s="173">
        <v>6</v>
      </c>
      <c r="B9" s="530" t="s">
        <v>119</v>
      </c>
      <c r="C9" s="176">
        <v>8925126.6170000006</v>
      </c>
      <c r="D9" s="176">
        <v>11615388.499</v>
      </c>
      <c r="E9" s="176">
        <v>7161274.3729999997</v>
      </c>
      <c r="F9" s="414">
        <v>-0.23161187266630046</v>
      </c>
      <c r="G9" s="433">
        <v>0.24630424029698061</v>
      </c>
      <c r="H9" s="176">
        <v>79137098.253000006</v>
      </c>
      <c r="I9" s="1016">
        <v>4.2353894494478884E-2</v>
      </c>
    </row>
    <row r="10" spans="1:9" ht="17.25" customHeight="1">
      <c r="A10" s="173">
        <v>7</v>
      </c>
      <c r="B10" s="530" t="s">
        <v>107</v>
      </c>
      <c r="C10" s="176">
        <v>7221952.727</v>
      </c>
      <c r="D10" s="176">
        <v>8928789.4220000003</v>
      </c>
      <c r="E10" s="176">
        <v>1140007.3419999999</v>
      </c>
      <c r="F10" s="414">
        <v>-0.19116104259267863</v>
      </c>
      <c r="G10" s="433">
        <v>5.3350054520964658</v>
      </c>
      <c r="H10" s="176">
        <v>55428685.283999994</v>
      </c>
      <c r="I10" s="1016">
        <v>3.4271538877762908E-2</v>
      </c>
    </row>
    <row r="11" spans="1:9">
      <c r="A11" s="173">
        <v>8</v>
      </c>
      <c r="B11" s="530" t="s">
        <v>109</v>
      </c>
      <c r="C11" s="176">
        <v>6476516.1140000001</v>
      </c>
      <c r="D11" s="176">
        <v>9343801.1899999995</v>
      </c>
      <c r="E11" s="176">
        <v>1631405.118</v>
      </c>
      <c r="F11" s="414">
        <v>-0.30686494903901096</v>
      </c>
      <c r="G11" s="433">
        <v>2.9699005737702975</v>
      </c>
      <c r="H11" s="176">
        <v>49546376.244999997</v>
      </c>
      <c r="I11" s="1016">
        <v>3.0734093974831546E-2</v>
      </c>
    </row>
    <row r="12" spans="1:9">
      <c r="A12" s="173">
        <v>9</v>
      </c>
      <c r="B12" s="530" t="s">
        <v>106</v>
      </c>
      <c r="C12" s="176">
        <v>4318391.0769999996</v>
      </c>
      <c r="D12" s="176">
        <v>4031505.7579999999</v>
      </c>
      <c r="E12" s="176">
        <v>2971597.5980000002</v>
      </c>
      <c r="F12" s="414">
        <v>7.1160835732582806E-2</v>
      </c>
      <c r="G12" s="433">
        <v>0.45322202437720471</v>
      </c>
      <c r="H12" s="176">
        <v>28396475.972000003</v>
      </c>
      <c r="I12" s="1016">
        <v>2.049278266963515E-2</v>
      </c>
    </row>
    <row r="13" spans="1:9" ht="18" thickBot="1">
      <c r="A13" s="173">
        <v>10</v>
      </c>
      <c r="B13" s="530" t="s">
        <v>113</v>
      </c>
      <c r="C13" s="176">
        <v>3233564.818</v>
      </c>
      <c r="D13" s="176">
        <v>4209082.7230000002</v>
      </c>
      <c r="E13" s="176">
        <v>2357747.094</v>
      </c>
      <c r="F13" s="414">
        <v>-0.23176496381727207</v>
      </c>
      <c r="G13" s="432">
        <v>0.37146381230997294</v>
      </c>
      <c r="H13" s="176">
        <v>32721852.011000004</v>
      </c>
      <c r="I13" s="1017">
        <v>1.534477537626969E-2</v>
      </c>
    </row>
    <row r="14" spans="1:9" ht="18" customHeight="1" thickBot="1">
      <c r="A14" s="1333" t="s">
        <v>48</v>
      </c>
      <c r="B14" s="1334"/>
      <c r="C14" s="316">
        <v>184295309.59799999</v>
      </c>
      <c r="D14" s="316">
        <v>193371122.74499997</v>
      </c>
      <c r="E14" s="316">
        <v>96594537.187999994</v>
      </c>
      <c r="F14" s="412">
        <v>-4.6934687135102071E-2</v>
      </c>
      <c r="G14" s="431">
        <v>0.9079268348199625</v>
      </c>
      <c r="H14" s="344">
        <v>1117154224.0070002</v>
      </c>
      <c r="I14" s="1018">
        <v>0.87456732363587619</v>
      </c>
    </row>
    <row r="15" spans="1:9" ht="15">
      <c r="B15"/>
      <c r="C15"/>
      <c r="D15"/>
      <c r="E15"/>
      <c r="F15"/>
    </row>
    <row r="16" spans="1:9" ht="30" customHeight="1">
      <c r="A16" s="1335" t="s">
        <v>337</v>
      </c>
      <c r="B16" s="1335" t="s">
        <v>116</v>
      </c>
      <c r="C16" s="1341" t="s">
        <v>230</v>
      </c>
      <c r="D16" s="1328"/>
      <c r="E16" s="1342"/>
      <c r="F16" s="1341" t="s">
        <v>231</v>
      </c>
      <c r="G16" s="1342"/>
      <c r="H16" s="627" t="s">
        <v>1737</v>
      </c>
    </row>
    <row r="17" spans="1:8" ht="30.75" customHeight="1">
      <c r="A17" s="1339"/>
      <c r="B17" s="1339"/>
      <c r="C17" s="429" t="s">
        <v>2558</v>
      </c>
      <c r="D17" s="429" t="s">
        <v>2458</v>
      </c>
      <c r="E17" s="430" t="s">
        <v>2561</v>
      </c>
      <c r="F17" s="429" t="s">
        <v>232</v>
      </c>
      <c r="G17" s="429" t="s">
        <v>333</v>
      </c>
      <c r="H17" s="428" t="s">
        <v>2562</v>
      </c>
    </row>
    <row r="18" spans="1:8">
      <c r="A18" s="624">
        <v>1</v>
      </c>
      <c r="B18" s="622" t="s">
        <v>108</v>
      </c>
      <c r="C18" s="625">
        <v>65788393.008000001</v>
      </c>
      <c r="D18" s="625">
        <v>64962459.171999998</v>
      </c>
      <c r="E18" s="626">
        <v>41105409.653999999</v>
      </c>
      <c r="F18" s="427">
        <v>1.2714017396003863E-2</v>
      </c>
      <c r="G18" s="426">
        <v>0.60048016944159266</v>
      </c>
      <c r="H18" s="422">
        <v>390052951.14900005</v>
      </c>
    </row>
    <row r="19" spans="1:8">
      <c r="A19" s="624">
        <v>2</v>
      </c>
      <c r="B19" s="622" t="s">
        <v>117</v>
      </c>
      <c r="C19" s="625">
        <v>33556546.678999998</v>
      </c>
      <c r="D19" s="625">
        <v>44135128.567000002</v>
      </c>
      <c r="E19" s="626">
        <v>16244774.041999999</v>
      </c>
      <c r="F19" s="423">
        <v>-0.23968621439362137</v>
      </c>
      <c r="G19" s="424">
        <v>1.0656825753464672</v>
      </c>
      <c r="H19" s="422">
        <v>202985426.243</v>
      </c>
    </row>
    <row r="20" spans="1:8">
      <c r="A20" s="624">
        <v>3</v>
      </c>
      <c r="B20" s="622" t="s">
        <v>105</v>
      </c>
      <c r="C20" s="625">
        <v>28319283.181000002</v>
      </c>
      <c r="D20" s="625">
        <v>20134683.774</v>
      </c>
      <c r="E20" s="626">
        <v>10884302.695</v>
      </c>
      <c r="F20" s="423">
        <v>0.4064925726605555</v>
      </c>
      <c r="G20" s="424">
        <v>1.6018463446454159</v>
      </c>
      <c r="H20" s="422">
        <v>133404104.37</v>
      </c>
    </row>
    <row r="21" spans="1:8">
      <c r="A21" s="624">
        <v>4</v>
      </c>
      <c r="B21" s="622" t="s">
        <v>125</v>
      </c>
      <c r="C21" s="625">
        <v>14182065.377</v>
      </c>
      <c r="D21" s="625">
        <v>12774049.005000001</v>
      </c>
      <c r="E21" s="626">
        <v>5968824.3609999996</v>
      </c>
      <c r="F21" s="423">
        <v>0.11022475109097174</v>
      </c>
      <c r="G21" s="424">
        <v>1.3760232366133787</v>
      </c>
      <c r="H21" s="422">
        <v>60197798.794</v>
      </c>
    </row>
    <row r="22" spans="1:8">
      <c r="A22" s="624">
        <v>5</v>
      </c>
      <c r="B22" s="622" t="s">
        <v>104</v>
      </c>
      <c r="C22" s="625">
        <v>12273470</v>
      </c>
      <c r="D22" s="625">
        <v>13236234.635</v>
      </c>
      <c r="E22" s="626">
        <v>7129194.9110000003</v>
      </c>
      <c r="F22" s="423">
        <v>-7.2737048076663924E-2</v>
      </c>
      <c r="G22" s="424">
        <v>0.72157868500167299</v>
      </c>
      <c r="H22" s="422">
        <v>85283455.686000004</v>
      </c>
    </row>
    <row r="23" spans="1:8">
      <c r="A23" s="624">
        <v>6</v>
      </c>
      <c r="B23" s="622" t="s">
        <v>119</v>
      </c>
      <c r="C23" s="625">
        <v>8925126.6170000006</v>
      </c>
      <c r="D23" s="625">
        <v>11615388.499</v>
      </c>
      <c r="E23" s="626">
        <v>7161274.3729999997</v>
      </c>
      <c r="F23" s="423">
        <v>-0.23161187266630046</v>
      </c>
      <c r="G23" s="424">
        <v>0.24630424029698061</v>
      </c>
      <c r="H23" s="422">
        <v>79137098.253000006</v>
      </c>
    </row>
    <row r="24" spans="1:8">
      <c r="A24" s="624">
        <v>7</v>
      </c>
      <c r="B24" s="622" t="s">
        <v>107</v>
      </c>
      <c r="C24" s="625">
        <v>7221952.727</v>
      </c>
      <c r="D24" s="625">
        <v>8928789.4220000003</v>
      </c>
      <c r="E24" s="626">
        <v>1140007.3419999999</v>
      </c>
      <c r="F24" s="423">
        <v>-0.19116104259267863</v>
      </c>
      <c r="G24" s="424">
        <v>5.3350054520964658</v>
      </c>
      <c r="H24" s="422">
        <v>55428685.283999994</v>
      </c>
    </row>
    <row r="25" spans="1:8" ht="17.25" customHeight="1">
      <c r="A25" s="624">
        <v>8</v>
      </c>
      <c r="B25" s="622" t="s">
        <v>109</v>
      </c>
      <c r="C25" s="625">
        <v>6476516.1140000001</v>
      </c>
      <c r="D25" s="625">
        <v>9343801.1899999995</v>
      </c>
      <c r="E25" s="626">
        <v>1631405.118</v>
      </c>
      <c r="F25" s="423">
        <v>-0.30686494903901096</v>
      </c>
      <c r="G25" s="424">
        <v>2.9699005737702975</v>
      </c>
      <c r="H25" s="422">
        <v>49546376.244999997</v>
      </c>
    </row>
    <row r="26" spans="1:8">
      <c r="A26" s="624">
        <v>9</v>
      </c>
      <c r="B26" s="622" t="s">
        <v>106</v>
      </c>
      <c r="C26" s="625">
        <v>4318391.0769999996</v>
      </c>
      <c r="D26" s="625">
        <v>4031505.7579999999</v>
      </c>
      <c r="E26" s="626">
        <v>2971597.5980000002</v>
      </c>
      <c r="F26" s="423">
        <v>7.1160835732582806E-2</v>
      </c>
      <c r="G26" s="424">
        <v>0.45322202437720471</v>
      </c>
      <c r="H26" s="422">
        <v>28396475.972000003</v>
      </c>
    </row>
    <row r="27" spans="1:8">
      <c r="A27" s="624">
        <v>10</v>
      </c>
      <c r="B27" s="622" t="s">
        <v>113</v>
      </c>
      <c r="C27" s="625">
        <v>3233564.818</v>
      </c>
      <c r="D27" s="625">
        <v>4209082.7230000002</v>
      </c>
      <c r="E27" s="626">
        <v>2357747.094</v>
      </c>
      <c r="F27" s="423">
        <v>-0.23176496381727207</v>
      </c>
      <c r="G27" s="424">
        <v>0.37146381230997294</v>
      </c>
      <c r="H27" s="422">
        <v>32721852.011000004</v>
      </c>
    </row>
    <row r="28" spans="1:8">
      <c r="A28" s="624">
        <v>11</v>
      </c>
      <c r="B28" s="622" t="s">
        <v>123</v>
      </c>
      <c r="C28" s="625">
        <v>2931775.665</v>
      </c>
      <c r="D28" s="625">
        <v>6794555.3269999996</v>
      </c>
      <c r="E28" s="626">
        <v>1766354.764</v>
      </c>
      <c r="F28" s="423">
        <v>-0.56851103215690979</v>
      </c>
      <c r="G28" s="424">
        <v>0.65978869293552633</v>
      </c>
      <c r="H28" s="422">
        <v>40541969.149999999</v>
      </c>
    </row>
    <row r="29" spans="1:8">
      <c r="A29" s="624">
        <v>12</v>
      </c>
      <c r="B29" s="622" t="s">
        <v>127</v>
      </c>
      <c r="C29" s="625">
        <v>2800992.9410000001</v>
      </c>
      <c r="D29" s="625">
        <v>4060914.6570000001</v>
      </c>
      <c r="E29" s="626">
        <v>4618862.5769999996</v>
      </c>
      <c r="F29" s="423">
        <v>-0.31025564987636722</v>
      </c>
      <c r="G29" s="424">
        <v>-0.39357517260899444</v>
      </c>
      <c r="H29" s="422">
        <v>29733117.648000002</v>
      </c>
    </row>
    <row r="30" spans="1:8">
      <c r="A30" s="624">
        <v>13</v>
      </c>
      <c r="B30" s="622" t="s">
        <v>112</v>
      </c>
      <c r="C30" s="625">
        <v>2757226.5950000002</v>
      </c>
      <c r="D30" s="625">
        <v>2665403.2719999999</v>
      </c>
      <c r="E30" s="626">
        <v>3204745.9959999998</v>
      </c>
      <c r="F30" s="423">
        <v>3.4450067636894621E-2</v>
      </c>
      <c r="G30" s="424">
        <v>-0.13964270539960744</v>
      </c>
      <c r="H30" s="422">
        <v>21050238.171</v>
      </c>
    </row>
    <row r="31" spans="1:8">
      <c r="A31" s="624">
        <v>14</v>
      </c>
      <c r="B31" s="622" t="s">
        <v>121</v>
      </c>
      <c r="C31" s="625">
        <v>2634053.0440000002</v>
      </c>
      <c r="D31" s="625">
        <v>3854815.52</v>
      </c>
      <c r="E31" s="626">
        <v>3581642.3769999999</v>
      </c>
      <c r="F31" s="423">
        <v>-0.31668505786237988</v>
      </c>
      <c r="G31" s="424">
        <v>-0.26456838323252829</v>
      </c>
      <c r="H31" s="422">
        <v>24487068.118999999</v>
      </c>
    </row>
    <row r="32" spans="1:8">
      <c r="A32" s="624">
        <v>15</v>
      </c>
      <c r="B32" s="622" t="s">
        <v>122</v>
      </c>
      <c r="C32" s="625">
        <v>2633634.105</v>
      </c>
      <c r="D32" s="625">
        <v>3123641.2969999998</v>
      </c>
      <c r="E32" s="626">
        <v>1015271.1360000001</v>
      </c>
      <c r="F32" s="423">
        <v>-0.15687050637684019</v>
      </c>
      <c r="G32" s="424">
        <v>1.59402046568179</v>
      </c>
      <c r="H32" s="422">
        <v>16209313.176000001</v>
      </c>
    </row>
    <row r="33" spans="1:8">
      <c r="A33" s="624">
        <v>16</v>
      </c>
      <c r="B33" s="622" t="s">
        <v>141</v>
      </c>
      <c r="C33" s="625">
        <v>1708935.6159999999</v>
      </c>
      <c r="D33" s="625">
        <v>2557990.6340000001</v>
      </c>
      <c r="E33" s="626">
        <v>453750.16700000002</v>
      </c>
      <c r="F33" s="423">
        <v>-0.33192264534304006</v>
      </c>
      <c r="G33" s="424">
        <v>2.7662479053148203</v>
      </c>
      <c r="H33" s="422">
        <v>12759808.458000001</v>
      </c>
    </row>
    <row r="34" spans="1:8">
      <c r="A34" s="624">
        <v>17</v>
      </c>
      <c r="B34" s="622" t="s">
        <v>120</v>
      </c>
      <c r="C34" s="625">
        <v>1276680.4920000001</v>
      </c>
      <c r="D34" s="625">
        <v>3350765.2790000001</v>
      </c>
      <c r="E34" s="626">
        <v>2721461.5410000002</v>
      </c>
      <c r="F34" s="423">
        <v>-0.61898838453375293</v>
      </c>
      <c r="G34" s="424">
        <v>-0.53088424261513389</v>
      </c>
      <c r="H34" s="422">
        <v>17649440.759999998</v>
      </c>
    </row>
    <row r="35" spans="1:8">
      <c r="A35" s="624">
        <v>18</v>
      </c>
      <c r="B35" s="622" t="s">
        <v>134</v>
      </c>
      <c r="C35" s="625">
        <v>1229114.0560000001</v>
      </c>
      <c r="D35" s="625">
        <v>3143311.5720000002</v>
      </c>
      <c r="E35" s="626">
        <v>2955147.9019999998</v>
      </c>
      <c r="F35" s="423">
        <v>-0.60897479367024709</v>
      </c>
      <c r="G35" s="424">
        <v>-0.58407697456761665</v>
      </c>
      <c r="H35" s="422">
        <v>18698939.559</v>
      </c>
    </row>
    <row r="36" spans="1:8">
      <c r="A36" s="624">
        <v>19</v>
      </c>
      <c r="B36" s="622" t="s">
        <v>110</v>
      </c>
      <c r="C36" s="625">
        <v>1218674.692</v>
      </c>
      <c r="D36" s="625">
        <v>1468573.9920000001</v>
      </c>
      <c r="E36" s="626">
        <v>1250329.7749999999</v>
      </c>
      <c r="F36" s="423">
        <v>-0.17016459596950295</v>
      </c>
      <c r="G36" s="424">
        <v>-2.531738716691756E-2</v>
      </c>
      <c r="H36" s="422">
        <v>5490330.4270000001</v>
      </c>
    </row>
    <row r="37" spans="1:8">
      <c r="A37" s="624">
        <v>20</v>
      </c>
      <c r="B37" s="622" t="s">
        <v>133</v>
      </c>
      <c r="C37" s="625">
        <v>854042.446</v>
      </c>
      <c r="D37" s="625">
        <v>1684087.287</v>
      </c>
      <c r="E37" s="626">
        <v>1808883.503</v>
      </c>
      <c r="F37" s="423">
        <v>-0.49287518966942956</v>
      </c>
      <c r="G37" s="424">
        <v>-0.52786210688328672</v>
      </c>
      <c r="H37" s="422">
        <v>11751879.471000001</v>
      </c>
    </row>
    <row r="38" spans="1:8">
      <c r="A38" s="624">
        <v>21</v>
      </c>
      <c r="B38" s="622" t="s">
        <v>151</v>
      </c>
      <c r="C38" s="625">
        <v>631289.11699999997</v>
      </c>
      <c r="D38" s="625">
        <v>1073898.3840000001</v>
      </c>
      <c r="E38" s="626">
        <v>788980.39199999999</v>
      </c>
      <c r="F38" s="423">
        <v>-0.41215190710259986</v>
      </c>
      <c r="G38" s="424">
        <v>-0.19986716602711219</v>
      </c>
      <c r="H38" s="422">
        <v>6870080.9509999985</v>
      </c>
    </row>
    <row r="39" spans="1:8">
      <c r="A39" s="624">
        <v>22</v>
      </c>
      <c r="B39" s="622" t="s">
        <v>111</v>
      </c>
      <c r="C39" s="625">
        <v>609003.77500000002</v>
      </c>
      <c r="D39" s="625">
        <v>1340821.713</v>
      </c>
      <c r="E39" s="626">
        <v>1406523.845</v>
      </c>
      <c r="F39" s="423">
        <v>-0.54579809597698548</v>
      </c>
      <c r="G39" s="424">
        <v>-0.56701496589273959</v>
      </c>
      <c r="H39" s="422">
        <v>9461059.6840000004</v>
      </c>
    </row>
    <row r="40" spans="1:8">
      <c r="A40" s="624">
        <v>23</v>
      </c>
      <c r="B40" s="622" t="s">
        <v>138</v>
      </c>
      <c r="C40" s="625">
        <v>510756.80800000002</v>
      </c>
      <c r="D40" s="625">
        <v>1326830.3959999999</v>
      </c>
      <c r="E40" s="626">
        <v>799383.79299999995</v>
      </c>
      <c r="F40" s="423">
        <v>-0.61505493879264428</v>
      </c>
      <c r="G40" s="424">
        <v>-0.3610618422933175</v>
      </c>
      <c r="H40" s="422">
        <v>7554300.2240000004</v>
      </c>
    </row>
    <row r="41" spans="1:8">
      <c r="A41" s="624">
        <v>24</v>
      </c>
      <c r="B41" s="622" t="s">
        <v>128</v>
      </c>
      <c r="C41" s="625">
        <v>478646.07799999998</v>
      </c>
      <c r="D41" s="625">
        <v>979324.88800000004</v>
      </c>
      <c r="E41" s="626">
        <v>931002.26</v>
      </c>
      <c r="F41" s="423">
        <v>-0.51124893907526225</v>
      </c>
      <c r="G41" s="424">
        <v>-0.48588086349006288</v>
      </c>
      <c r="H41" s="422">
        <v>7086981.392</v>
      </c>
    </row>
    <row r="42" spans="1:8">
      <c r="A42" s="624">
        <v>25</v>
      </c>
      <c r="B42" s="622" t="s">
        <v>130</v>
      </c>
      <c r="C42" s="625">
        <v>472969.20899999997</v>
      </c>
      <c r="D42" s="625">
        <v>600337.90399999998</v>
      </c>
      <c r="E42" s="626">
        <v>408591.587</v>
      </c>
      <c r="F42" s="423">
        <v>-0.21216167453587942</v>
      </c>
      <c r="G42" s="424">
        <v>0.15755983247888072</v>
      </c>
      <c r="H42" s="422">
        <v>4177309.818</v>
      </c>
    </row>
    <row r="43" spans="1:8">
      <c r="A43" s="624">
        <v>26</v>
      </c>
      <c r="B43" s="622" t="s">
        <v>148</v>
      </c>
      <c r="C43" s="625">
        <v>471540.61599999998</v>
      </c>
      <c r="D43" s="625">
        <v>757165.74100000004</v>
      </c>
      <c r="E43" s="626">
        <v>433096.94300000003</v>
      </c>
      <c r="F43" s="423">
        <v>-0.37722932976704771</v>
      </c>
      <c r="G43" s="424">
        <v>8.8764590979807378E-2</v>
      </c>
      <c r="H43" s="422">
        <v>3820442.4890000001</v>
      </c>
    </row>
    <row r="44" spans="1:8">
      <c r="A44" s="624">
        <v>27</v>
      </c>
      <c r="B44" s="622" t="s">
        <v>124</v>
      </c>
      <c r="C44" s="625">
        <v>457981.16899999999</v>
      </c>
      <c r="D44" s="625">
        <v>547834.80200000003</v>
      </c>
      <c r="E44" s="626">
        <v>484465.652</v>
      </c>
      <c r="F44" s="423">
        <v>-0.1640159271955125</v>
      </c>
      <c r="G44" s="424">
        <v>-5.4667411179028291E-2</v>
      </c>
      <c r="H44" s="422">
        <v>3471882.9330000002</v>
      </c>
    </row>
    <row r="45" spans="1:8">
      <c r="A45" s="624">
        <v>28</v>
      </c>
      <c r="B45" s="622" t="s">
        <v>135</v>
      </c>
      <c r="C45" s="625">
        <v>444618.43400000001</v>
      </c>
      <c r="D45" s="625">
        <v>1113395.08</v>
      </c>
      <c r="E45" s="626">
        <v>615369.17799999996</v>
      </c>
      <c r="F45" s="423">
        <v>-0.60066427273955625</v>
      </c>
      <c r="G45" s="424">
        <v>-0.27747691971663868</v>
      </c>
      <c r="H45" s="422">
        <v>6034931.0610000007</v>
      </c>
    </row>
    <row r="46" spans="1:8">
      <c r="A46" s="624">
        <v>29</v>
      </c>
      <c r="B46" s="622" t="s">
        <v>118</v>
      </c>
      <c r="C46" s="625">
        <v>427941.80699999997</v>
      </c>
      <c r="D46" s="625">
        <v>633505.74399999995</v>
      </c>
      <c r="E46" s="626">
        <v>667188.59</v>
      </c>
      <c r="F46" s="423">
        <v>-0.32448630331598061</v>
      </c>
      <c r="G46" s="424">
        <v>-0.35858944020610428</v>
      </c>
      <c r="H46" s="422">
        <v>4593719.6399999997</v>
      </c>
    </row>
    <row r="47" spans="1:8">
      <c r="A47" s="624">
        <v>30</v>
      </c>
      <c r="B47" s="622" t="s">
        <v>152</v>
      </c>
      <c r="C47" s="625">
        <v>346738.38099999999</v>
      </c>
      <c r="D47" s="625">
        <v>384235.61700000003</v>
      </c>
      <c r="E47" s="626">
        <v>62186.821000000004</v>
      </c>
      <c r="F47" s="423">
        <v>-9.7589172739288355E-2</v>
      </c>
      <c r="G47" s="424">
        <v>4.5757534381762328</v>
      </c>
      <c r="H47" s="422">
        <v>1881416.844</v>
      </c>
    </row>
    <row r="48" spans="1:8">
      <c r="A48" s="624">
        <v>31</v>
      </c>
      <c r="B48" s="622" t="s">
        <v>150</v>
      </c>
      <c r="C48" s="625">
        <v>250468.99799999999</v>
      </c>
      <c r="D48" s="625">
        <v>2252840.5920000002</v>
      </c>
      <c r="E48" s="626">
        <v>75300.47</v>
      </c>
      <c r="F48" s="423">
        <v>-0.88882080743332059</v>
      </c>
      <c r="G48" s="424">
        <v>2.3262607524229262</v>
      </c>
      <c r="H48" s="422">
        <v>6599040.2180000003</v>
      </c>
    </row>
    <row r="49" spans="1:8">
      <c r="A49" s="624">
        <v>32</v>
      </c>
      <c r="B49" s="622" t="s">
        <v>132</v>
      </c>
      <c r="C49" s="625">
        <v>233150.533</v>
      </c>
      <c r="D49" s="625">
        <v>471257.36700000003</v>
      </c>
      <c r="E49" s="626">
        <v>540590.82700000005</v>
      </c>
      <c r="F49" s="423">
        <v>-0.50525859259405492</v>
      </c>
      <c r="G49" s="424">
        <v>-0.56871163668487479</v>
      </c>
      <c r="H49" s="422">
        <v>3887702.8110000002</v>
      </c>
    </row>
    <row r="50" spans="1:8">
      <c r="A50" s="624">
        <v>33</v>
      </c>
      <c r="B50" s="622" t="s">
        <v>137</v>
      </c>
      <c r="C50" s="625">
        <v>232782.571</v>
      </c>
      <c r="D50" s="625">
        <v>443075.93800000002</v>
      </c>
      <c r="E50" s="626">
        <v>257887.511</v>
      </c>
      <c r="F50" s="423">
        <v>-0.47462150156301197</v>
      </c>
      <c r="G50" s="424">
        <v>-9.7348413277756563E-2</v>
      </c>
      <c r="H50" s="422">
        <v>2833581.048</v>
      </c>
    </row>
    <row r="51" spans="1:8">
      <c r="A51" s="624">
        <v>34</v>
      </c>
      <c r="B51" s="622" t="s">
        <v>126</v>
      </c>
      <c r="C51" s="625">
        <v>196615.413</v>
      </c>
      <c r="D51" s="625">
        <v>11767529.148</v>
      </c>
      <c r="E51" s="626">
        <v>3455355.68</v>
      </c>
      <c r="F51" s="423">
        <v>-0.98329169951251694</v>
      </c>
      <c r="G51" s="424">
        <v>-0.94309835767760963</v>
      </c>
      <c r="H51" s="422">
        <v>26716464.785999998</v>
      </c>
    </row>
    <row r="52" spans="1:8" ht="18.75" customHeight="1">
      <c r="A52" s="624">
        <v>35</v>
      </c>
      <c r="B52" s="622" t="s">
        <v>131</v>
      </c>
      <c r="C52" s="625">
        <v>194228.72099999999</v>
      </c>
      <c r="D52" s="625">
        <v>530946.57700000005</v>
      </c>
      <c r="E52" s="626">
        <v>360255.03700000001</v>
      </c>
      <c r="F52" s="425">
        <v>-0.63418406029200192</v>
      </c>
      <c r="G52" s="424">
        <v>-0.46085772285815396</v>
      </c>
      <c r="H52" s="422">
        <v>4303168.9360000007</v>
      </c>
    </row>
    <row r="53" spans="1:8">
      <c r="A53" s="624">
        <v>36</v>
      </c>
      <c r="B53" s="622" t="s">
        <v>153</v>
      </c>
      <c r="C53" s="625">
        <v>95304.921000000002</v>
      </c>
      <c r="D53" s="625">
        <v>61843.103999999999</v>
      </c>
      <c r="E53" s="626">
        <v>48417.784</v>
      </c>
      <c r="F53" s="423">
        <v>0.54107596216386566</v>
      </c>
      <c r="G53" s="424">
        <v>0.96838667791983224</v>
      </c>
      <c r="H53" s="422">
        <v>624836.69999999995</v>
      </c>
    </row>
    <row r="54" spans="1:8">
      <c r="A54" s="624">
        <v>37</v>
      </c>
      <c r="B54" s="622" t="s">
        <v>1644</v>
      </c>
      <c r="C54" s="625">
        <v>80592.414000000004</v>
      </c>
      <c r="D54" s="625">
        <v>208276.17600000001</v>
      </c>
      <c r="E54" s="626">
        <v>40000</v>
      </c>
      <c r="F54" s="423">
        <v>-0.61305025112425726</v>
      </c>
      <c r="G54" s="424">
        <v>1.0148103500000003</v>
      </c>
      <c r="H54" s="422">
        <v>1331014.5250000001</v>
      </c>
    </row>
    <row r="55" spans="1:8">
      <c r="A55" s="624">
        <v>38</v>
      </c>
      <c r="B55" s="622" t="s">
        <v>129</v>
      </c>
      <c r="C55" s="625">
        <v>73448.508000000002</v>
      </c>
      <c r="D55" s="625">
        <v>120195.651</v>
      </c>
      <c r="E55" s="626">
        <v>36936.349000000002</v>
      </c>
      <c r="F55" s="423">
        <v>-0.38892541128630354</v>
      </c>
      <c r="G55" s="424">
        <v>0.98851564890725929</v>
      </c>
      <c r="H55" s="422">
        <v>673609.14899999998</v>
      </c>
    </row>
    <row r="56" spans="1:8">
      <c r="A56" s="624">
        <v>39</v>
      </c>
      <c r="B56" s="623" t="s">
        <v>144</v>
      </c>
      <c r="C56" s="625">
        <v>61128.307000000001</v>
      </c>
      <c r="D56" s="625">
        <v>128298.93</v>
      </c>
      <c r="E56" s="626">
        <v>47525.177000000003</v>
      </c>
      <c r="F56" s="425">
        <v>-0.52354780355533748</v>
      </c>
      <c r="G56" s="424">
        <v>0.2862299702744926</v>
      </c>
      <c r="H56" s="422">
        <v>399472.71799999999</v>
      </c>
    </row>
    <row r="57" spans="1:8">
      <c r="A57" s="624">
        <v>40</v>
      </c>
      <c r="B57" s="622" t="s">
        <v>142</v>
      </c>
      <c r="C57" s="625">
        <v>31008.46</v>
      </c>
      <c r="D57" s="625">
        <v>118969.535</v>
      </c>
      <c r="E57" s="626">
        <v>123028.68700000001</v>
      </c>
      <c r="F57" s="423">
        <v>-0.73935797933479352</v>
      </c>
      <c r="G57" s="424">
        <v>-0.74795748246910909</v>
      </c>
      <c r="H57" s="422">
        <v>674726.14399999997</v>
      </c>
    </row>
    <row r="58" spans="1:8">
      <c r="A58" s="624">
        <v>41</v>
      </c>
      <c r="B58" s="622" t="s">
        <v>145</v>
      </c>
      <c r="C58" s="625">
        <v>27187.998</v>
      </c>
      <c r="D58" s="625">
        <v>31305.751</v>
      </c>
      <c r="E58" s="626">
        <v>40817.173999999999</v>
      </c>
      <c r="F58" s="423">
        <v>-0.13153343614085478</v>
      </c>
      <c r="G58" s="424">
        <v>-0.33390787907070685</v>
      </c>
      <c r="H58" s="422">
        <v>331664.48099999997</v>
      </c>
    </row>
    <row r="59" spans="1:8">
      <c r="A59" s="624">
        <v>42</v>
      </c>
      <c r="B59" s="622" t="s">
        <v>155</v>
      </c>
      <c r="C59" s="625">
        <v>26172.18</v>
      </c>
      <c r="D59" s="625">
        <v>50023.675999999999</v>
      </c>
      <c r="E59" s="626">
        <v>50801.48</v>
      </c>
      <c r="F59" s="423">
        <v>-0.47680414370187429</v>
      </c>
      <c r="G59" s="424">
        <v>-0.4848146156371822</v>
      </c>
      <c r="H59" s="422">
        <v>273591.59800000006</v>
      </c>
    </row>
    <row r="60" spans="1:8">
      <c r="A60" s="624">
        <v>43</v>
      </c>
      <c r="B60" s="622" t="s">
        <v>146</v>
      </c>
      <c r="C60" s="625">
        <v>15578.266</v>
      </c>
      <c r="D60" s="625">
        <v>84672.535999999993</v>
      </c>
      <c r="E60" s="626">
        <v>71149.404999999999</v>
      </c>
      <c r="F60" s="423">
        <v>-0.81601748647282746</v>
      </c>
      <c r="G60" s="424">
        <v>-0.78104854144598956</v>
      </c>
      <c r="H60" s="422">
        <v>471334.34799999994</v>
      </c>
    </row>
    <row r="61" spans="1:8">
      <c r="A61" s="624">
        <v>44</v>
      </c>
      <c r="B61" s="622" t="s">
        <v>140</v>
      </c>
      <c r="C61" s="625">
        <v>8588.5169999999998</v>
      </c>
      <c r="D61" s="625">
        <v>48869.366000000002</v>
      </c>
      <c r="E61" s="626">
        <v>58547.396000000001</v>
      </c>
      <c r="F61" s="423">
        <v>-0.82425560830889433</v>
      </c>
      <c r="G61" s="424">
        <v>-0.85330659283292465</v>
      </c>
      <c r="H61" s="422">
        <v>326637.99200000003</v>
      </c>
    </row>
    <row r="62" spans="1:8">
      <c r="A62" s="624">
        <v>45</v>
      </c>
      <c r="B62" s="622" t="s">
        <v>143</v>
      </c>
      <c r="C62" s="625">
        <v>8478.1029999999992</v>
      </c>
      <c r="D62" s="625">
        <v>467584.06699999998</v>
      </c>
      <c r="E62" s="626">
        <v>342116.08500000002</v>
      </c>
      <c r="F62" s="423">
        <v>-0.98186828081120225</v>
      </c>
      <c r="G62" s="424">
        <v>-0.97521863668000297</v>
      </c>
      <c r="H62" s="422">
        <v>3334591.3590000002</v>
      </c>
    </row>
    <row r="63" spans="1:8">
      <c r="A63" s="624">
        <v>46</v>
      </c>
      <c r="B63" s="622" t="s">
        <v>139</v>
      </c>
      <c r="C63" s="625">
        <v>754.43899999999996</v>
      </c>
      <c r="D63" s="625">
        <v>5353.9089999999997</v>
      </c>
      <c r="E63" s="626">
        <v>1553.135</v>
      </c>
      <c r="F63" s="423">
        <v>-0.8590863236562295</v>
      </c>
      <c r="G63" s="424">
        <v>-0.5142476346228757</v>
      </c>
      <c r="H63" s="422">
        <v>160394.99100000004</v>
      </c>
    </row>
    <row r="64" spans="1:8">
      <c r="A64" s="624">
        <v>47</v>
      </c>
      <c r="B64" s="622" t="s">
        <v>136</v>
      </c>
      <c r="C64" s="625"/>
      <c r="D64" s="625"/>
      <c r="E64" s="626">
        <v>70</v>
      </c>
      <c r="F64" s="628"/>
      <c r="G64" s="424"/>
      <c r="H64" s="422">
        <v>0</v>
      </c>
    </row>
    <row r="65" spans="1:8">
      <c r="A65" s="624">
        <v>48</v>
      </c>
      <c r="B65" s="622" t="s">
        <v>1705</v>
      </c>
      <c r="C65" s="625"/>
      <c r="D65" s="625">
        <v>4317.5600000000004</v>
      </c>
      <c r="E65" s="626"/>
      <c r="F65" s="423"/>
      <c r="G65" s="424"/>
      <c r="H65" s="422">
        <v>23475.521000000001</v>
      </c>
    </row>
    <row r="66" spans="1:8">
      <c r="A66" s="624"/>
      <c r="B66" s="622"/>
      <c r="C66" s="625"/>
      <c r="D66" s="625"/>
      <c r="E66" s="626"/>
      <c r="F66" s="423"/>
      <c r="G66" s="424"/>
      <c r="H66" s="422"/>
    </row>
    <row r="67" spans="1:8">
      <c r="A67" s="624"/>
      <c r="B67" s="622"/>
      <c r="C67" s="625"/>
      <c r="D67" s="625"/>
      <c r="E67" s="626"/>
      <c r="F67" s="423"/>
      <c r="G67" s="424"/>
      <c r="H67" s="422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C1:E1"/>
    <mergeCell ref="F1:G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G54"/>
  <sheetViews>
    <sheetView rightToLeft="1" zoomScaleNormal="100" workbookViewId="0">
      <selection activeCell="B7" sqref="B7"/>
    </sheetView>
  </sheetViews>
  <sheetFormatPr defaultColWidth="9.140625" defaultRowHeight="18" customHeight="1"/>
  <cols>
    <col min="1" max="1" width="9.140625" style="1106"/>
    <col min="2" max="2" width="21.42578125" style="83" customWidth="1"/>
    <col min="3" max="33" width="8.7109375" style="83" customWidth="1"/>
    <col min="34" max="16384" width="9.140625" style="83"/>
  </cols>
  <sheetData>
    <row r="1" spans="1:33" ht="18" customHeight="1" thickTop="1" thickBot="1">
      <c r="A1" s="1176" t="s">
        <v>17</v>
      </c>
      <c r="B1" s="976" t="s">
        <v>0</v>
      </c>
      <c r="C1" s="977" t="s">
        <v>1</v>
      </c>
      <c r="D1" s="977" t="s">
        <v>203</v>
      </c>
      <c r="E1" s="977" t="s">
        <v>3</v>
      </c>
      <c r="F1" s="977" t="s">
        <v>202</v>
      </c>
      <c r="G1" s="977" t="s">
        <v>5</v>
      </c>
      <c r="H1" s="977" t="s">
        <v>201</v>
      </c>
      <c r="I1" s="977" t="s">
        <v>7</v>
      </c>
      <c r="J1" s="977" t="s">
        <v>8</v>
      </c>
      <c r="K1" s="977" t="s">
        <v>9</v>
      </c>
      <c r="L1" s="977" t="s">
        <v>199</v>
      </c>
      <c r="M1" s="977" t="s">
        <v>11</v>
      </c>
      <c r="N1" s="977" t="s">
        <v>12</v>
      </c>
      <c r="O1" s="977" t="s">
        <v>49</v>
      </c>
      <c r="P1" s="977" t="s">
        <v>200</v>
      </c>
      <c r="Q1" s="977" t="s">
        <v>1477</v>
      </c>
      <c r="R1" s="977" t="s">
        <v>1506</v>
      </c>
      <c r="S1" s="977" t="s">
        <v>1556</v>
      </c>
      <c r="T1" s="977" t="s">
        <v>1612</v>
      </c>
      <c r="U1" s="977" t="s">
        <v>1642</v>
      </c>
      <c r="V1" s="977" t="s">
        <v>1413</v>
      </c>
      <c r="W1" s="977" t="s">
        <v>1731</v>
      </c>
      <c r="X1" s="977" t="s">
        <v>1856</v>
      </c>
      <c r="Y1" s="977" t="s">
        <v>1415</v>
      </c>
      <c r="Z1" s="977" t="s">
        <v>1952</v>
      </c>
      <c r="AA1" s="977" t="s">
        <v>1975</v>
      </c>
      <c r="AB1" s="977" t="s">
        <v>2075</v>
      </c>
      <c r="AC1" s="977" t="s">
        <v>2196</v>
      </c>
      <c r="AD1" s="977" t="s">
        <v>2280</v>
      </c>
      <c r="AE1" s="977" t="s">
        <v>2342</v>
      </c>
      <c r="AF1" s="977" t="s">
        <v>2453</v>
      </c>
      <c r="AG1" s="977" t="s">
        <v>2552</v>
      </c>
    </row>
    <row r="2" spans="1:33" ht="18" customHeight="1" thickTop="1">
      <c r="A2" s="1176"/>
      <c r="B2" s="972" t="s">
        <v>15</v>
      </c>
      <c r="C2" s="975">
        <v>3822856.6602745</v>
      </c>
      <c r="D2" s="975">
        <v>3799030.45242002</v>
      </c>
      <c r="E2" s="975">
        <v>3727259.6823775498</v>
      </c>
      <c r="F2" s="975">
        <v>4209331.7799570598</v>
      </c>
      <c r="G2" s="975">
        <v>4236948.4886483401</v>
      </c>
      <c r="H2" s="975">
        <v>5231137.4884003</v>
      </c>
      <c r="I2" s="975">
        <v>6124138.5967050102</v>
      </c>
      <c r="J2" s="975">
        <v>7162446.8201427003</v>
      </c>
      <c r="K2" s="975">
        <v>6681324.8667768398</v>
      </c>
      <c r="L2" s="975">
        <v>5924682.48594297</v>
      </c>
      <c r="M2" s="975">
        <v>6272917.4676469397</v>
      </c>
      <c r="N2" s="975">
        <v>6015099.2167147696</v>
      </c>
      <c r="O2" s="975">
        <v>6840614.6210029703</v>
      </c>
      <c r="P2" s="975">
        <v>7857710.3570234403</v>
      </c>
      <c r="Q2" s="975">
        <v>8281317.8758086897</v>
      </c>
      <c r="R2" s="975">
        <v>8987700.4920411203</v>
      </c>
      <c r="S2" s="975">
        <v>9432465.6082781292</v>
      </c>
      <c r="T2" s="975">
        <v>9829903.1751877908</v>
      </c>
      <c r="U2" s="975">
        <v>11115313.6987046</v>
      </c>
      <c r="V2" s="975">
        <v>11310493.4834207</v>
      </c>
      <c r="W2" s="975">
        <v>11201334.0774606</v>
      </c>
      <c r="X2" s="975">
        <v>13027125.204265701</v>
      </c>
      <c r="Y2" s="975">
        <v>14902392.567471201</v>
      </c>
      <c r="Z2" s="975">
        <v>17420335.066295601</v>
      </c>
      <c r="AA2" s="975">
        <v>18731465.610912599</v>
      </c>
      <c r="AB2" s="975">
        <v>25930151.842563801</v>
      </c>
      <c r="AC2" s="975">
        <v>37003258.296182103</v>
      </c>
      <c r="AD2" s="975">
        <v>47567387.750544898</v>
      </c>
      <c r="AE2" s="975">
        <v>71817861.905779496</v>
      </c>
      <c r="AF2" s="975">
        <v>66155973.358450599</v>
      </c>
      <c r="AG2" s="975">
        <v>59769369.266968802</v>
      </c>
    </row>
    <row r="3" spans="1:33" ht="18" customHeight="1">
      <c r="A3" s="1176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  <c r="AF3" s="91">
        <v>122300.5864918</v>
      </c>
      <c r="AG3" s="91">
        <v>132356.7365074</v>
      </c>
    </row>
    <row r="4" spans="1:33" ht="18" customHeight="1">
      <c r="A4" s="1176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  <c r="AF4" s="91">
        <v>215833.56723618999</v>
      </c>
      <c r="AG4" s="91">
        <v>365861.01728465001</v>
      </c>
    </row>
    <row r="5" spans="1:33" ht="18" customHeight="1">
      <c r="A5" s="1176"/>
      <c r="B5" s="978" t="s">
        <v>16</v>
      </c>
      <c r="C5" s="979">
        <v>3938536.6571092</v>
      </c>
      <c r="D5" s="979">
        <v>3915199.2883127001</v>
      </c>
      <c r="E5" s="979">
        <v>3844086.8862133399</v>
      </c>
      <c r="F5" s="979">
        <v>4330418.7348064203</v>
      </c>
      <c r="G5" s="979">
        <v>4359680.1500359597</v>
      </c>
      <c r="H5" s="979">
        <v>5353858.7269139905</v>
      </c>
      <c r="I5" s="979">
        <v>6247655.0066118604</v>
      </c>
      <c r="J5" s="979">
        <v>7287353.8434314998</v>
      </c>
      <c r="K5" s="979">
        <v>6806226.3544147499</v>
      </c>
      <c r="L5" s="979">
        <v>6054049.9372730302</v>
      </c>
      <c r="M5" s="979">
        <v>6405364.32274576</v>
      </c>
      <c r="N5" s="979">
        <v>6146619.5081680398</v>
      </c>
      <c r="O5" s="979">
        <v>6937269.47462638</v>
      </c>
      <c r="P5" s="979">
        <v>7956760.7981805298</v>
      </c>
      <c r="Q5" s="979">
        <v>8382115.1112253303</v>
      </c>
      <c r="R5" s="979">
        <v>9091095.1384523399</v>
      </c>
      <c r="S5" s="979">
        <v>9561281.4875196554</v>
      </c>
      <c r="T5" s="979">
        <v>9963631.6673291866</v>
      </c>
      <c r="U5" s="979">
        <v>11264523.993638359</v>
      </c>
      <c r="V5" s="979">
        <v>11475203.531423653</v>
      </c>
      <c r="W5" s="979">
        <v>11373632.969741885</v>
      </c>
      <c r="X5" s="979">
        <v>13214042.582902446</v>
      </c>
      <c r="Y5" s="979">
        <v>15097317.461271172</v>
      </c>
      <c r="Z5" s="979">
        <v>17616799.708939273</v>
      </c>
      <c r="AA5" s="979">
        <v>18959229.56071227</v>
      </c>
      <c r="AB5" s="979">
        <v>26167007.140272956</v>
      </c>
      <c r="AC5" s="979">
        <v>37263751.642979875</v>
      </c>
      <c r="AD5" s="979">
        <v>47855431.329064965</v>
      </c>
      <c r="AE5" s="979">
        <v>72133442.38274917</v>
      </c>
      <c r="AF5" s="979">
        <v>66494107.512178592</v>
      </c>
      <c r="AG5" s="979">
        <v>60267587.020760849</v>
      </c>
    </row>
    <row r="6" spans="1:33" ht="18" customHeight="1" thickBot="1">
      <c r="A6" s="1176" t="s">
        <v>18</v>
      </c>
      <c r="B6" s="973" t="s">
        <v>0</v>
      </c>
      <c r="C6" s="974" t="s">
        <v>1</v>
      </c>
      <c r="D6" s="974" t="s">
        <v>2</v>
      </c>
      <c r="E6" s="974" t="s">
        <v>3</v>
      </c>
      <c r="F6" s="974" t="s">
        <v>4</v>
      </c>
      <c r="G6" s="974" t="s">
        <v>5</v>
      </c>
      <c r="H6" s="974" t="s">
        <v>6</v>
      </c>
      <c r="I6" s="974" t="s">
        <v>7</v>
      </c>
      <c r="J6" s="974" t="s">
        <v>8</v>
      </c>
      <c r="K6" s="974" t="s">
        <v>9</v>
      </c>
      <c r="L6" s="974" t="s">
        <v>10</v>
      </c>
      <c r="M6" s="974" t="s">
        <v>11</v>
      </c>
      <c r="N6" s="974" t="s">
        <v>12</v>
      </c>
      <c r="O6" s="974" t="s">
        <v>329</v>
      </c>
      <c r="P6" s="974" t="s">
        <v>200</v>
      </c>
      <c r="Q6" s="974" t="s">
        <v>1477</v>
      </c>
      <c r="R6" s="974" t="s">
        <v>1506</v>
      </c>
      <c r="S6" s="974" t="s">
        <v>1556</v>
      </c>
      <c r="T6" s="974" t="s">
        <v>1612</v>
      </c>
      <c r="U6" s="974" t="s">
        <v>1642</v>
      </c>
      <c r="V6" s="974" t="s">
        <v>1413</v>
      </c>
      <c r="W6" s="974" t="s">
        <v>1731</v>
      </c>
      <c r="X6" s="974" t="s">
        <v>1856</v>
      </c>
      <c r="Y6" s="974" t="s">
        <v>1415</v>
      </c>
      <c r="Z6" s="974" t="s">
        <v>1952</v>
      </c>
      <c r="AA6" s="974" t="s">
        <v>1975</v>
      </c>
      <c r="AB6" s="974" t="s">
        <v>2075</v>
      </c>
      <c r="AC6" s="974" t="s">
        <v>2196</v>
      </c>
      <c r="AD6" s="974" t="s">
        <v>2280</v>
      </c>
      <c r="AE6" s="974" t="s">
        <v>2342</v>
      </c>
      <c r="AF6" s="974" t="s">
        <v>2453</v>
      </c>
      <c r="AG6" s="974" t="s">
        <v>2552</v>
      </c>
    </row>
    <row r="7" spans="1:33" ht="18" customHeight="1" thickTop="1">
      <c r="A7" s="1176"/>
      <c r="B7" s="972" t="s">
        <v>15</v>
      </c>
      <c r="C7" s="975">
        <v>973260.93878038996</v>
      </c>
      <c r="D7" s="975">
        <v>952948.91450948897</v>
      </c>
      <c r="E7" s="975">
        <v>953793.97652584803</v>
      </c>
      <c r="F7" s="975">
        <v>1036451.98837711</v>
      </c>
      <c r="G7" s="975">
        <v>1007464.89916064</v>
      </c>
      <c r="H7" s="975">
        <v>1196486.8105730801</v>
      </c>
      <c r="I7" s="975">
        <v>1517729.14983439</v>
      </c>
      <c r="J7" s="975">
        <v>1649683.5435301601</v>
      </c>
      <c r="K7" s="975">
        <v>1626129.0913326</v>
      </c>
      <c r="L7" s="975">
        <v>1506435.30441472</v>
      </c>
      <c r="M7" s="975">
        <v>1665580.4632538499</v>
      </c>
      <c r="N7" s="975">
        <v>1617048.3997321599</v>
      </c>
      <c r="O7" s="975">
        <v>1816869.8477914501</v>
      </c>
      <c r="P7" s="975">
        <v>2023760.7442985901</v>
      </c>
      <c r="Q7" s="975">
        <v>2109197.86180626</v>
      </c>
      <c r="R7" s="975">
        <v>2368910.1754969298</v>
      </c>
      <c r="S7" s="975">
        <v>2621625.0565607999</v>
      </c>
      <c r="T7" s="975">
        <v>2921208.64243</v>
      </c>
      <c r="U7" s="975">
        <v>3127748.1669796798</v>
      </c>
      <c r="V7" s="975">
        <v>3020167.9290135698</v>
      </c>
      <c r="W7" s="975">
        <v>3165945.3887821999</v>
      </c>
      <c r="X7" s="975">
        <v>3779197.66503033</v>
      </c>
      <c r="Y7" s="975">
        <v>4525273.00408189</v>
      </c>
      <c r="Z7" s="975">
        <v>5391002.5995821496</v>
      </c>
      <c r="AA7" s="975">
        <v>5835080.1314278999</v>
      </c>
      <c r="AB7" s="975">
        <v>7829211.2560969302</v>
      </c>
      <c r="AC7" s="975">
        <v>10448432.617656199</v>
      </c>
      <c r="AD7" s="975">
        <v>13253907.301572099</v>
      </c>
      <c r="AE7" s="975">
        <v>17625295.9579827</v>
      </c>
      <c r="AF7" s="975">
        <v>17769830.530528799</v>
      </c>
      <c r="AG7" s="975">
        <v>16336185.202620899</v>
      </c>
    </row>
    <row r="8" spans="1:33" ht="18" customHeight="1">
      <c r="A8" s="1176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  <c r="AF8" s="91">
        <v>1490653.37913216</v>
      </c>
      <c r="AG8" s="91">
        <v>1797994.4689131</v>
      </c>
    </row>
    <row r="9" spans="1:33" ht="18" customHeight="1">
      <c r="A9" s="1176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  <c r="AF9" s="91">
        <v>155653.59134442499</v>
      </c>
      <c r="AG9" s="91">
        <v>171187.32056896001</v>
      </c>
    </row>
    <row r="10" spans="1:33" ht="18" customHeight="1">
      <c r="A10" s="1176"/>
      <c r="B10" s="980" t="s">
        <v>16</v>
      </c>
      <c r="C10" s="751">
        <v>1437027.2953292399</v>
      </c>
      <c r="D10" s="751">
        <v>1469385.11277038</v>
      </c>
      <c r="E10" s="751">
        <v>1498803.741266761</v>
      </c>
      <c r="F10" s="751">
        <v>1576942.779674775</v>
      </c>
      <c r="G10" s="751">
        <v>1552816.188929918</v>
      </c>
      <c r="H10" s="751">
        <v>1730657.9922673451</v>
      </c>
      <c r="I10" s="751">
        <v>2123401.4829323282</v>
      </c>
      <c r="J10" s="751">
        <v>2334973.9680258343</v>
      </c>
      <c r="K10" s="751">
        <v>2356356.285763185</v>
      </c>
      <c r="L10" s="751">
        <v>2204043.990395423</v>
      </c>
      <c r="M10" s="751">
        <v>2321879.7083893572</v>
      </c>
      <c r="N10" s="751">
        <v>2288811.6058504959</v>
      </c>
      <c r="O10" s="751">
        <v>2470756.400063049</v>
      </c>
      <c r="P10" s="751">
        <v>2704550.5030945148</v>
      </c>
      <c r="Q10" s="751">
        <v>2806594.3039585068</v>
      </c>
      <c r="R10" s="751">
        <v>3141049.2610217999</v>
      </c>
      <c r="S10" s="751">
        <v>3384432.06026841</v>
      </c>
      <c r="T10" s="751">
        <v>3658433.446297796</v>
      </c>
      <c r="U10" s="751">
        <v>3850864.3066030545</v>
      </c>
      <c r="V10" s="751">
        <v>3832291.0919314125</v>
      </c>
      <c r="W10" s="751">
        <v>4084752.1564669926</v>
      </c>
      <c r="X10" s="751">
        <v>4743940.604562873</v>
      </c>
      <c r="Y10" s="751">
        <v>5537533.6804762334</v>
      </c>
      <c r="Z10" s="751">
        <v>6457366.7639799928</v>
      </c>
      <c r="AA10" s="751">
        <v>7130287.6642687116</v>
      </c>
      <c r="AB10" s="751">
        <v>8986869.1287580878</v>
      </c>
      <c r="AC10" s="751">
        <v>11961388.582896825</v>
      </c>
      <c r="AD10" s="751">
        <v>14887322.900131032</v>
      </c>
      <c r="AE10" s="751">
        <v>19009214.475108568</v>
      </c>
      <c r="AF10" s="751">
        <v>19416137.501005381</v>
      </c>
      <c r="AG10" s="751">
        <v>18305366.992102958</v>
      </c>
    </row>
    <row r="11" spans="1:33" ht="18" customHeight="1" thickBot="1">
      <c r="A11" s="89" t="s">
        <v>19</v>
      </c>
      <c r="B11" s="973" t="s">
        <v>0</v>
      </c>
      <c r="C11" s="974" t="s">
        <v>1</v>
      </c>
      <c r="D11" s="974" t="s">
        <v>2</v>
      </c>
      <c r="E11" s="974" t="s">
        <v>3</v>
      </c>
      <c r="F11" s="974" t="s">
        <v>4</v>
      </c>
      <c r="G11" s="974" t="s">
        <v>5</v>
      </c>
      <c r="H11" s="974" t="s">
        <v>6</v>
      </c>
      <c r="I11" s="974" t="s">
        <v>7</v>
      </c>
      <c r="J11" s="974" t="s">
        <v>8</v>
      </c>
      <c r="K11" s="974" t="s">
        <v>9</v>
      </c>
      <c r="L11" s="974" t="s">
        <v>10</v>
      </c>
      <c r="M11" s="974" t="s">
        <v>11</v>
      </c>
      <c r="N11" s="974" t="s">
        <v>12</v>
      </c>
      <c r="O11" s="974" t="s">
        <v>329</v>
      </c>
      <c r="P11" s="974" t="s">
        <v>200</v>
      </c>
      <c r="Q11" s="974" t="s">
        <v>1477</v>
      </c>
      <c r="R11" s="974" t="s">
        <v>1506</v>
      </c>
      <c r="S11" s="974" t="s">
        <v>1556</v>
      </c>
      <c r="T11" s="974" t="s">
        <v>1612</v>
      </c>
      <c r="U11" s="974" t="s">
        <v>1642</v>
      </c>
      <c r="V11" s="974" t="s">
        <v>1413</v>
      </c>
      <c r="W11" s="974" t="s">
        <v>1731</v>
      </c>
      <c r="X11" s="974" t="s">
        <v>1856</v>
      </c>
      <c r="Y11" s="974" t="s">
        <v>1415</v>
      </c>
      <c r="Z11" s="974" t="s">
        <v>1952</v>
      </c>
      <c r="AA11" s="974" t="s">
        <v>1975</v>
      </c>
      <c r="AB11" s="974" t="s">
        <v>2075</v>
      </c>
      <c r="AC11" s="974" t="s">
        <v>2196</v>
      </c>
      <c r="AD11" s="974" t="s">
        <v>2280</v>
      </c>
      <c r="AE11" s="974" t="s">
        <v>2342</v>
      </c>
      <c r="AF11" s="974" t="s">
        <v>2453</v>
      </c>
      <c r="AG11" s="974" t="s">
        <v>2552</v>
      </c>
    </row>
    <row r="12" spans="1:33" ht="18" customHeight="1" thickTop="1">
      <c r="A12" s="89" t="s">
        <v>171</v>
      </c>
      <c r="B12" s="972" t="s">
        <v>13</v>
      </c>
      <c r="C12" s="975">
        <v>31698.700861099998</v>
      </c>
      <c r="D12" s="975">
        <v>32449.67915</v>
      </c>
      <c r="E12" s="975">
        <v>32903.9746581</v>
      </c>
      <c r="F12" s="975">
        <v>33469.526209000003</v>
      </c>
      <c r="G12" s="975">
        <v>33719.852305300003</v>
      </c>
      <c r="H12" s="975">
        <v>34053.620433700002</v>
      </c>
      <c r="I12" s="975">
        <v>34628.443321500003</v>
      </c>
      <c r="J12" s="975">
        <v>35741.0037495</v>
      </c>
      <c r="K12" s="975">
        <v>36427.0826801</v>
      </c>
      <c r="L12" s="975">
        <v>36427.0826801</v>
      </c>
      <c r="M12" s="975">
        <v>37187.332305900003</v>
      </c>
      <c r="N12" s="975">
        <v>38040.295300700003</v>
      </c>
      <c r="O12" s="975">
        <v>38763.459578900001</v>
      </c>
      <c r="P12" s="975">
        <v>38763.459578900001</v>
      </c>
      <c r="Q12" s="975">
        <v>39764.763964099999</v>
      </c>
      <c r="R12" s="975">
        <v>40682.626317200004</v>
      </c>
      <c r="S12" s="975">
        <v>40682.626317200004</v>
      </c>
      <c r="T12" s="975">
        <v>41878.6287773</v>
      </c>
      <c r="U12" s="975">
        <v>42527.622360300003</v>
      </c>
      <c r="V12" s="975">
        <v>44789.828563900002</v>
      </c>
      <c r="W12" s="975">
        <v>45373.922788600001</v>
      </c>
      <c r="X12" s="975">
        <v>45373.922788600001</v>
      </c>
      <c r="Y12" s="975">
        <v>46616.2819332</v>
      </c>
      <c r="Z12" s="975">
        <v>46616.2819332</v>
      </c>
      <c r="AA12" s="975">
        <v>46616.2819332</v>
      </c>
      <c r="AB12" s="975">
        <v>48183.137869300001</v>
      </c>
      <c r="AC12" s="975">
        <v>50083.7619338</v>
      </c>
      <c r="AD12" s="975">
        <v>50083.7619338</v>
      </c>
      <c r="AE12" s="975">
        <v>51613.532522300004</v>
      </c>
      <c r="AF12" s="975">
        <v>52290.340115999999</v>
      </c>
      <c r="AG12" s="975">
        <v>55628.021399999998</v>
      </c>
    </row>
    <row r="13" spans="1:33" ht="18" customHeight="1">
      <c r="A13" s="89" t="s">
        <v>170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  <c r="AF13" s="91">
        <v>23615.905418654998</v>
      </c>
      <c r="AG13" s="91">
        <v>26962.305746095</v>
      </c>
    </row>
    <row r="14" spans="1:33" ht="18" customHeight="1">
      <c r="B14" s="980" t="s">
        <v>16</v>
      </c>
      <c r="C14" s="751">
        <v>35080.443861100001</v>
      </c>
      <c r="D14" s="751">
        <v>36162.031150000003</v>
      </c>
      <c r="E14" s="751">
        <v>36896.593658099999</v>
      </c>
      <c r="F14" s="751">
        <v>39329.049208999997</v>
      </c>
      <c r="G14" s="751">
        <v>40713.6793053</v>
      </c>
      <c r="H14" s="751">
        <v>42234.066433699998</v>
      </c>
      <c r="I14" s="751">
        <v>44422.457321499998</v>
      </c>
      <c r="J14" s="751">
        <v>44654.866749499997</v>
      </c>
      <c r="K14" s="751">
        <v>45106.214680099998</v>
      </c>
      <c r="L14" s="751">
        <v>43811.278680099997</v>
      </c>
      <c r="M14" s="751">
        <v>45729.9243059</v>
      </c>
      <c r="N14" s="751">
        <v>47787.806300700002</v>
      </c>
      <c r="O14" s="751">
        <v>48489.471578899997</v>
      </c>
      <c r="P14" s="751">
        <v>49024.170578899997</v>
      </c>
      <c r="Q14" s="751">
        <v>49582.713964100003</v>
      </c>
      <c r="R14" s="751">
        <v>50249.243317200002</v>
      </c>
      <c r="S14" s="751">
        <v>49525.081317200005</v>
      </c>
      <c r="T14" s="751">
        <v>50338.9657773</v>
      </c>
      <c r="U14" s="751">
        <v>50759.126360300004</v>
      </c>
      <c r="V14" s="751">
        <v>52819.634563899999</v>
      </c>
      <c r="W14" s="751">
        <v>53976.287788599999</v>
      </c>
      <c r="X14" s="751">
        <v>54650.306788599999</v>
      </c>
      <c r="Y14" s="751">
        <v>56922.672933199996</v>
      </c>
      <c r="Z14" s="751">
        <v>57987.1759332</v>
      </c>
      <c r="AA14" s="751">
        <v>60067.402933199999</v>
      </c>
      <c r="AB14" s="751">
        <v>61494.621869299997</v>
      </c>
      <c r="AC14" s="751">
        <v>67275.362933800003</v>
      </c>
      <c r="AD14" s="751">
        <v>67503.747933799998</v>
      </c>
      <c r="AE14" s="751">
        <v>73832.265503675007</v>
      </c>
      <c r="AF14" s="751">
        <v>75906.245534654998</v>
      </c>
      <c r="AG14" s="751">
        <v>82590.327146094991</v>
      </c>
    </row>
    <row r="15" spans="1:33" ht="18" customHeight="1">
      <c r="B15" s="981" t="s">
        <v>1131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</row>
    <row r="17" spans="1:15" ht="18" customHeight="1" thickBot="1">
      <c r="B17" s="973" t="s">
        <v>0</v>
      </c>
      <c r="C17" s="974" t="s">
        <v>1642</v>
      </c>
      <c r="D17" s="974" t="s">
        <v>1413</v>
      </c>
      <c r="E17" s="974" t="s">
        <v>1731</v>
      </c>
      <c r="F17" s="974" t="s">
        <v>1856</v>
      </c>
      <c r="G17" s="974" t="s">
        <v>1415</v>
      </c>
      <c r="H17" s="974" t="s">
        <v>1952</v>
      </c>
      <c r="I17" s="974" t="s">
        <v>1975</v>
      </c>
      <c r="J17" s="974" t="s">
        <v>2075</v>
      </c>
      <c r="K17" s="974" t="s">
        <v>2196</v>
      </c>
      <c r="L17" s="974" t="s">
        <v>2280</v>
      </c>
      <c r="M17" s="974" t="s">
        <v>2342</v>
      </c>
      <c r="N17" s="974" t="s">
        <v>2453</v>
      </c>
      <c r="O17" s="974" t="s">
        <v>2552</v>
      </c>
    </row>
    <row r="18" spans="1:15" ht="18" customHeight="1" thickTop="1">
      <c r="A18" s="1107" t="s">
        <v>17</v>
      </c>
      <c r="B18" s="984" t="s">
        <v>16</v>
      </c>
      <c r="C18" s="982">
        <v>11264523.993638359</v>
      </c>
      <c r="D18" s="982">
        <v>11475203.531423653</v>
      </c>
      <c r="E18" s="982">
        <v>11373632.969741885</v>
      </c>
      <c r="F18" s="982">
        <v>13214042.582902446</v>
      </c>
      <c r="G18" s="982">
        <v>15097317.461271172</v>
      </c>
      <c r="H18" s="982">
        <v>17616799.708939273</v>
      </c>
      <c r="I18" s="982">
        <v>18959229.56071227</v>
      </c>
      <c r="J18" s="982">
        <v>26167007.140272956</v>
      </c>
      <c r="K18" s="982">
        <v>37263751.642979875</v>
      </c>
      <c r="L18" s="982">
        <v>47855431.329064965</v>
      </c>
      <c r="M18" s="982">
        <v>72133442.38274917</v>
      </c>
      <c r="N18" s="982">
        <v>66494107.512178592</v>
      </c>
      <c r="O18" s="982">
        <v>60267587.020760849</v>
      </c>
    </row>
    <row r="19" spans="1:15" ht="18" customHeight="1">
      <c r="A19" s="1108" t="s">
        <v>18</v>
      </c>
      <c r="B19" s="984" t="s">
        <v>16</v>
      </c>
      <c r="C19" s="982">
        <v>3850864.3066030545</v>
      </c>
      <c r="D19" s="982">
        <v>3832291.0919314125</v>
      </c>
      <c r="E19" s="982">
        <v>4084752.1564669926</v>
      </c>
      <c r="F19" s="982">
        <v>4743940.604562873</v>
      </c>
      <c r="G19" s="982">
        <v>5537533.6804762334</v>
      </c>
      <c r="H19" s="982">
        <v>6457366.7639799928</v>
      </c>
      <c r="I19" s="982">
        <v>7130287.6642687116</v>
      </c>
      <c r="J19" s="982">
        <v>8986869.1287580878</v>
      </c>
      <c r="K19" s="982">
        <v>11961388.582896825</v>
      </c>
      <c r="L19" s="982">
        <v>14887322.900131032</v>
      </c>
      <c r="M19" s="982">
        <v>19009214.475108568</v>
      </c>
      <c r="N19" s="982">
        <v>19416137.501005381</v>
      </c>
      <c r="O19" s="982">
        <v>18305366.992102958</v>
      </c>
    </row>
    <row r="20" spans="1:15" ht="18" customHeight="1">
      <c r="B20" s="983" t="s">
        <v>1131</v>
      </c>
      <c r="C20" s="982">
        <v>15166147.426601715</v>
      </c>
      <c r="D20" s="982">
        <v>15360314.257918967</v>
      </c>
      <c r="E20" s="982">
        <v>15512361.413997477</v>
      </c>
      <c r="F20" s="982">
        <v>18012633.494253922</v>
      </c>
      <c r="G20" s="982">
        <v>20691773.814680606</v>
      </c>
      <c r="H20" s="982">
        <v>24132153.648852468</v>
      </c>
      <c r="I20" s="982">
        <v>26149584.627914179</v>
      </c>
      <c r="J20" s="982">
        <v>35215370.890900344</v>
      </c>
      <c r="K20" s="982">
        <v>49292415.588810511</v>
      </c>
      <c r="L20" s="982">
        <v>62810257.977129802</v>
      </c>
      <c r="M20" s="982">
        <v>91216489.123361424</v>
      </c>
      <c r="N20" s="982">
        <v>85986151.258718625</v>
      </c>
      <c r="O20" s="982">
        <v>78655544.340009898</v>
      </c>
    </row>
    <row r="23" spans="1:15" ht="18.75" customHeight="1"/>
    <row r="38" spans="1:7" ht="18" customHeight="1" thickBot="1">
      <c r="F38" s="1177" t="s">
        <v>1725</v>
      </c>
      <c r="G38" s="1177"/>
    </row>
    <row r="39" spans="1:7" ht="18" customHeight="1" thickBot="1">
      <c r="A39" s="1178" t="s">
        <v>19</v>
      </c>
      <c r="B39" s="1180" t="s">
        <v>0</v>
      </c>
      <c r="C39" s="1182" t="s">
        <v>102</v>
      </c>
      <c r="D39" s="1182"/>
      <c r="E39" s="1182"/>
      <c r="F39" s="1182" t="s">
        <v>231</v>
      </c>
      <c r="G39" s="1182"/>
    </row>
    <row r="40" spans="1:7" ht="18" customHeight="1">
      <c r="A40" s="1179"/>
      <c r="B40" s="1181"/>
      <c r="C40" s="994" t="s">
        <v>2553</v>
      </c>
      <c r="D40" s="995" t="s">
        <v>2454</v>
      </c>
      <c r="E40" s="996" t="s">
        <v>1976</v>
      </c>
      <c r="F40" s="221" t="s">
        <v>232</v>
      </c>
      <c r="G40" s="222" t="s">
        <v>1733</v>
      </c>
    </row>
    <row r="41" spans="1:7" ht="18" customHeight="1">
      <c r="A41" s="1174" t="s">
        <v>17</v>
      </c>
      <c r="B41" s="223" t="s">
        <v>15</v>
      </c>
      <c r="C41" s="224">
        <v>59769369.266968802</v>
      </c>
      <c r="D41" s="224">
        <v>66155973.358450599</v>
      </c>
      <c r="E41" s="225">
        <v>18731465.610912599</v>
      </c>
      <c r="F41" s="226">
        <v>-9.6538585516344533E-2</v>
      </c>
      <c r="G41" s="227">
        <v>2.1908538556720458</v>
      </c>
    </row>
    <row r="42" spans="1:7" ht="18" customHeight="1">
      <c r="A42" s="1174"/>
      <c r="B42" s="223" t="s">
        <v>14</v>
      </c>
      <c r="C42" s="224">
        <v>132356.7365074</v>
      </c>
      <c r="D42" s="224">
        <v>122300.5864918</v>
      </c>
      <c r="E42" s="225">
        <v>118535.459335045</v>
      </c>
      <c r="F42" s="226">
        <v>8.2224871556721757E-2</v>
      </c>
      <c r="G42" s="227">
        <v>0.11660035950329961</v>
      </c>
    </row>
    <row r="43" spans="1:7" ht="18" customHeight="1" thickBot="1">
      <c r="A43" s="1174"/>
      <c r="B43" s="228" t="s">
        <v>13</v>
      </c>
      <c r="C43" s="229">
        <v>365861.01728465001</v>
      </c>
      <c r="D43" s="229">
        <v>215833.56723618999</v>
      </c>
      <c r="E43" s="230">
        <v>109228.490464628</v>
      </c>
      <c r="F43" s="226">
        <v>0.69510712337104952</v>
      </c>
      <c r="G43" s="227">
        <v>2.3495017254965047</v>
      </c>
    </row>
    <row r="44" spans="1:7" ht="18" customHeight="1">
      <c r="A44" s="1174"/>
      <c r="B44" s="231" t="s">
        <v>48</v>
      </c>
      <c r="C44" s="990">
        <v>60267587.020760849</v>
      </c>
      <c r="D44" s="990">
        <v>66494107.512178592</v>
      </c>
      <c r="E44" s="991">
        <v>18959229.56071227</v>
      </c>
      <c r="F44" s="232">
        <v>-9.3640184437054685E-2</v>
      </c>
      <c r="G44" s="233">
        <v>2.178799371977048</v>
      </c>
    </row>
    <row r="45" spans="1:7" ht="18" customHeight="1">
      <c r="A45" s="1109"/>
      <c r="B45" s="234"/>
      <c r="C45" s="235"/>
      <c r="D45" s="236"/>
      <c r="E45" s="237"/>
      <c r="F45" s="236"/>
      <c r="G45" s="237"/>
    </row>
    <row r="46" spans="1:7" ht="18" customHeight="1">
      <c r="A46" s="1174" t="s">
        <v>18</v>
      </c>
      <c r="B46" s="223" t="s">
        <v>15</v>
      </c>
      <c r="C46" s="224">
        <v>16336185.202620899</v>
      </c>
      <c r="D46" s="224">
        <v>17769830.530528799</v>
      </c>
      <c r="E46" s="225">
        <v>5835080.1314278999</v>
      </c>
      <c r="F46" s="226">
        <v>-8.0678615670806697E-2</v>
      </c>
      <c r="G46" s="227">
        <v>1.799650533440623</v>
      </c>
    </row>
    <row r="47" spans="1:7" ht="18" customHeight="1">
      <c r="A47" s="1174"/>
      <c r="B47" s="223" t="s">
        <v>14</v>
      </c>
      <c r="C47" s="224">
        <v>1797994.4689131</v>
      </c>
      <c r="D47" s="224">
        <v>1490653.37913216</v>
      </c>
      <c r="E47" s="225">
        <v>1248698.2262228101</v>
      </c>
      <c r="F47" s="226">
        <v>0.20617877642344329</v>
      </c>
      <c r="G47" s="227">
        <v>0.43989510928661857</v>
      </c>
    </row>
    <row r="48" spans="1:7" ht="18" customHeight="1" thickBot="1">
      <c r="A48" s="1174"/>
      <c r="B48" s="228" t="s">
        <v>13</v>
      </c>
      <c r="C48" s="229">
        <v>171187.32056896001</v>
      </c>
      <c r="D48" s="229">
        <v>155653.59134442499</v>
      </c>
      <c r="E48" s="230">
        <v>46509.306618000999</v>
      </c>
      <c r="F48" s="238">
        <v>9.9796792932085321E-2</v>
      </c>
      <c r="G48" s="239">
        <v>2.6807110881051823</v>
      </c>
    </row>
    <row r="49" spans="1:7" ht="18" customHeight="1" thickBot="1">
      <c r="A49" s="1175"/>
      <c r="B49" s="240" t="s">
        <v>48</v>
      </c>
      <c r="C49" s="964">
        <v>18305366.992102958</v>
      </c>
      <c r="D49" s="964">
        <v>19416137.501005381</v>
      </c>
      <c r="E49" s="965">
        <v>7130287.6642687116</v>
      </c>
      <c r="F49" s="241">
        <v>-5.7208623952364701E-2</v>
      </c>
      <c r="G49" s="242">
        <v>1.5672690716020883</v>
      </c>
    </row>
    <row r="50" spans="1:7" ht="18" customHeight="1" thickBot="1">
      <c r="A50" s="1110"/>
      <c r="B50" s="243"/>
      <c r="C50" s="244"/>
      <c r="D50" s="245"/>
      <c r="E50" s="246"/>
      <c r="F50" s="244"/>
      <c r="G50" s="245"/>
    </row>
    <row r="51" spans="1:7" ht="18" customHeight="1" thickBot="1">
      <c r="A51" s="1111" t="s">
        <v>171</v>
      </c>
      <c r="B51" s="228" t="s">
        <v>13</v>
      </c>
      <c r="C51" s="229">
        <v>55628.021399999998</v>
      </c>
      <c r="D51" s="229">
        <v>52290.340115999999</v>
      </c>
      <c r="E51" s="230">
        <v>46616.2819332</v>
      </c>
      <c r="F51" s="238">
        <v>6.3829787234042534E-2</v>
      </c>
      <c r="G51" s="239">
        <v>0.19331742243436745</v>
      </c>
    </row>
    <row r="52" spans="1:7" ht="18" customHeight="1" thickBot="1">
      <c r="A52" s="1110"/>
      <c r="B52" s="243"/>
      <c r="C52" s="244"/>
      <c r="D52" s="247"/>
      <c r="E52" s="248"/>
      <c r="F52" s="244"/>
      <c r="G52" s="245"/>
    </row>
    <row r="53" spans="1:7" ht="18" customHeight="1" thickBot="1">
      <c r="A53" s="1111" t="s">
        <v>170</v>
      </c>
      <c r="B53" s="228" t="s">
        <v>13</v>
      </c>
      <c r="C53" s="229">
        <v>26962.305746095</v>
      </c>
      <c r="D53" s="229">
        <v>23615.905418654998</v>
      </c>
      <c r="E53" s="230">
        <v>13451.120999999999</v>
      </c>
      <c r="F53" s="238">
        <v>0.14170112337918517</v>
      </c>
      <c r="G53" s="239">
        <v>1.0044653338628806</v>
      </c>
    </row>
    <row r="54" spans="1:7" ht="18" customHeight="1" thickBot="1">
      <c r="A54" s="1112"/>
      <c r="B54" s="249" t="s">
        <v>115</v>
      </c>
      <c r="C54" s="992">
        <v>78655544.340009898</v>
      </c>
      <c r="D54" s="992">
        <v>85986151.258718625</v>
      </c>
      <c r="E54" s="993">
        <v>26149584.627914179</v>
      </c>
      <c r="F54" s="250">
        <v>-8.5253343839661988E-2</v>
      </c>
      <c r="G54" s="251">
        <v>2.0079079824482799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H19" sqref="H19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40"/>
  </cols>
  <sheetData>
    <row r="1" spans="1:13" ht="16.5" customHeight="1">
      <c r="A1" s="1343" t="s">
        <v>116</v>
      </c>
      <c r="B1" s="1345" t="s">
        <v>31</v>
      </c>
      <c r="C1" s="1346"/>
      <c r="D1" s="1346"/>
      <c r="E1" s="1347"/>
      <c r="F1" s="1345" t="s">
        <v>1462</v>
      </c>
      <c r="G1" s="1346"/>
      <c r="H1" s="1346"/>
      <c r="I1" s="1347"/>
      <c r="J1" s="1345" t="s">
        <v>2338</v>
      </c>
      <c r="K1" s="1346"/>
      <c r="L1" s="1346"/>
      <c r="M1" s="1346"/>
    </row>
    <row r="2" spans="1:13" ht="16.5" customHeight="1">
      <c r="A2" s="1344"/>
      <c r="B2" s="118" t="s">
        <v>1643</v>
      </c>
      <c r="C2" s="118" t="s">
        <v>1977</v>
      </c>
      <c r="D2" s="118" t="s">
        <v>2455</v>
      </c>
      <c r="E2" s="119" t="s">
        <v>2554</v>
      </c>
      <c r="F2" s="118" t="s">
        <v>1643</v>
      </c>
      <c r="G2" s="118" t="s">
        <v>1977</v>
      </c>
      <c r="H2" s="118" t="s">
        <v>2455</v>
      </c>
      <c r="I2" s="119" t="s">
        <v>2554</v>
      </c>
      <c r="J2" s="118" t="s">
        <v>1643</v>
      </c>
      <c r="K2" s="118" t="s">
        <v>1977</v>
      </c>
      <c r="L2" s="118" t="s">
        <v>2455</v>
      </c>
      <c r="M2" s="119" t="s">
        <v>2554</v>
      </c>
    </row>
    <row r="3" spans="1:13" ht="16.5" customHeight="1">
      <c r="A3" s="564" t="s">
        <v>136</v>
      </c>
      <c r="B3" s="117">
        <v>3.25969</v>
      </c>
      <c r="C3" s="117"/>
      <c r="D3" s="117"/>
      <c r="E3" s="116"/>
      <c r="F3" s="117">
        <v>70</v>
      </c>
      <c r="G3" s="117"/>
      <c r="H3" s="117"/>
      <c r="I3" s="116"/>
      <c r="J3" s="117">
        <v>1</v>
      </c>
      <c r="K3" s="117"/>
      <c r="L3" s="117"/>
      <c r="M3" s="116"/>
    </row>
    <row r="4" spans="1:13" ht="16.5" customHeight="1">
      <c r="A4" s="564" t="s">
        <v>146</v>
      </c>
      <c r="B4" s="117">
        <v>659.05274448800003</v>
      </c>
      <c r="C4" s="117">
        <v>810.866086623</v>
      </c>
      <c r="D4" s="117">
        <v>1705.65520195</v>
      </c>
      <c r="E4" s="116">
        <v>294.30506958000001</v>
      </c>
      <c r="F4" s="117">
        <v>46664.832999999999</v>
      </c>
      <c r="G4" s="117">
        <v>31482.098000000002</v>
      </c>
      <c r="H4" s="117">
        <v>28357.596000000001</v>
      </c>
      <c r="I4" s="116">
        <v>5173.99</v>
      </c>
      <c r="J4" s="117">
        <v>16688</v>
      </c>
      <c r="K4" s="117">
        <v>16439</v>
      </c>
      <c r="L4" s="117">
        <v>15565</v>
      </c>
      <c r="M4" s="116">
        <v>3216</v>
      </c>
    </row>
    <row r="5" spans="1:13" ht="16.5" customHeight="1">
      <c r="A5" s="564" t="s">
        <v>145</v>
      </c>
      <c r="B5" s="117">
        <v>772.67380677999995</v>
      </c>
      <c r="C5" s="117">
        <v>1928.3643764559999</v>
      </c>
      <c r="D5" s="117">
        <v>3577.2441401699998</v>
      </c>
      <c r="E5" s="116">
        <v>2035.78524958</v>
      </c>
      <c r="F5" s="117">
        <v>40817.173999999999</v>
      </c>
      <c r="G5" s="117">
        <v>50556.908000000003</v>
      </c>
      <c r="H5" s="117">
        <v>31305.751</v>
      </c>
      <c r="I5" s="116">
        <v>27187.998</v>
      </c>
      <c r="J5" s="117">
        <v>16269</v>
      </c>
      <c r="K5" s="117">
        <v>26199</v>
      </c>
      <c r="L5" s="117">
        <v>54973</v>
      </c>
      <c r="M5" s="116">
        <v>26453</v>
      </c>
    </row>
    <row r="6" spans="1:13" ht="16.5" customHeight="1">
      <c r="A6" s="564" t="s">
        <v>135</v>
      </c>
      <c r="B6" s="117">
        <v>3030.7763363559998</v>
      </c>
      <c r="C6" s="117">
        <v>5613.6434168610003</v>
      </c>
      <c r="D6" s="117">
        <v>21691.399790830001</v>
      </c>
      <c r="E6" s="116">
        <v>6103.3753844900002</v>
      </c>
      <c r="F6" s="117">
        <v>615369.17799999996</v>
      </c>
      <c r="G6" s="117">
        <v>1039440.758</v>
      </c>
      <c r="H6" s="117">
        <v>1086085.1910000001</v>
      </c>
      <c r="I6" s="116">
        <v>408130.27100000001</v>
      </c>
      <c r="J6" s="117">
        <v>72437</v>
      </c>
      <c r="K6" s="117">
        <v>88396</v>
      </c>
      <c r="L6" s="117">
        <v>246186</v>
      </c>
      <c r="M6" s="116">
        <v>67749</v>
      </c>
    </row>
    <row r="7" spans="1:13" ht="16.5" customHeight="1">
      <c r="A7" s="564" t="s">
        <v>106</v>
      </c>
      <c r="B7" s="117">
        <v>15377.889551804001</v>
      </c>
      <c r="C7" s="117">
        <v>36828.319579515999</v>
      </c>
      <c r="D7" s="117">
        <v>117860.44448826301</v>
      </c>
      <c r="E7" s="116">
        <v>95239.057158858006</v>
      </c>
      <c r="F7" s="117">
        <v>2913882.1630000002</v>
      </c>
      <c r="G7" s="117">
        <v>4262856.3020000001</v>
      </c>
      <c r="H7" s="117">
        <v>3840087.31</v>
      </c>
      <c r="I7" s="116">
        <v>4222426.0250000004</v>
      </c>
      <c r="J7" s="117">
        <v>359296</v>
      </c>
      <c r="K7" s="117">
        <v>427373</v>
      </c>
      <c r="L7" s="117">
        <v>1037802</v>
      </c>
      <c r="M7" s="116">
        <v>653131</v>
      </c>
    </row>
    <row r="8" spans="1:13" ht="16.5" customHeight="1">
      <c r="A8" s="564" t="s">
        <v>131</v>
      </c>
      <c r="B8" s="117">
        <v>2710.8285804540001</v>
      </c>
      <c r="C8" s="117">
        <v>7178.6693288229999</v>
      </c>
      <c r="D8" s="117">
        <v>14851.49082004</v>
      </c>
      <c r="E8" s="116">
        <v>4748.0281025900003</v>
      </c>
      <c r="F8" s="117">
        <v>296434.25</v>
      </c>
      <c r="G8" s="117">
        <v>698289.93799999997</v>
      </c>
      <c r="H8" s="117">
        <v>389903.76699999999</v>
      </c>
      <c r="I8" s="116">
        <v>138483.027</v>
      </c>
      <c r="J8" s="117">
        <v>53618</v>
      </c>
      <c r="K8" s="117">
        <v>166555</v>
      </c>
      <c r="L8" s="117">
        <v>172427</v>
      </c>
      <c r="M8" s="116">
        <v>41033</v>
      </c>
    </row>
    <row r="9" spans="1:13" ht="16.5" customHeight="1">
      <c r="A9" s="564" t="s">
        <v>125</v>
      </c>
      <c r="B9" s="117">
        <v>11120.40507547</v>
      </c>
      <c r="C9" s="117">
        <v>25762.547813734</v>
      </c>
      <c r="D9" s="117">
        <v>123017.541776048</v>
      </c>
      <c r="E9" s="116">
        <v>63220.772640449999</v>
      </c>
      <c r="F9" s="117">
        <v>3928823.0269999998</v>
      </c>
      <c r="G9" s="117">
        <v>4382826.2719999999</v>
      </c>
      <c r="H9" s="117">
        <v>10619288.325999999</v>
      </c>
      <c r="I9" s="116">
        <v>13313600.321</v>
      </c>
      <c r="J9" s="117">
        <v>313521</v>
      </c>
      <c r="K9" s="117">
        <v>469385</v>
      </c>
      <c r="L9" s="117">
        <v>6520448</v>
      </c>
      <c r="M9" s="116">
        <v>7102387</v>
      </c>
    </row>
    <row r="10" spans="1:13" ht="16.5" customHeight="1">
      <c r="A10" s="564" t="s">
        <v>140</v>
      </c>
      <c r="B10" s="117">
        <v>760.529188761</v>
      </c>
      <c r="C10" s="117">
        <v>979.21133661900001</v>
      </c>
      <c r="D10" s="117">
        <v>1688.8941755400001</v>
      </c>
      <c r="E10" s="116">
        <v>243.71386494000001</v>
      </c>
      <c r="F10" s="117">
        <v>58547.396000000001</v>
      </c>
      <c r="G10" s="117">
        <v>57351.328000000001</v>
      </c>
      <c r="H10" s="117">
        <v>48869.366000000002</v>
      </c>
      <c r="I10" s="116">
        <v>8588.5169999999998</v>
      </c>
      <c r="J10" s="117">
        <v>11161</v>
      </c>
      <c r="K10" s="117">
        <v>26559</v>
      </c>
      <c r="L10" s="117">
        <v>22055</v>
      </c>
      <c r="M10" s="116">
        <v>3415</v>
      </c>
    </row>
    <row r="11" spans="1:13" ht="16.5" customHeight="1">
      <c r="A11" s="564" t="s">
        <v>108</v>
      </c>
      <c r="B11" s="117">
        <v>31583.150335996001</v>
      </c>
      <c r="C11" s="117">
        <v>61082.154821586999</v>
      </c>
      <c r="D11" s="117">
        <v>304468.38195180998</v>
      </c>
      <c r="E11" s="116">
        <v>265242.11495085299</v>
      </c>
      <c r="F11" s="117">
        <v>36411752.120999999</v>
      </c>
      <c r="G11" s="117">
        <v>29462360.259</v>
      </c>
      <c r="H11" s="117">
        <v>58389778.170999996</v>
      </c>
      <c r="I11" s="116">
        <v>60067764.203000002</v>
      </c>
      <c r="J11" s="117">
        <v>1174539</v>
      </c>
      <c r="K11" s="117">
        <v>1186266</v>
      </c>
      <c r="L11" s="117">
        <v>3289061</v>
      </c>
      <c r="M11" s="116">
        <v>2394219</v>
      </c>
    </row>
    <row r="12" spans="1:13" ht="16.5" customHeight="1">
      <c r="A12" s="564" t="s">
        <v>127</v>
      </c>
      <c r="B12" s="117">
        <v>7527.5031672980003</v>
      </c>
      <c r="C12" s="117">
        <v>12055.808117500999</v>
      </c>
      <c r="D12" s="117">
        <v>35775.934365289999</v>
      </c>
      <c r="E12" s="116">
        <v>13778.66488104</v>
      </c>
      <c r="F12" s="117">
        <v>2233679.0619999999</v>
      </c>
      <c r="G12" s="117">
        <v>1570146.118</v>
      </c>
      <c r="H12" s="117">
        <v>1697487.8470000001</v>
      </c>
      <c r="I12" s="116">
        <v>1172343.432</v>
      </c>
      <c r="J12" s="117">
        <v>176810</v>
      </c>
      <c r="K12" s="117">
        <v>191997</v>
      </c>
      <c r="L12" s="117">
        <v>365661</v>
      </c>
      <c r="M12" s="116">
        <v>141829</v>
      </c>
    </row>
    <row r="13" spans="1:13" ht="16.5" customHeight="1">
      <c r="A13" s="564" t="s">
        <v>120</v>
      </c>
      <c r="B13" s="117">
        <v>8981.1202608700005</v>
      </c>
      <c r="C13" s="117">
        <v>22453.450671228999</v>
      </c>
      <c r="D13" s="117">
        <v>80449.116451509995</v>
      </c>
      <c r="E13" s="116">
        <v>24274.088898400001</v>
      </c>
      <c r="F13" s="117">
        <v>1684762.162</v>
      </c>
      <c r="G13" s="117">
        <v>2178921.287</v>
      </c>
      <c r="H13" s="117">
        <v>1912680.9080000001</v>
      </c>
      <c r="I13" s="116">
        <v>694126.93299999996</v>
      </c>
      <c r="J13" s="117">
        <v>206315</v>
      </c>
      <c r="K13" s="117">
        <v>314488</v>
      </c>
      <c r="L13" s="117">
        <v>831360</v>
      </c>
      <c r="M13" s="116">
        <v>239778</v>
      </c>
    </row>
    <row r="14" spans="1:13" ht="16.5" customHeight="1">
      <c r="A14" s="564" t="s">
        <v>118</v>
      </c>
      <c r="B14" s="117">
        <v>5496.6819070210004</v>
      </c>
      <c r="C14" s="117">
        <v>7211.8510769630002</v>
      </c>
      <c r="D14" s="117">
        <v>20116.52211767</v>
      </c>
      <c r="E14" s="116">
        <v>10814.47867877</v>
      </c>
      <c r="F14" s="117">
        <v>532324.19099999999</v>
      </c>
      <c r="G14" s="117">
        <v>469297.21899999998</v>
      </c>
      <c r="H14" s="117">
        <v>455057.83600000001</v>
      </c>
      <c r="I14" s="116">
        <v>309659.93300000002</v>
      </c>
      <c r="J14" s="117">
        <v>67809</v>
      </c>
      <c r="K14" s="117">
        <v>92156</v>
      </c>
      <c r="L14" s="117">
        <v>112200</v>
      </c>
      <c r="M14" s="116">
        <v>48382</v>
      </c>
    </row>
    <row r="15" spans="1:13" ht="16.5" customHeight="1">
      <c r="A15" s="564" t="s">
        <v>129</v>
      </c>
      <c r="B15" s="117">
        <v>798.408995366</v>
      </c>
      <c r="C15" s="117">
        <v>3597.456226236</v>
      </c>
      <c r="D15" s="117">
        <v>8442.3664324769998</v>
      </c>
      <c r="E15" s="116">
        <v>4786.9296433879999</v>
      </c>
      <c r="F15" s="117">
        <v>13356.007</v>
      </c>
      <c r="G15" s="117">
        <v>43276.542000000001</v>
      </c>
      <c r="H15" s="117">
        <v>120195.651</v>
      </c>
      <c r="I15" s="116">
        <v>71643.790999999997</v>
      </c>
      <c r="J15" s="117">
        <v>16720</v>
      </c>
      <c r="K15" s="117">
        <v>35795</v>
      </c>
      <c r="L15" s="117">
        <v>101703</v>
      </c>
      <c r="M15" s="116">
        <v>45681</v>
      </c>
    </row>
    <row r="16" spans="1:13" ht="16.5" customHeight="1">
      <c r="A16" s="564" t="s">
        <v>117</v>
      </c>
      <c r="B16" s="117">
        <v>39373.612426788997</v>
      </c>
      <c r="C16" s="117">
        <v>95372.138703486999</v>
      </c>
      <c r="D16" s="117">
        <v>395071.31797647203</v>
      </c>
      <c r="E16" s="116">
        <v>180288.580771565</v>
      </c>
      <c r="F16" s="117">
        <v>15135698.988</v>
      </c>
      <c r="G16" s="117">
        <v>14279956.437000001</v>
      </c>
      <c r="H16" s="117">
        <v>42418774.914999999</v>
      </c>
      <c r="I16" s="116">
        <v>32636987.401999999</v>
      </c>
      <c r="J16" s="117">
        <v>1099524</v>
      </c>
      <c r="K16" s="117">
        <v>1831679</v>
      </c>
      <c r="L16" s="117">
        <v>5353815</v>
      </c>
      <c r="M16" s="116">
        <v>2195861</v>
      </c>
    </row>
    <row r="17" spans="1:13" ht="16.5" customHeight="1">
      <c r="A17" s="564" t="s">
        <v>139</v>
      </c>
      <c r="B17" s="117">
        <v>108.307184142</v>
      </c>
      <c r="C17" s="117">
        <v>253.201329214</v>
      </c>
      <c r="D17" s="117">
        <v>3651.2462846799999</v>
      </c>
      <c r="E17" s="116">
        <v>509.33774727000002</v>
      </c>
      <c r="F17" s="117">
        <v>1553.135</v>
      </c>
      <c r="G17" s="117">
        <v>2851.9850000000001</v>
      </c>
      <c r="H17" s="117">
        <v>5353.9089999999997</v>
      </c>
      <c r="I17" s="116">
        <v>754.43899999999996</v>
      </c>
      <c r="J17" s="117">
        <v>3482</v>
      </c>
      <c r="K17" s="117">
        <v>8004</v>
      </c>
      <c r="L17" s="117">
        <v>25636</v>
      </c>
      <c r="M17" s="116">
        <v>6637</v>
      </c>
    </row>
    <row r="18" spans="1:13" ht="16.5" customHeight="1">
      <c r="A18" s="564" t="s">
        <v>111</v>
      </c>
      <c r="B18" s="117">
        <v>7347.8447678299999</v>
      </c>
      <c r="C18" s="117">
        <v>15631.81740335</v>
      </c>
      <c r="D18" s="117">
        <v>38639.939321869999</v>
      </c>
      <c r="E18" s="116">
        <v>11096.412048640001</v>
      </c>
      <c r="F18" s="117">
        <v>1252439.4040000001</v>
      </c>
      <c r="G18" s="117">
        <v>1222792.476</v>
      </c>
      <c r="H18" s="117">
        <v>1098600.9620000001</v>
      </c>
      <c r="I18" s="116">
        <v>459977.02299999999</v>
      </c>
      <c r="J18" s="117">
        <v>218396</v>
      </c>
      <c r="K18" s="117">
        <v>274828</v>
      </c>
      <c r="L18" s="117">
        <v>520015</v>
      </c>
      <c r="M18" s="116">
        <v>148690</v>
      </c>
    </row>
    <row r="19" spans="1:13" ht="16.5" customHeight="1">
      <c r="A19" s="564" t="s">
        <v>138</v>
      </c>
      <c r="B19" s="117">
        <v>2969.814825118</v>
      </c>
      <c r="C19" s="117">
        <v>9913.1003587710002</v>
      </c>
      <c r="D19" s="117">
        <v>15759.281741389999</v>
      </c>
      <c r="E19" s="116">
        <v>5844.2041365200002</v>
      </c>
      <c r="F19" s="117">
        <v>216143.06899999999</v>
      </c>
      <c r="G19" s="117">
        <v>743452.10900000005</v>
      </c>
      <c r="H19" s="117">
        <v>396043.91200000001</v>
      </c>
      <c r="I19" s="116">
        <v>221764.389</v>
      </c>
      <c r="J19" s="117">
        <v>108630</v>
      </c>
      <c r="K19" s="117">
        <v>1791072</v>
      </c>
      <c r="L19" s="117">
        <v>260078</v>
      </c>
      <c r="M19" s="116">
        <v>124863</v>
      </c>
    </row>
    <row r="20" spans="1:13" ht="16.5" customHeight="1">
      <c r="A20" s="564" t="s">
        <v>143</v>
      </c>
      <c r="B20" s="117">
        <v>154.195815899</v>
      </c>
      <c r="C20" s="117">
        <v>677.50601323599994</v>
      </c>
      <c r="D20" s="117">
        <v>6589.4492126300001</v>
      </c>
      <c r="E20" s="116">
        <v>325.7729794</v>
      </c>
      <c r="F20" s="117">
        <v>10997.948</v>
      </c>
      <c r="G20" s="117">
        <v>13537.495000000001</v>
      </c>
      <c r="H20" s="117">
        <v>14654.286</v>
      </c>
      <c r="I20" s="116">
        <v>740.96400000000006</v>
      </c>
      <c r="J20" s="117">
        <v>4214</v>
      </c>
      <c r="K20" s="117">
        <v>15868</v>
      </c>
      <c r="L20" s="117">
        <v>69690</v>
      </c>
      <c r="M20" s="116">
        <v>5865</v>
      </c>
    </row>
    <row r="21" spans="1:13" ht="16.5" customHeight="1">
      <c r="A21" s="564" t="s">
        <v>133</v>
      </c>
      <c r="B21" s="117">
        <v>5568.9429637780004</v>
      </c>
      <c r="C21" s="117">
        <v>14646.895872827001</v>
      </c>
      <c r="D21" s="117">
        <v>34129.139152110001</v>
      </c>
      <c r="E21" s="116">
        <v>11850.37371779</v>
      </c>
      <c r="F21" s="117">
        <v>1534314.0020000001</v>
      </c>
      <c r="G21" s="117">
        <v>1556660.41</v>
      </c>
      <c r="H21" s="117">
        <v>1482889.594</v>
      </c>
      <c r="I21" s="116">
        <v>788286.05</v>
      </c>
      <c r="J21" s="117">
        <v>149946</v>
      </c>
      <c r="K21" s="117">
        <v>250792</v>
      </c>
      <c r="L21" s="117">
        <v>298321</v>
      </c>
      <c r="M21" s="116">
        <v>135630</v>
      </c>
    </row>
    <row r="22" spans="1:13" ht="16.5" customHeight="1">
      <c r="A22" s="564" t="s">
        <v>128</v>
      </c>
      <c r="B22" s="117">
        <v>8391.9161806669999</v>
      </c>
      <c r="C22" s="117">
        <v>20491.608987340998</v>
      </c>
      <c r="D22" s="117">
        <v>22443.666648530001</v>
      </c>
      <c r="E22" s="116">
        <v>9754.3965283899997</v>
      </c>
      <c r="F22" s="117">
        <v>721593.375</v>
      </c>
      <c r="G22" s="117">
        <v>679145.45299999998</v>
      </c>
      <c r="H22" s="117">
        <v>574966.88100000005</v>
      </c>
      <c r="I22" s="116">
        <v>354903.467</v>
      </c>
      <c r="J22" s="117">
        <v>205854</v>
      </c>
      <c r="K22" s="117">
        <v>282852</v>
      </c>
      <c r="L22" s="117">
        <v>333192</v>
      </c>
      <c r="M22" s="116">
        <v>135693</v>
      </c>
    </row>
    <row r="23" spans="1:13" ht="16.5" customHeight="1">
      <c r="A23" s="564" t="s">
        <v>134</v>
      </c>
      <c r="B23" s="117">
        <v>5900.9938656009999</v>
      </c>
      <c r="C23" s="117">
        <v>14357.018468329001</v>
      </c>
      <c r="D23" s="117">
        <v>31876.096043410002</v>
      </c>
      <c r="E23" s="116">
        <v>10976.55426284</v>
      </c>
      <c r="F23" s="117">
        <v>2862596.764</v>
      </c>
      <c r="G23" s="117">
        <v>2977257.193</v>
      </c>
      <c r="H23" s="117">
        <v>2936710.1239999998</v>
      </c>
      <c r="I23" s="116">
        <v>1196799.656</v>
      </c>
      <c r="J23" s="117">
        <v>172082</v>
      </c>
      <c r="K23" s="117">
        <v>316993</v>
      </c>
      <c r="L23" s="117">
        <v>806530</v>
      </c>
      <c r="M23" s="116">
        <v>588228</v>
      </c>
    </row>
    <row r="24" spans="1:13" ht="16.5" customHeight="1">
      <c r="A24" s="564" t="s">
        <v>119</v>
      </c>
      <c r="B24" s="117">
        <v>15074.948074145001</v>
      </c>
      <c r="C24" s="117">
        <v>25862.822288955002</v>
      </c>
      <c r="D24" s="117">
        <v>132295.20543577001</v>
      </c>
      <c r="E24" s="116">
        <v>76162.53126946</v>
      </c>
      <c r="F24" s="117">
        <v>5292871.801</v>
      </c>
      <c r="G24" s="117">
        <v>6026985.426</v>
      </c>
      <c r="H24" s="117">
        <v>7587535.5970000001</v>
      </c>
      <c r="I24" s="116">
        <v>5164504.233</v>
      </c>
      <c r="J24" s="117">
        <v>465770</v>
      </c>
      <c r="K24" s="117">
        <v>644305</v>
      </c>
      <c r="L24" s="117">
        <v>1507228</v>
      </c>
      <c r="M24" s="116">
        <v>749975</v>
      </c>
    </row>
    <row r="25" spans="1:13" ht="16.5" customHeight="1">
      <c r="A25" s="564" t="s">
        <v>121</v>
      </c>
      <c r="B25" s="117">
        <v>15089.678741045</v>
      </c>
      <c r="C25" s="117">
        <v>31681.001968158998</v>
      </c>
      <c r="D25" s="117">
        <v>88006.811850579994</v>
      </c>
      <c r="E25" s="116">
        <v>51377.710402060002</v>
      </c>
      <c r="F25" s="117">
        <v>3245630.0890000002</v>
      </c>
      <c r="G25" s="117">
        <v>2888477.1850000001</v>
      </c>
      <c r="H25" s="117">
        <v>3393201.3250000002</v>
      </c>
      <c r="I25" s="116">
        <v>2415035.4950000001</v>
      </c>
      <c r="J25" s="117">
        <v>463319</v>
      </c>
      <c r="K25" s="117">
        <v>736409</v>
      </c>
      <c r="L25" s="117">
        <v>1293913</v>
      </c>
      <c r="M25" s="116">
        <v>1681865</v>
      </c>
    </row>
    <row r="26" spans="1:13" ht="16.5" customHeight="1">
      <c r="A26" s="564" t="s">
        <v>109</v>
      </c>
      <c r="B26" s="117">
        <v>5465.1943856139997</v>
      </c>
      <c r="C26" s="117">
        <v>10210.695202534</v>
      </c>
      <c r="D26" s="117">
        <v>317882.70261288999</v>
      </c>
      <c r="E26" s="116">
        <v>179120.24050047999</v>
      </c>
      <c r="F26" s="117">
        <v>1631405.118</v>
      </c>
      <c r="G26" s="117">
        <v>1767820.274</v>
      </c>
      <c r="H26" s="117">
        <v>9343801.1899999995</v>
      </c>
      <c r="I26" s="116">
        <v>6476516.1140000001</v>
      </c>
      <c r="J26" s="117">
        <v>106897</v>
      </c>
      <c r="K26" s="117">
        <v>126594</v>
      </c>
      <c r="L26" s="117">
        <v>2250199</v>
      </c>
      <c r="M26" s="116">
        <v>1374290</v>
      </c>
    </row>
    <row r="27" spans="1:13" ht="16.5" customHeight="1">
      <c r="A27" s="564" t="s">
        <v>113</v>
      </c>
      <c r="B27" s="117">
        <v>4391.6970431600002</v>
      </c>
      <c r="C27" s="117">
        <v>8983.7557415120009</v>
      </c>
      <c r="D27" s="117">
        <v>15429.00160311</v>
      </c>
      <c r="E27" s="116">
        <v>16239.46173273</v>
      </c>
      <c r="F27" s="117">
        <v>1793561.79</v>
      </c>
      <c r="G27" s="117">
        <v>1780063.24</v>
      </c>
      <c r="H27" s="117">
        <v>649851.20400000003</v>
      </c>
      <c r="I27" s="116">
        <v>570390.05700000003</v>
      </c>
      <c r="J27" s="117">
        <v>124587</v>
      </c>
      <c r="K27" s="117">
        <v>179381</v>
      </c>
      <c r="L27" s="117">
        <v>5486424</v>
      </c>
      <c r="M27" s="116">
        <v>1190224</v>
      </c>
    </row>
    <row r="28" spans="1:13" ht="16.5" customHeight="1">
      <c r="A28" s="564" t="s">
        <v>107</v>
      </c>
      <c r="B28" s="117">
        <v>10955.715116056001</v>
      </c>
      <c r="C28" s="117">
        <v>35783.121794445004</v>
      </c>
      <c r="D28" s="117">
        <v>429877.65349747002</v>
      </c>
      <c r="E28" s="116">
        <v>196973.63530498801</v>
      </c>
      <c r="F28" s="117">
        <v>997288.38899999997</v>
      </c>
      <c r="G28" s="117">
        <v>3930309.4169999999</v>
      </c>
      <c r="H28" s="117">
        <v>8730728.9949999992</v>
      </c>
      <c r="I28" s="116">
        <v>7103313.7570000002</v>
      </c>
      <c r="J28" s="117">
        <v>203128</v>
      </c>
      <c r="K28" s="117">
        <v>771686</v>
      </c>
      <c r="L28" s="117">
        <v>4099793</v>
      </c>
      <c r="M28" s="116">
        <v>1390445</v>
      </c>
    </row>
    <row r="29" spans="1:13" ht="16.5" customHeight="1">
      <c r="A29" s="564" t="s">
        <v>122</v>
      </c>
      <c r="B29" s="117">
        <v>3559.071758822</v>
      </c>
      <c r="C29" s="117">
        <v>23291.274149919998</v>
      </c>
      <c r="D29" s="117">
        <v>58187.103969600001</v>
      </c>
      <c r="E29" s="116">
        <v>33674.493732839997</v>
      </c>
      <c r="F29" s="117">
        <v>905076.98400000005</v>
      </c>
      <c r="G29" s="117">
        <v>2577206.5090000001</v>
      </c>
      <c r="H29" s="117">
        <v>3000923.463</v>
      </c>
      <c r="I29" s="116">
        <v>1737665.301</v>
      </c>
      <c r="J29" s="117">
        <v>87345</v>
      </c>
      <c r="K29" s="117">
        <v>1962999</v>
      </c>
      <c r="L29" s="117">
        <v>6066860</v>
      </c>
      <c r="M29" s="116">
        <v>1309334</v>
      </c>
    </row>
    <row r="30" spans="1:13" ht="16.5" customHeight="1">
      <c r="A30" s="564" t="s">
        <v>105</v>
      </c>
      <c r="B30" s="117">
        <v>29804.615495580001</v>
      </c>
      <c r="C30" s="117">
        <v>100449.24973727801</v>
      </c>
      <c r="D30" s="117">
        <v>355398.53935186198</v>
      </c>
      <c r="E30" s="116">
        <v>408382.19683323201</v>
      </c>
      <c r="F30" s="117">
        <v>4406544.7790000001</v>
      </c>
      <c r="G30" s="117">
        <v>13250613.234999999</v>
      </c>
      <c r="H30" s="117">
        <v>12743739.119999999</v>
      </c>
      <c r="I30" s="116">
        <v>22868563.877999999</v>
      </c>
      <c r="J30" s="117">
        <v>1016318</v>
      </c>
      <c r="K30" s="117">
        <v>1297441</v>
      </c>
      <c r="L30" s="117">
        <v>3721893</v>
      </c>
      <c r="M30" s="116">
        <v>3210963</v>
      </c>
    </row>
    <row r="31" spans="1:13" ht="16.5" customHeight="1">
      <c r="A31" s="564" t="s">
        <v>130</v>
      </c>
      <c r="B31" s="117">
        <v>5176.2578223250002</v>
      </c>
      <c r="C31" s="117">
        <v>8094.7094180120002</v>
      </c>
      <c r="D31" s="117">
        <v>26062.13945816</v>
      </c>
      <c r="E31" s="116">
        <v>16048.689049320001</v>
      </c>
      <c r="F31" s="117">
        <v>284946.89199999999</v>
      </c>
      <c r="G31" s="117">
        <v>281714.58199999999</v>
      </c>
      <c r="H31" s="117">
        <v>277676.96100000001</v>
      </c>
      <c r="I31" s="116">
        <v>186763.01699999999</v>
      </c>
      <c r="J31" s="117">
        <v>118694</v>
      </c>
      <c r="K31" s="117">
        <v>172447</v>
      </c>
      <c r="L31" s="117">
        <v>206290</v>
      </c>
      <c r="M31" s="116">
        <v>112260</v>
      </c>
    </row>
    <row r="32" spans="1:13" ht="16.5" customHeight="1">
      <c r="A32" s="564" t="s">
        <v>137</v>
      </c>
      <c r="B32" s="117">
        <v>2862.501892406</v>
      </c>
      <c r="C32" s="117">
        <v>7773.5813000540002</v>
      </c>
      <c r="D32" s="117">
        <v>18666.64436989</v>
      </c>
      <c r="E32" s="116">
        <v>6521.5106239999996</v>
      </c>
      <c r="F32" s="117">
        <v>252271.64799999999</v>
      </c>
      <c r="G32" s="117">
        <v>396948.41</v>
      </c>
      <c r="H32" s="117">
        <v>429737.44099999999</v>
      </c>
      <c r="I32" s="116">
        <v>220529.72399999999</v>
      </c>
      <c r="J32" s="117">
        <v>69072</v>
      </c>
      <c r="K32" s="117">
        <v>156503</v>
      </c>
      <c r="L32" s="117">
        <v>187650</v>
      </c>
      <c r="M32" s="116">
        <v>66453</v>
      </c>
    </row>
    <row r="33" spans="1:13" ht="16.5" customHeight="1">
      <c r="A33" s="564" t="s">
        <v>132</v>
      </c>
      <c r="B33" s="117">
        <v>3746.1431174419999</v>
      </c>
      <c r="C33" s="117">
        <v>8827.9609497620004</v>
      </c>
      <c r="D33" s="117">
        <v>13804.023722739999</v>
      </c>
      <c r="E33" s="116">
        <v>8889.7919903399998</v>
      </c>
      <c r="F33" s="117">
        <v>536589.21600000001</v>
      </c>
      <c r="G33" s="117">
        <v>642003.44099999999</v>
      </c>
      <c r="H33" s="117">
        <v>429553.29499999998</v>
      </c>
      <c r="I33" s="116">
        <v>190996.50200000001</v>
      </c>
      <c r="J33" s="117">
        <v>117971</v>
      </c>
      <c r="K33" s="117">
        <v>161456</v>
      </c>
      <c r="L33" s="117">
        <v>193513</v>
      </c>
      <c r="M33" s="116">
        <v>87523</v>
      </c>
    </row>
    <row r="34" spans="1:13" ht="16.5" customHeight="1">
      <c r="A34" s="564" t="s">
        <v>126</v>
      </c>
      <c r="B34" s="117">
        <v>5166.8126512700001</v>
      </c>
      <c r="C34" s="117">
        <v>11005.948064206001</v>
      </c>
      <c r="D34" s="117">
        <v>24430.401128400001</v>
      </c>
      <c r="E34" s="116">
        <v>7659.0429727199999</v>
      </c>
      <c r="F34" s="117">
        <v>601121.81499999994</v>
      </c>
      <c r="G34" s="117">
        <v>685463.92599999998</v>
      </c>
      <c r="H34" s="117">
        <v>693545.54399999999</v>
      </c>
      <c r="I34" s="116">
        <v>188754.647</v>
      </c>
      <c r="J34" s="117">
        <v>154926</v>
      </c>
      <c r="K34" s="117">
        <v>218153</v>
      </c>
      <c r="L34" s="117">
        <v>248701</v>
      </c>
      <c r="M34" s="116">
        <v>67356</v>
      </c>
    </row>
    <row r="35" spans="1:13" ht="16.5" customHeight="1">
      <c r="A35" s="564" t="s">
        <v>124</v>
      </c>
      <c r="B35" s="117">
        <v>5074.2243018230001</v>
      </c>
      <c r="C35" s="117">
        <v>19044.016955473999</v>
      </c>
      <c r="D35" s="117">
        <v>32133.993718049998</v>
      </c>
      <c r="E35" s="116">
        <v>14061.533147173999</v>
      </c>
      <c r="F35" s="117">
        <v>470551.554</v>
      </c>
      <c r="G35" s="117">
        <v>1442480.2490000001</v>
      </c>
      <c r="H35" s="117">
        <v>521384.65700000001</v>
      </c>
      <c r="I35" s="116">
        <v>438565.43900000001</v>
      </c>
      <c r="J35" s="117">
        <v>131429</v>
      </c>
      <c r="K35" s="117">
        <v>216120</v>
      </c>
      <c r="L35" s="117">
        <v>279499</v>
      </c>
      <c r="M35" s="116">
        <v>161564</v>
      </c>
    </row>
    <row r="36" spans="1:13" ht="16.5" customHeight="1">
      <c r="A36" s="564" t="s">
        <v>104</v>
      </c>
      <c r="B36" s="117">
        <v>33729.814645029001</v>
      </c>
      <c r="C36" s="117">
        <v>126034.482029989</v>
      </c>
      <c r="D36" s="117">
        <v>271311.77188478998</v>
      </c>
      <c r="E36" s="116">
        <v>192012.25678726999</v>
      </c>
      <c r="F36" s="117">
        <v>4282401.9800000004</v>
      </c>
      <c r="G36" s="117">
        <v>12297598.277000001</v>
      </c>
      <c r="H36" s="117">
        <v>8471113.8039999995</v>
      </c>
      <c r="I36" s="116">
        <v>6615749.9510000004</v>
      </c>
      <c r="J36" s="117">
        <v>767831</v>
      </c>
      <c r="K36" s="117">
        <v>1310230</v>
      </c>
      <c r="L36" s="117">
        <v>2503743</v>
      </c>
      <c r="M36" s="116">
        <v>1252284</v>
      </c>
    </row>
    <row r="37" spans="1:13" ht="16.5" customHeight="1">
      <c r="A37" s="564" t="s">
        <v>123</v>
      </c>
      <c r="B37" s="117">
        <v>10395.551124875001</v>
      </c>
      <c r="C37" s="117">
        <v>46827.104767753997</v>
      </c>
      <c r="D37" s="117">
        <v>119755.59391144</v>
      </c>
      <c r="E37" s="116">
        <v>48995.961671099998</v>
      </c>
      <c r="F37" s="117">
        <v>994619.27399999998</v>
      </c>
      <c r="G37" s="117">
        <v>3247833.074</v>
      </c>
      <c r="H37" s="117">
        <v>5837021.8930000002</v>
      </c>
      <c r="I37" s="116">
        <v>2202293.5669999998</v>
      </c>
      <c r="J37" s="117">
        <v>243646</v>
      </c>
      <c r="K37" s="117">
        <v>802543</v>
      </c>
      <c r="L37" s="117">
        <v>6805292</v>
      </c>
      <c r="M37" s="116">
        <v>1611653</v>
      </c>
    </row>
    <row r="38" spans="1:13" ht="16.5" customHeight="1">
      <c r="A38" s="564" t="s">
        <v>141</v>
      </c>
      <c r="B38" s="117">
        <v>1253.695734038</v>
      </c>
      <c r="C38" s="117">
        <v>6618.2102908790002</v>
      </c>
      <c r="D38" s="117">
        <v>26555.831450919999</v>
      </c>
      <c r="E38" s="116">
        <v>15707.36283079</v>
      </c>
      <c r="F38" s="117">
        <v>58330.756000000001</v>
      </c>
      <c r="G38" s="117">
        <v>119694.97100000001</v>
      </c>
      <c r="H38" s="117">
        <v>2557990.6340000001</v>
      </c>
      <c r="I38" s="116">
        <v>1708935.6159999999</v>
      </c>
      <c r="J38" s="117">
        <v>35063</v>
      </c>
      <c r="K38" s="117">
        <v>95664</v>
      </c>
      <c r="L38" s="117">
        <v>458987</v>
      </c>
      <c r="M38" s="116">
        <v>210702</v>
      </c>
    </row>
    <row r="39" spans="1:13" ht="16.5" customHeight="1">
      <c r="A39" s="564" t="s">
        <v>142</v>
      </c>
      <c r="B39" s="117">
        <v>440.24646961500002</v>
      </c>
      <c r="C39" s="117">
        <v>716.161756975</v>
      </c>
      <c r="D39" s="117">
        <v>1498.0437448499999</v>
      </c>
      <c r="E39" s="116">
        <v>364.14685974999998</v>
      </c>
      <c r="F39" s="117">
        <v>123028.68700000001</v>
      </c>
      <c r="G39" s="117">
        <v>142452.59899999999</v>
      </c>
      <c r="H39" s="117">
        <v>118969.535</v>
      </c>
      <c r="I39" s="116">
        <v>31008.46</v>
      </c>
      <c r="J39" s="117">
        <v>20203</v>
      </c>
      <c r="K39" s="117">
        <v>22292</v>
      </c>
      <c r="L39" s="117">
        <v>17955</v>
      </c>
      <c r="M39" s="116">
        <v>3804</v>
      </c>
    </row>
    <row r="40" spans="1:13" ht="16.5" customHeight="1">
      <c r="A40" s="564" t="s">
        <v>110</v>
      </c>
      <c r="B40" s="117">
        <v>5128.8411985539997</v>
      </c>
      <c r="C40" s="117">
        <v>7192.2439305070002</v>
      </c>
      <c r="D40" s="117">
        <v>51768.568459230002</v>
      </c>
      <c r="E40" s="116">
        <v>31665.785354570002</v>
      </c>
      <c r="F40" s="117">
        <v>1250329.7749999999</v>
      </c>
      <c r="G40" s="117">
        <v>813295.22699999996</v>
      </c>
      <c r="H40" s="117">
        <v>1468573.9920000001</v>
      </c>
      <c r="I40" s="116">
        <v>1218674.692</v>
      </c>
      <c r="J40" s="117">
        <v>62579</v>
      </c>
      <c r="K40" s="117">
        <v>130625</v>
      </c>
      <c r="L40" s="117">
        <v>226748</v>
      </c>
      <c r="M40" s="116">
        <v>186013</v>
      </c>
    </row>
    <row r="41" spans="1:13" ht="16.5" customHeight="1">
      <c r="A41" s="564" t="s">
        <v>144</v>
      </c>
      <c r="B41" s="117">
        <v>211.26283957999999</v>
      </c>
      <c r="C41" s="117">
        <v>229.717101353</v>
      </c>
      <c r="D41" s="117">
        <v>116.63404867</v>
      </c>
      <c r="E41" s="116">
        <v>365.40207730999998</v>
      </c>
      <c r="F41" s="117">
        <v>8262.8340000000007</v>
      </c>
      <c r="G41" s="117">
        <v>6049.232</v>
      </c>
      <c r="H41" s="117">
        <v>1609.12</v>
      </c>
      <c r="I41" s="116">
        <v>4902.4889999999996</v>
      </c>
      <c r="J41" s="117">
        <v>4605</v>
      </c>
      <c r="K41" s="117">
        <v>10191</v>
      </c>
      <c r="L41" s="117">
        <v>644</v>
      </c>
      <c r="M41" s="116">
        <v>2345</v>
      </c>
    </row>
    <row r="42" spans="1:13" ht="16.5" customHeight="1">
      <c r="A42" s="564" t="s">
        <v>112</v>
      </c>
      <c r="B42" s="117">
        <v>18848.301828242002</v>
      </c>
      <c r="C42" s="117">
        <v>43360.566894050004</v>
      </c>
      <c r="D42" s="117">
        <v>78375.224321040005</v>
      </c>
      <c r="E42" s="116">
        <v>43140.315336774998</v>
      </c>
      <c r="F42" s="117">
        <v>2376722.824</v>
      </c>
      <c r="G42" s="117">
        <v>2202276.1800000002</v>
      </c>
      <c r="H42" s="117">
        <v>2008023.2</v>
      </c>
      <c r="I42" s="116">
        <v>2450606.94</v>
      </c>
      <c r="J42" s="117">
        <v>483080</v>
      </c>
      <c r="K42" s="117">
        <v>927959</v>
      </c>
      <c r="L42" s="117">
        <v>1072767</v>
      </c>
      <c r="M42" s="116">
        <v>545915</v>
      </c>
    </row>
    <row r="43" spans="1:13" ht="16.5" customHeight="1">
      <c r="A43" s="441" t="s">
        <v>1748</v>
      </c>
      <c r="B43" s="117">
        <v>335012.481910109</v>
      </c>
      <c r="C43" s="117">
        <v>878832.25433052098</v>
      </c>
      <c r="D43" s="117">
        <v>3343361.0166321499</v>
      </c>
      <c r="E43" s="116">
        <v>2068789.01519226</v>
      </c>
      <c r="F43" s="117">
        <v>100023374.454</v>
      </c>
      <c r="G43" s="117">
        <v>120221744.04099999</v>
      </c>
      <c r="H43" s="117">
        <v>195812073.273</v>
      </c>
      <c r="I43" s="116">
        <v>177893111.71000001</v>
      </c>
      <c r="J43" s="117">
        <v>9123775</v>
      </c>
      <c r="K43" s="117">
        <v>17756694</v>
      </c>
      <c r="L43" s="117">
        <v>57064817</v>
      </c>
      <c r="M43" s="116">
        <v>29323708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F5" sqref="F5"/>
    </sheetView>
  </sheetViews>
  <sheetFormatPr defaultColWidth="9.140625" defaultRowHeight="17.25"/>
  <cols>
    <col min="1" max="1" width="26" style="444" customWidth="1"/>
    <col min="2" max="2" width="9.28515625" style="443" customWidth="1"/>
    <col min="3" max="5" width="9.28515625" style="442" customWidth="1"/>
    <col min="6" max="13" width="9.28515625" style="440" customWidth="1"/>
    <col min="14" max="16384" width="9.140625" style="440"/>
  </cols>
  <sheetData>
    <row r="1" spans="1:13" ht="16.5" customHeight="1">
      <c r="A1" s="1348" t="s">
        <v>116</v>
      </c>
      <c r="B1" s="1345" t="s">
        <v>31</v>
      </c>
      <c r="C1" s="1346"/>
      <c r="D1" s="1346"/>
      <c r="E1" s="1347"/>
      <c r="F1" s="1345" t="s">
        <v>1462</v>
      </c>
      <c r="G1" s="1346"/>
      <c r="H1" s="1346"/>
      <c r="I1" s="1347"/>
      <c r="J1" s="1345" t="s">
        <v>2338</v>
      </c>
      <c r="K1" s="1346"/>
      <c r="L1" s="1346"/>
      <c r="M1" s="1346"/>
    </row>
    <row r="2" spans="1:13" ht="16.5" customHeight="1">
      <c r="A2" s="1349"/>
      <c r="B2" s="118" t="s">
        <v>1643</v>
      </c>
      <c r="C2" s="118" t="s">
        <v>1977</v>
      </c>
      <c r="D2" s="118" t="s">
        <v>2455</v>
      </c>
      <c r="E2" s="119" t="s">
        <v>2554</v>
      </c>
      <c r="F2" s="118" t="s">
        <v>1643</v>
      </c>
      <c r="G2" s="118" t="s">
        <v>1977</v>
      </c>
      <c r="H2" s="118" t="s">
        <v>2455</v>
      </c>
      <c r="I2" s="119" t="s">
        <v>2554</v>
      </c>
      <c r="J2" s="118" t="s">
        <v>1643</v>
      </c>
      <c r="K2" s="118" t="s">
        <v>1977</v>
      </c>
      <c r="L2" s="118" t="s">
        <v>2455</v>
      </c>
      <c r="M2" s="119" t="s">
        <v>2554</v>
      </c>
    </row>
    <row r="3" spans="1:13" ht="16.5" customHeight="1">
      <c r="A3" s="564" t="s">
        <v>146</v>
      </c>
      <c r="B3" s="117">
        <v>595.84909150800001</v>
      </c>
      <c r="C3" s="117">
        <v>2659.3734847579999</v>
      </c>
      <c r="D3" s="117">
        <v>4090.3566929180001</v>
      </c>
      <c r="E3" s="116">
        <v>737.80837678499995</v>
      </c>
      <c r="F3" s="117">
        <v>24484.572</v>
      </c>
      <c r="G3" s="117">
        <v>80845.900999999998</v>
      </c>
      <c r="H3" s="117">
        <v>56314.94</v>
      </c>
      <c r="I3" s="116">
        <v>10404.276</v>
      </c>
      <c r="J3" s="117">
        <v>15875</v>
      </c>
      <c r="K3" s="117">
        <v>46057</v>
      </c>
      <c r="L3" s="117">
        <v>41591</v>
      </c>
      <c r="M3" s="116">
        <v>9906</v>
      </c>
    </row>
    <row r="4" spans="1:13" ht="16.5" customHeight="1">
      <c r="A4" s="564" t="s">
        <v>135</v>
      </c>
      <c r="B4" s="117"/>
      <c r="C4" s="117"/>
      <c r="D4" s="117">
        <v>1713.614385199</v>
      </c>
      <c r="E4" s="116">
        <v>1780.5371842029999</v>
      </c>
      <c r="F4" s="117"/>
      <c r="G4" s="117"/>
      <c r="H4" s="117">
        <v>27309.888999999999</v>
      </c>
      <c r="I4" s="116">
        <v>36488.163</v>
      </c>
      <c r="J4" s="117"/>
      <c r="K4" s="117"/>
      <c r="L4" s="117">
        <v>7192</v>
      </c>
      <c r="M4" s="116">
        <v>8799</v>
      </c>
    </row>
    <row r="5" spans="1:13" ht="16.5" customHeight="1">
      <c r="A5" s="564" t="s">
        <v>106</v>
      </c>
      <c r="B5" s="117">
        <v>963.09208785299995</v>
      </c>
      <c r="C5" s="117">
        <v>2010.4616480100001</v>
      </c>
      <c r="D5" s="117">
        <v>11334.594417233</v>
      </c>
      <c r="E5" s="116">
        <v>4362.022606599</v>
      </c>
      <c r="F5" s="117">
        <v>57715.434999999998</v>
      </c>
      <c r="G5" s="117">
        <v>65610.913</v>
      </c>
      <c r="H5" s="117">
        <v>191418.448</v>
      </c>
      <c r="I5" s="116">
        <v>95965.051999999996</v>
      </c>
      <c r="J5" s="117">
        <v>13443</v>
      </c>
      <c r="K5" s="117">
        <v>21126</v>
      </c>
      <c r="L5" s="117">
        <v>73993</v>
      </c>
      <c r="M5" s="116">
        <v>29090</v>
      </c>
    </row>
    <row r="6" spans="1:13" ht="16.5" customHeight="1">
      <c r="A6" s="564" t="s">
        <v>131</v>
      </c>
      <c r="B6" s="117">
        <v>1086.181585029</v>
      </c>
      <c r="C6" s="117">
        <v>6255.1469019659999</v>
      </c>
      <c r="D6" s="117">
        <v>6906.3432919500001</v>
      </c>
      <c r="E6" s="116">
        <v>1960.3221347640001</v>
      </c>
      <c r="F6" s="117">
        <v>63820.786999999997</v>
      </c>
      <c r="G6" s="117">
        <v>197814.79500000001</v>
      </c>
      <c r="H6" s="117">
        <v>141042.81</v>
      </c>
      <c r="I6" s="116">
        <v>55745.694000000003</v>
      </c>
      <c r="J6" s="117">
        <v>28584</v>
      </c>
      <c r="K6" s="117">
        <v>85128</v>
      </c>
      <c r="L6" s="117">
        <v>57594</v>
      </c>
      <c r="M6" s="116">
        <v>19134</v>
      </c>
    </row>
    <row r="7" spans="1:13" ht="16.5" customHeight="1">
      <c r="A7" s="564" t="s">
        <v>125</v>
      </c>
      <c r="B7" s="117">
        <v>10174.192358475</v>
      </c>
      <c r="C7" s="117">
        <v>25568.226982644999</v>
      </c>
      <c r="D7" s="117">
        <v>59516.742985698998</v>
      </c>
      <c r="E7" s="116">
        <v>23762.276122841002</v>
      </c>
      <c r="F7" s="117">
        <v>2040001.334</v>
      </c>
      <c r="G7" s="117">
        <v>2170120.9160000002</v>
      </c>
      <c r="H7" s="117">
        <v>2154760.679</v>
      </c>
      <c r="I7" s="116">
        <v>868465.05599999998</v>
      </c>
      <c r="J7" s="117">
        <v>294198</v>
      </c>
      <c r="K7" s="117">
        <v>423700</v>
      </c>
      <c r="L7" s="117">
        <v>517603</v>
      </c>
      <c r="M7" s="116">
        <v>206281</v>
      </c>
    </row>
    <row r="8" spans="1:13" ht="16.5" customHeight="1">
      <c r="A8" s="564" t="s">
        <v>108</v>
      </c>
      <c r="B8" s="117">
        <v>14463.852621552</v>
      </c>
      <c r="C8" s="117">
        <v>24368.792715788</v>
      </c>
      <c r="D8" s="117">
        <v>166635.409556681</v>
      </c>
      <c r="E8" s="116">
        <v>153349.58243946201</v>
      </c>
      <c r="F8" s="117">
        <v>4693657.5329999998</v>
      </c>
      <c r="G8" s="117">
        <v>5684934.0779999997</v>
      </c>
      <c r="H8" s="117">
        <v>6572681.0010000002</v>
      </c>
      <c r="I8" s="116">
        <v>5720628.8049999997</v>
      </c>
      <c r="J8" s="117">
        <v>262035</v>
      </c>
      <c r="K8" s="117">
        <v>394105</v>
      </c>
      <c r="L8" s="117">
        <v>962436</v>
      </c>
      <c r="M8" s="116">
        <v>698759</v>
      </c>
    </row>
    <row r="9" spans="1:13" ht="16.5" customHeight="1">
      <c r="A9" s="564" t="s">
        <v>127</v>
      </c>
      <c r="B9" s="117">
        <v>7795.7650426800001</v>
      </c>
      <c r="C9" s="117">
        <v>18628.725590239999</v>
      </c>
      <c r="D9" s="117">
        <v>38396.705976890997</v>
      </c>
      <c r="E9" s="116">
        <v>27152.143851913999</v>
      </c>
      <c r="F9" s="117">
        <v>2385183.5150000001</v>
      </c>
      <c r="G9" s="117">
        <v>3233913.9730000002</v>
      </c>
      <c r="H9" s="117">
        <v>2363426.81</v>
      </c>
      <c r="I9" s="116">
        <v>1628649.5090000001</v>
      </c>
      <c r="J9" s="117">
        <v>223304</v>
      </c>
      <c r="K9" s="117">
        <v>376859</v>
      </c>
      <c r="L9" s="117">
        <v>386639</v>
      </c>
      <c r="M9" s="116">
        <v>235837</v>
      </c>
    </row>
    <row r="10" spans="1:13" ht="16.5" customHeight="1">
      <c r="A10" s="564" t="s">
        <v>155</v>
      </c>
      <c r="B10" s="117">
        <v>318.03414956</v>
      </c>
      <c r="C10" s="117">
        <v>1365.46966787</v>
      </c>
      <c r="D10" s="117">
        <v>2412.506268996</v>
      </c>
      <c r="E10" s="116">
        <v>1023.221227345</v>
      </c>
      <c r="F10" s="117">
        <v>50801.48</v>
      </c>
      <c r="G10" s="117">
        <v>120455.939</v>
      </c>
      <c r="H10" s="117">
        <v>50023.675999999999</v>
      </c>
      <c r="I10" s="116">
        <v>26172.18</v>
      </c>
      <c r="J10" s="117">
        <v>10767</v>
      </c>
      <c r="K10" s="117">
        <v>24125</v>
      </c>
      <c r="L10" s="117">
        <v>14973</v>
      </c>
      <c r="M10" s="116">
        <v>5926</v>
      </c>
    </row>
    <row r="11" spans="1:13" ht="16.5" customHeight="1">
      <c r="A11" s="564" t="s">
        <v>152</v>
      </c>
      <c r="B11" s="117">
        <v>1340.618799375</v>
      </c>
      <c r="C11" s="117">
        <v>6875.546907934</v>
      </c>
      <c r="D11" s="117">
        <v>20334.357344413002</v>
      </c>
      <c r="E11" s="116">
        <v>16736.836203486</v>
      </c>
      <c r="F11" s="117">
        <v>62186.821000000004</v>
      </c>
      <c r="G11" s="117">
        <v>210950.36900000001</v>
      </c>
      <c r="H11" s="117">
        <v>384235.61700000003</v>
      </c>
      <c r="I11" s="116">
        <v>346738.38099999999</v>
      </c>
      <c r="J11" s="117">
        <v>32855</v>
      </c>
      <c r="K11" s="117">
        <v>112711</v>
      </c>
      <c r="L11" s="117">
        <v>204035</v>
      </c>
      <c r="M11" s="116">
        <v>133459</v>
      </c>
    </row>
    <row r="12" spans="1:13" ht="16.5" customHeight="1">
      <c r="A12" s="564" t="s">
        <v>153</v>
      </c>
      <c r="B12" s="117">
        <v>643.60252771099999</v>
      </c>
      <c r="C12" s="117">
        <v>1310.304613092</v>
      </c>
      <c r="D12" s="117">
        <v>1493.2131611039999</v>
      </c>
      <c r="E12" s="116">
        <v>2264.310279631</v>
      </c>
      <c r="F12" s="117">
        <v>48417.784</v>
      </c>
      <c r="G12" s="117">
        <v>99179.341</v>
      </c>
      <c r="H12" s="117">
        <v>61843.103999999999</v>
      </c>
      <c r="I12" s="116">
        <v>95304.921000000002</v>
      </c>
      <c r="J12" s="117">
        <v>14518</v>
      </c>
      <c r="K12" s="117">
        <v>34371</v>
      </c>
      <c r="L12" s="117">
        <v>17519</v>
      </c>
      <c r="M12" s="116">
        <v>15887</v>
      </c>
    </row>
    <row r="13" spans="1:13" ht="16.5" customHeight="1">
      <c r="A13" s="564" t="s">
        <v>120</v>
      </c>
      <c r="B13" s="117">
        <v>6133.50590207</v>
      </c>
      <c r="C13" s="117">
        <v>10153.488221418</v>
      </c>
      <c r="D13" s="117">
        <v>24248.958094238002</v>
      </c>
      <c r="E13" s="116">
        <v>8790.4341274929993</v>
      </c>
      <c r="F13" s="117">
        <v>1036699.379</v>
      </c>
      <c r="G13" s="117">
        <v>1066573.5430000001</v>
      </c>
      <c r="H13" s="117">
        <v>1438084.371</v>
      </c>
      <c r="I13" s="116">
        <v>582553.55900000001</v>
      </c>
      <c r="J13" s="117">
        <v>161691</v>
      </c>
      <c r="K13" s="117">
        <v>225676</v>
      </c>
      <c r="L13" s="117">
        <v>330818</v>
      </c>
      <c r="M13" s="116">
        <v>113631</v>
      </c>
    </row>
    <row r="14" spans="1:13" ht="16.5" customHeight="1">
      <c r="A14" s="564" t="s">
        <v>118</v>
      </c>
      <c r="B14" s="117">
        <v>1273.725949918</v>
      </c>
      <c r="C14" s="117">
        <v>4360.2309533529997</v>
      </c>
      <c r="D14" s="117">
        <v>6305.9084273819999</v>
      </c>
      <c r="E14" s="116">
        <v>2985.7570476360002</v>
      </c>
      <c r="F14" s="117">
        <v>134864.399</v>
      </c>
      <c r="G14" s="117">
        <v>136075.81899999999</v>
      </c>
      <c r="H14" s="117">
        <v>178447.908</v>
      </c>
      <c r="I14" s="116">
        <v>118281.874</v>
      </c>
      <c r="J14" s="117">
        <v>675352</v>
      </c>
      <c r="K14" s="117">
        <v>98859</v>
      </c>
      <c r="L14" s="117">
        <v>85837</v>
      </c>
      <c r="M14" s="116">
        <v>30379</v>
      </c>
    </row>
    <row r="15" spans="1:13" ht="16.5" customHeight="1">
      <c r="A15" s="564" t="s">
        <v>129</v>
      </c>
      <c r="B15" s="117">
        <v>961.89827247999995</v>
      </c>
      <c r="C15" s="117">
        <v>2977.3688655300002</v>
      </c>
      <c r="D15" s="117"/>
      <c r="E15" s="116">
        <v>28.077839266000002</v>
      </c>
      <c r="F15" s="117">
        <v>23580.342000000001</v>
      </c>
      <c r="G15" s="117">
        <v>54271.932000000001</v>
      </c>
      <c r="H15" s="117"/>
      <c r="I15" s="116">
        <v>1804.7170000000001</v>
      </c>
      <c r="J15" s="117">
        <v>18872</v>
      </c>
      <c r="K15" s="117">
        <v>82065</v>
      </c>
      <c r="L15" s="117"/>
      <c r="M15" s="116">
        <v>900</v>
      </c>
    </row>
    <row r="16" spans="1:13" ht="16.5" customHeight="1">
      <c r="A16" s="564" t="s">
        <v>117</v>
      </c>
      <c r="B16" s="117">
        <v>3614.780571322</v>
      </c>
      <c r="C16" s="117">
        <v>6448.3455691979998</v>
      </c>
      <c r="D16" s="117">
        <v>21577.515641984999</v>
      </c>
      <c r="E16" s="116">
        <v>8290.3672819879994</v>
      </c>
      <c r="F16" s="117">
        <v>1109075.054</v>
      </c>
      <c r="G16" s="117">
        <v>1545104.9639999999</v>
      </c>
      <c r="H16" s="117">
        <v>1716353.652</v>
      </c>
      <c r="I16" s="116">
        <v>919559.277</v>
      </c>
      <c r="J16" s="117">
        <v>128806</v>
      </c>
      <c r="K16" s="117">
        <v>211101</v>
      </c>
      <c r="L16" s="117">
        <v>247394</v>
      </c>
      <c r="M16" s="116">
        <v>100602</v>
      </c>
    </row>
    <row r="17" spans="1:13" ht="16.5" customHeight="1">
      <c r="A17" s="564" t="s">
        <v>111</v>
      </c>
      <c r="B17" s="117">
        <v>1538.5379529520001</v>
      </c>
      <c r="C17" s="117">
        <v>2899.9658067720002</v>
      </c>
      <c r="D17" s="117">
        <v>12190.922477635</v>
      </c>
      <c r="E17" s="116">
        <v>7234.6489074089995</v>
      </c>
      <c r="F17" s="117">
        <v>154084.44099999999</v>
      </c>
      <c r="G17" s="117">
        <v>138135.13699999999</v>
      </c>
      <c r="H17" s="117">
        <v>242220.75099999999</v>
      </c>
      <c r="I17" s="116">
        <v>149026.75200000001</v>
      </c>
      <c r="J17" s="117">
        <v>46648</v>
      </c>
      <c r="K17" s="117">
        <v>59020</v>
      </c>
      <c r="L17" s="117">
        <v>278214</v>
      </c>
      <c r="M17" s="116">
        <v>549926</v>
      </c>
    </row>
    <row r="18" spans="1:13" ht="16.5" customHeight="1">
      <c r="A18" s="564" t="s">
        <v>138</v>
      </c>
      <c r="B18" s="117">
        <v>6822.3061169780003</v>
      </c>
      <c r="C18" s="117">
        <v>14355.764813997999</v>
      </c>
      <c r="D18" s="117">
        <v>38548.388302747997</v>
      </c>
      <c r="E18" s="116">
        <v>11579.345427422</v>
      </c>
      <c r="F18" s="117">
        <v>583240.72400000005</v>
      </c>
      <c r="G18" s="117">
        <v>536166.66500000004</v>
      </c>
      <c r="H18" s="117">
        <v>930786.48400000005</v>
      </c>
      <c r="I18" s="116">
        <v>288992.41899999999</v>
      </c>
      <c r="J18" s="117">
        <v>202023</v>
      </c>
      <c r="K18" s="117">
        <v>289653</v>
      </c>
      <c r="L18" s="117">
        <v>6031478</v>
      </c>
      <c r="M18" s="116">
        <v>1058313</v>
      </c>
    </row>
    <row r="19" spans="1:13" ht="16.5" customHeight="1">
      <c r="A19" s="564" t="s">
        <v>143</v>
      </c>
      <c r="B19" s="117">
        <v>1883.207825019</v>
      </c>
      <c r="C19" s="117">
        <v>3076.6702737760002</v>
      </c>
      <c r="D19" s="117">
        <v>6777.837721373</v>
      </c>
      <c r="E19" s="116">
        <v>111.27985344699999</v>
      </c>
      <c r="F19" s="117">
        <v>331118.13699999999</v>
      </c>
      <c r="G19" s="117">
        <v>391709.26799999998</v>
      </c>
      <c r="H19" s="117">
        <v>452929.78100000002</v>
      </c>
      <c r="I19" s="116">
        <v>7737.1390000000001</v>
      </c>
      <c r="J19" s="117">
        <v>46246</v>
      </c>
      <c r="K19" s="117">
        <v>76931</v>
      </c>
      <c r="L19" s="117">
        <v>66407</v>
      </c>
      <c r="M19" s="116">
        <v>2882</v>
      </c>
    </row>
    <row r="20" spans="1:13" ht="16.5" customHeight="1">
      <c r="A20" s="564" t="s">
        <v>133</v>
      </c>
      <c r="B20" s="117">
        <v>1209.271555301</v>
      </c>
      <c r="C20" s="117">
        <v>1114.3641927799999</v>
      </c>
      <c r="D20" s="117">
        <v>1502.2819870630001</v>
      </c>
      <c r="E20" s="116">
        <v>384.20789618800001</v>
      </c>
      <c r="F20" s="117">
        <v>274569.50099999999</v>
      </c>
      <c r="G20" s="117">
        <v>194271.81200000001</v>
      </c>
      <c r="H20" s="117">
        <v>201197.693</v>
      </c>
      <c r="I20" s="116">
        <v>65756.395999999993</v>
      </c>
      <c r="J20" s="117">
        <v>44608</v>
      </c>
      <c r="K20" s="117">
        <v>37706</v>
      </c>
      <c r="L20" s="117">
        <v>21633</v>
      </c>
      <c r="M20" s="116">
        <v>6309</v>
      </c>
    </row>
    <row r="21" spans="1:13" ht="16.5" customHeight="1">
      <c r="A21" s="564" t="s">
        <v>128</v>
      </c>
      <c r="B21" s="117">
        <v>1957.389496493</v>
      </c>
      <c r="C21" s="117">
        <v>6320.4433062529997</v>
      </c>
      <c r="D21" s="117">
        <v>8492.0245423649994</v>
      </c>
      <c r="E21" s="116">
        <v>3170.5205461149999</v>
      </c>
      <c r="F21" s="117">
        <v>209408.88500000001</v>
      </c>
      <c r="G21" s="117">
        <v>478364.55300000001</v>
      </c>
      <c r="H21" s="117">
        <v>404358.00699999998</v>
      </c>
      <c r="I21" s="116">
        <v>123742.611</v>
      </c>
      <c r="J21" s="117">
        <v>46359</v>
      </c>
      <c r="K21" s="117">
        <v>126657</v>
      </c>
      <c r="L21" s="117">
        <v>112953</v>
      </c>
      <c r="M21" s="116">
        <v>35913</v>
      </c>
    </row>
    <row r="22" spans="1:13" ht="16.5" customHeight="1">
      <c r="A22" s="564" t="s">
        <v>134</v>
      </c>
      <c r="B22" s="117">
        <v>279.95628353000001</v>
      </c>
      <c r="C22" s="117">
        <v>1029.567441056</v>
      </c>
      <c r="D22" s="117">
        <v>2764.4659655239998</v>
      </c>
      <c r="E22" s="116">
        <v>383.89423257700003</v>
      </c>
      <c r="F22" s="117">
        <v>92551.138000000006</v>
      </c>
      <c r="G22" s="117">
        <v>161255.99600000001</v>
      </c>
      <c r="H22" s="117">
        <v>206601.448</v>
      </c>
      <c r="I22" s="116">
        <v>32314.400000000001</v>
      </c>
      <c r="J22" s="117">
        <v>8262</v>
      </c>
      <c r="K22" s="117">
        <v>36014</v>
      </c>
      <c r="L22" s="117">
        <v>37458</v>
      </c>
      <c r="M22" s="116">
        <v>5667</v>
      </c>
    </row>
    <row r="23" spans="1:13" ht="16.5" customHeight="1">
      <c r="A23" s="564" t="s">
        <v>119</v>
      </c>
      <c r="B23" s="117">
        <v>7065.6797335820002</v>
      </c>
      <c r="C23" s="117">
        <v>38107.822291392004</v>
      </c>
      <c r="D23" s="117">
        <v>89617.575046334998</v>
      </c>
      <c r="E23" s="116">
        <v>57660.044707358997</v>
      </c>
      <c r="F23" s="117">
        <v>1868402.5719999999</v>
      </c>
      <c r="G23" s="117">
        <v>5085656.7240000004</v>
      </c>
      <c r="H23" s="117">
        <v>4027852.9019999998</v>
      </c>
      <c r="I23" s="116">
        <v>3760622.3840000001</v>
      </c>
      <c r="J23" s="117">
        <v>186491</v>
      </c>
      <c r="K23" s="117">
        <v>1555975</v>
      </c>
      <c r="L23" s="117">
        <v>1269236</v>
      </c>
      <c r="M23" s="116">
        <v>674277</v>
      </c>
    </row>
    <row r="24" spans="1:13" ht="16.5" customHeight="1">
      <c r="A24" s="564" t="s">
        <v>121</v>
      </c>
      <c r="B24" s="117">
        <v>2155.0837288329999</v>
      </c>
      <c r="C24" s="117">
        <v>6554.5617238369996</v>
      </c>
      <c r="D24" s="117">
        <v>15177.615523463999</v>
      </c>
      <c r="E24" s="116">
        <v>6045.1021911099997</v>
      </c>
      <c r="F24" s="117">
        <v>336012.288</v>
      </c>
      <c r="G24" s="117">
        <v>631354.57900000003</v>
      </c>
      <c r="H24" s="117">
        <v>461614.19500000001</v>
      </c>
      <c r="I24" s="116">
        <v>219017.549</v>
      </c>
      <c r="J24" s="117">
        <v>67259</v>
      </c>
      <c r="K24" s="117">
        <v>1775221</v>
      </c>
      <c r="L24" s="117">
        <v>284080</v>
      </c>
      <c r="M24" s="116">
        <v>101614</v>
      </c>
    </row>
    <row r="25" spans="1:13" ht="16.5" customHeight="1">
      <c r="A25" s="564" t="s">
        <v>113</v>
      </c>
      <c r="B25" s="117">
        <v>4861.1242805880001</v>
      </c>
      <c r="C25" s="117">
        <v>12669.365877902001</v>
      </c>
      <c r="D25" s="117">
        <v>64141.056017652001</v>
      </c>
      <c r="E25" s="116">
        <v>49478.845284686999</v>
      </c>
      <c r="F25" s="117">
        <v>564185.304</v>
      </c>
      <c r="G25" s="117">
        <v>1850623.673</v>
      </c>
      <c r="H25" s="117">
        <v>3559231.5189999999</v>
      </c>
      <c r="I25" s="116">
        <v>2663174.7609999999</v>
      </c>
      <c r="J25" s="117">
        <v>90383</v>
      </c>
      <c r="K25" s="117">
        <v>327108</v>
      </c>
      <c r="L25" s="117">
        <v>6154035</v>
      </c>
      <c r="M25" s="116">
        <v>7204242</v>
      </c>
    </row>
    <row r="26" spans="1:13" ht="16.5" customHeight="1">
      <c r="A26" s="564" t="s">
        <v>107</v>
      </c>
      <c r="B26" s="117">
        <v>2982.8604321809999</v>
      </c>
      <c r="C26" s="117">
        <v>31388.690445083001</v>
      </c>
      <c r="D26" s="117">
        <v>14108.573178773</v>
      </c>
      <c r="E26" s="116">
        <v>6611.0568088800001</v>
      </c>
      <c r="F26" s="117">
        <v>142718.95300000001</v>
      </c>
      <c r="G26" s="117">
        <v>595957.88500000001</v>
      </c>
      <c r="H26" s="117">
        <v>198060.427</v>
      </c>
      <c r="I26" s="116">
        <v>118638.97</v>
      </c>
      <c r="J26" s="117">
        <v>39525</v>
      </c>
      <c r="K26" s="117">
        <v>68423</v>
      </c>
      <c r="L26" s="117">
        <v>141936</v>
      </c>
      <c r="M26" s="116">
        <v>53972</v>
      </c>
    </row>
    <row r="27" spans="1:13" ht="16.5" customHeight="1">
      <c r="A27" s="564" t="s">
        <v>1705</v>
      </c>
      <c r="B27" s="117"/>
      <c r="C27" s="117">
        <v>42.737578921000001</v>
      </c>
      <c r="D27" s="117">
        <v>149.96986095400001</v>
      </c>
      <c r="E27" s="116"/>
      <c r="F27" s="117"/>
      <c r="G27" s="117">
        <v>2660.2510000000002</v>
      </c>
      <c r="H27" s="117">
        <v>4317.5600000000004</v>
      </c>
      <c r="I27" s="116"/>
      <c r="J27" s="117"/>
      <c r="K27" s="117">
        <v>261</v>
      </c>
      <c r="L27" s="117">
        <v>1174</v>
      </c>
      <c r="M27" s="116"/>
    </row>
    <row r="28" spans="1:13" ht="16.5" customHeight="1">
      <c r="A28" s="564" t="s">
        <v>1644</v>
      </c>
      <c r="B28" s="117">
        <v>84</v>
      </c>
      <c r="C28" s="117">
        <v>803.59974236400001</v>
      </c>
      <c r="D28" s="117">
        <v>1504.354186923</v>
      </c>
      <c r="E28" s="116">
        <v>480.08917637299999</v>
      </c>
      <c r="F28" s="117">
        <v>40000</v>
      </c>
      <c r="G28" s="117">
        <v>137113.41800000001</v>
      </c>
      <c r="H28" s="117">
        <v>208276.17600000001</v>
      </c>
      <c r="I28" s="116">
        <v>80592.414000000004</v>
      </c>
      <c r="J28" s="117">
        <v>932</v>
      </c>
      <c r="K28" s="117">
        <v>30036</v>
      </c>
      <c r="L28" s="117">
        <v>24878</v>
      </c>
      <c r="M28" s="116">
        <v>8107</v>
      </c>
    </row>
    <row r="29" spans="1:13" ht="16.5" customHeight="1">
      <c r="A29" s="564" t="s">
        <v>122</v>
      </c>
      <c r="B29" s="117">
        <v>1260.389875519</v>
      </c>
      <c r="C29" s="117">
        <v>6040.766369084</v>
      </c>
      <c r="D29" s="117">
        <v>8957.4646582330006</v>
      </c>
      <c r="E29" s="116">
        <v>15836.384272576001</v>
      </c>
      <c r="F29" s="117">
        <v>110194.152</v>
      </c>
      <c r="G29" s="117">
        <v>84568.978000000003</v>
      </c>
      <c r="H29" s="117">
        <v>122717.834</v>
      </c>
      <c r="I29" s="116">
        <v>895968.804</v>
      </c>
      <c r="J29" s="117">
        <v>34158</v>
      </c>
      <c r="K29" s="117">
        <v>63525</v>
      </c>
      <c r="L29" s="117">
        <v>130287</v>
      </c>
      <c r="M29" s="116">
        <v>92488</v>
      </c>
    </row>
    <row r="30" spans="1:13" ht="16.5" customHeight="1">
      <c r="A30" s="564" t="s">
        <v>105</v>
      </c>
      <c r="B30" s="117">
        <v>17420.241020599999</v>
      </c>
      <c r="C30" s="117">
        <v>50608.167503037999</v>
      </c>
      <c r="D30" s="117">
        <v>120718.955575974</v>
      </c>
      <c r="E30" s="116">
        <v>63219.869661327997</v>
      </c>
      <c r="F30" s="117">
        <v>6477757.9160000002</v>
      </c>
      <c r="G30" s="117">
        <v>9449716.5820000004</v>
      </c>
      <c r="H30" s="117">
        <v>7390944.6540000001</v>
      </c>
      <c r="I30" s="116">
        <v>5450719.3030000003</v>
      </c>
      <c r="J30" s="117">
        <v>469395</v>
      </c>
      <c r="K30" s="117">
        <v>1309234</v>
      </c>
      <c r="L30" s="117">
        <v>1499002</v>
      </c>
      <c r="M30" s="116">
        <v>774352</v>
      </c>
    </row>
    <row r="31" spans="1:13" ht="16.5" customHeight="1">
      <c r="A31" s="564" t="s">
        <v>130</v>
      </c>
      <c r="B31" s="117">
        <v>1038.858106205</v>
      </c>
      <c r="C31" s="117">
        <v>9156.1699568620006</v>
      </c>
      <c r="D31" s="117">
        <v>10251.183184341</v>
      </c>
      <c r="E31" s="116">
        <v>8047.5032552230005</v>
      </c>
      <c r="F31" s="117">
        <v>123644.69500000001</v>
      </c>
      <c r="G31" s="117">
        <v>489017.06199999998</v>
      </c>
      <c r="H31" s="117">
        <v>322660.94300000003</v>
      </c>
      <c r="I31" s="116">
        <v>286206.19199999998</v>
      </c>
      <c r="J31" s="117">
        <v>34523</v>
      </c>
      <c r="K31" s="117">
        <v>153384</v>
      </c>
      <c r="L31" s="117">
        <v>111137</v>
      </c>
      <c r="M31" s="116">
        <v>64281</v>
      </c>
    </row>
    <row r="32" spans="1:13" ht="16.5" customHeight="1">
      <c r="A32" s="564" t="s">
        <v>137</v>
      </c>
      <c r="B32" s="117">
        <v>43.325179583999997</v>
      </c>
      <c r="C32" s="117">
        <v>382.23998748600002</v>
      </c>
      <c r="D32" s="117">
        <v>359.71704018200001</v>
      </c>
      <c r="E32" s="116">
        <v>362.430388849</v>
      </c>
      <c r="F32" s="117">
        <v>5615.8630000000003</v>
      </c>
      <c r="G32" s="117">
        <v>17906.387999999999</v>
      </c>
      <c r="H32" s="117">
        <v>13338.496999999999</v>
      </c>
      <c r="I32" s="116">
        <v>12252.847</v>
      </c>
      <c r="J32" s="117">
        <v>976</v>
      </c>
      <c r="K32" s="117">
        <v>8849</v>
      </c>
      <c r="L32" s="117">
        <v>6531</v>
      </c>
      <c r="M32" s="116">
        <v>3167</v>
      </c>
    </row>
    <row r="33" spans="1:13" ht="16.5" customHeight="1">
      <c r="A33" s="564" t="s">
        <v>132</v>
      </c>
      <c r="B33" s="117">
        <v>37.594950679999997</v>
      </c>
      <c r="C33" s="117">
        <v>1888.057811632</v>
      </c>
      <c r="D33" s="117">
        <v>3444.7082741680001</v>
      </c>
      <c r="E33" s="116">
        <v>2747.9309196979998</v>
      </c>
      <c r="F33" s="117">
        <v>4001.6109999999999</v>
      </c>
      <c r="G33" s="117">
        <v>58651.353999999999</v>
      </c>
      <c r="H33" s="117">
        <v>41704.072</v>
      </c>
      <c r="I33" s="116">
        <v>42154.031000000003</v>
      </c>
      <c r="J33" s="117">
        <v>929</v>
      </c>
      <c r="K33" s="117">
        <v>44921</v>
      </c>
      <c r="L33" s="117">
        <v>235895</v>
      </c>
      <c r="M33" s="116">
        <v>146315</v>
      </c>
    </row>
    <row r="34" spans="1:13" ht="16.5" customHeight="1">
      <c r="A34" s="564" t="s">
        <v>126</v>
      </c>
      <c r="B34" s="117">
        <v>2911.3628515820001</v>
      </c>
      <c r="C34" s="117">
        <v>5556.8114344189999</v>
      </c>
      <c r="D34" s="117">
        <v>63267.281563627999</v>
      </c>
      <c r="E34" s="116">
        <v>288.75795313100002</v>
      </c>
      <c r="F34" s="117">
        <v>2854233.8650000002</v>
      </c>
      <c r="G34" s="117">
        <v>1115281.338</v>
      </c>
      <c r="H34" s="117">
        <v>11073983.604</v>
      </c>
      <c r="I34" s="116">
        <v>7860.7659999999996</v>
      </c>
      <c r="J34" s="117">
        <v>174113</v>
      </c>
      <c r="K34" s="117">
        <v>135606</v>
      </c>
      <c r="L34" s="117">
        <v>16935</v>
      </c>
      <c r="M34" s="116">
        <v>4299</v>
      </c>
    </row>
    <row r="35" spans="1:13" ht="16.5" customHeight="1">
      <c r="A35" s="564" t="s">
        <v>124</v>
      </c>
      <c r="B35" s="117">
        <v>223.388505517</v>
      </c>
      <c r="C35" s="117">
        <v>810.84352076499999</v>
      </c>
      <c r="D35" s="117">
        <v>1171.5164309869999</v>
      </c>
      <c r="E35" s="116">
        <v>870.55289247899998</v>
      </c>
      <c r="F35" s="117">
        <v>13914.098</v>
      </c>
      <c r="G35" s="117">
        <v>27101.243999999999</v>
      </c>
      <c r="H35" s="117">
        <v>26450.145</v>
      </c>
      <c r="I35" s="116">
        <v>19415.73</v>
      </c>
      <c r="J35" s="117">
        <v>6086</v>
      </c>
      <c r="K35" s="117">
        <v>14632</v>
      </c>
      <c r="L35" s="117">
        <v>9678</v>
      </c>
      <c r="M35" s="116">
        <v>4496</v>
      </c>
    </row>
    <row r="36" spans="1:13" ht="16.5" customHeight="1">
      <c r="A36" s="564" t="s">
        <v>104</v>
      </c>
      <c r="B36" s="117">
        <v>15702.566868854999</v>
      </c>
      <c r="C36" s="117">
        <v>48923.716338831997</v>
      </c>
      <c r="D36" s="117">
        <v>119866.16723907999</v>
      </c>
      <c r="E36" s="116">
        <v>117062.14525804399</v>
      </c>
      <c r="F36" s="117">
        <v>2846792.9309999999</v>
      </c>
      <c r="G36" s="117">
        <v>9578993.943</v>
      </c>
      <c r="H36" s="117">
        <v>4765120.8310000002</v>
      </c>
      <c r="I36" s="116">
        <v>5657720.0489999996</v>
      </c>
      <c r="J36" s="117">
        <v>257974</v>
      </c>
      <c r="K36" s="117">
        <v>4609090</v>
      </c>
      <c r="L36" s="117">
        <v>7045506</v>
      </c>
      <c r="M36" s="116">
        <v>2919521</v>
      </c>
    </row>
    <row r="37" spans="1:13" ht="16.5" customHeight="1">
      <c r="A37" s="564" t="s">
        <v>123</v>
      </c>
      <c r="B37" s="117">
        <v>7160.9963064610001</v>
      </c>
      <c r="C37" s="117">
        <v>18592.316295674002</v>
      </c>
      <c r="D37" s="117">
        <v>40853.22673902</v>
      </c>
      <c r="E37" s="116">
        <v>18381.596833331001</v>
      </c>
      <c r="F37" s="117">
        <v>771735.49</v>
      </c>
      <c r="G37" s="117">
        <v>891695.33299999998</v>
      </c>
      <c r="H37" s="117">
        <v>957533.43400000001</v>
      </c>
      <c r="I37" s="116">
        <v>729482.098</v>
      </c>
      <c r="J37" s="117">
        <v>194264</v>
      </c>
      <c r="K37" s="117">
        <v>402474</v>
      </c>
      <c r="L37" s="117">
        <v>637646</v>
      </c>
      <c r="M37" s="116">
        <v>364679</v>
      </c>
    </row>
    <row r="38" spans="1:13" ht="16.5" customHeight="1">
      <c r="A38" s="564" t="s">
        <v>141</v>
      </c>
      <c r="B38" s="117">
        <v>2540.2030926950001</v>
      </c>
      <c r="C38" s="117">
        <v>7350.864182067</v>
      </c>
      <c r="D38" s="117"/>
      <c r="E38" s="116"/>
      <c r="F38" s="117">
        <v>395419.41100000002</v>
      </c>
      <c r="G38" s="117">
        <v>501648.11099999998</v>
      </c>
      <c r="H38" s="117"/>
      <c r="I38" s="116"/>
      <c r="J38" s="117">
        <v>71182</v>
      </c>
      <c r="K38" s="117">
        <v>161787</v>
      </c>
      <c r="L38" s="117"/>
      <c r="M38" s="116"/>
    </row>
    <row r="39" spans="1:13" ht="16.5" customHeight="1">
      <c r="A39" s="564" t="s">
        <v>144</v>
      </c>
      <c r="B39" s="117">
        <v>1007.165724159</v>
      </c>
      <c r="C39" s="117">
        <v>1035.516911748</v>
      </c>
      <c r="D39" s="117">
        <v>3249.2616323100001</v>
      </c>
      <c r="E39" s="116">
        <v>1121.592028454</v>
      </c>
      <c r="F39" s="117">
        <v>39262.343000000001</v>
      </c>
      <c r="G39" s="117">
        <v>18975.460999999999</v>
      </c>
      <c r="H39" s="117">
        <v>126689.81</v>
      </c>
      <c r="I39" s="116">
        <v>56225.817999999999</v>
      </c>
      <c r="J39" s="117">
        <v>22934</v>
      </c>
      <c r="K39" s="117">
        <v>20263</v>
      </c>
      <c r="L39" s="117">
        <v>42300</v>
      </c>
      <c r="M39" s="116">
        <v>17546</v>
      </c>
    </row>
    <row r="40" spans="1:13" ht="16.5" customHeight="1">
      <c r="A40" s="564" t="s">
        <v>112</v>
      </c>
      <c r="B40" s="117">
        <v>10023.48022953</v>
      </c>
      <c r="C40" s="117">
        <v>19174.531618419001</v>
      </c>
      <c r="D40" s="117">
        <v>32707.888733576001</v>
      </c>
      <c r="E40" s="116">
        <v>11060.437426066999</v>
      </c>
      <c r="F40" s="117">
        <v>828023.17200000002</v>
      </c>
      <c r="G40" s="117">
        <v>738453.20600000001</v>
      </c>
      <c r="H40" s="117">
        <v>657380.07200000004</v>
      </c>
      <c r="I40" s="116">
        <v>306619.65500000003</v>
      </c>
      <c r="J40" s="117">
        <v>792197</v>
      </c>
      <c r="K40" s="117">
        <v>478823</v>
      </c>
      <c r="L40" s="117">
        <v>478144</v>
      </c>
      <c r="M40" s="116">
        <v>165748</v>
      </c>
    </row>
    <row r="41" spans="1:13" ht="16.5" customHeight="1">
      <c r="A41" s="564" t="s">
        <v>151</v>
      </c>
      <c r="B41" s="117">
        <v>7125.3709913909997</v>
      </c>
      <c r="C41" s="117">
        <v>11692.572530979</v>
      </c>
      <c r="D41" s="117">
        <v>39749.306060313</v>
      </c>
      <c r="E41" s="116">
        <v>14453.139071084999</v>
      </c>
      <c r="F41" s="117">
        <v>788980.39199999999</v>
      </c>
      <c r="G41" s="117">
        <v>764883.24800000002</v>
      </c>
      <c r="H41" s="117">
        <v>1073898.3840000001</v>
      </c>
      <c r="I41" s="116">
        <v>631289.11699999997</v>
      </c>
      <c r="J41" s="117">
        <v>176599</v>
      </c>
      <c r="K41" s="117">
        <v>204347</v>
      </c>
      <c r="L41" s="117">
        <v>5690115</v>
      </c>
      <c r="M41" s="116">
        <v>527579</v>
      </c>
    </row>
    <row r="42" spans="1:13" ht="16.5" customHeight="1">
      <c r="A42" s="564" t="s">
        <v>148</v>
      </c>
      <c r="B42" s="117">
        <v>3800.8685258139999</v>
      </c>
      <c r="C42" s="117">
        <v>7762.2279244909996</v>
      </c>
      <c r="D42" s="117">
        <v>19606.079974234999</v>
      </c>
      <c r="E42" s="116">
        <v>15251.392444128</v>
      </c>
      <c r="F42" s="117">
        <v>433096.94300000003</v>
      </c>
      <c r="G42" s="117">
        <v>475052.48300000001</v>
      </c>
      <c r="H42" s="117">
        <v>757165.74100000004</v>
      </c>
      <c r="I42" s="116">
        <v>471540.61599999998</v>
      </c>
      <c r="J42" s="117">
        <v>92011</v>
      </c>
      <c r="K42" s="117">
        <v>133594</v>
      </c>
      <c r="L42" s="117">
        <v>185065</v>
      </c>
      <c r="M42" s="116">
        <v>80692</v>
      </c>
    </row>
    <row r="43" spans="1:13" ht="16.5" customHeight="1">
      <c r="A43" s="564" t="s">
        <v>150</v>
      </c>
      <c r="B43" s="117">
        <v>1137.774136837</v>
      </c>
      <c r="C43" s="117">
        <v>3783.7489671839999</v>
      </c>
      <c r="D43" s="117">
        <v>22501.285053324002</v>
      </c>
      <c r="E43" s="116">
        <v>2020.3437185729999</v>
      </c>
      <c r="F43" s="117">
        <v>75300.47</v>
      </c>
      <c r="G43" s="117">
        <v>204979.22500000001</v>
      </c>
      <c r="H43" s="117">
        <v>2252840.5920000002</v>
      </c>
      <c r="I43" s="116">
        <v>250468.99799999999</v>
      </c>
      <c r="J43" s="117">
        <v>24264</v>
      </c>
      <c r="K43" s="117">
        <v>79691</v>
      </c>
      <c r="L43" s="117">
        <v>295485</v>
      </c>
      <c r="M43" s="116">
        <v>35624</v>
      </c>
    </row>
    <row r="44" spans="1:13" ht="16.5" customHeight="1">
      <c r="A44" s="564" t="s">
        <v>1748</v>
      </c>
      <c r="B44" s="117">
        <v>151638.10273041899</v>
      </c>
      <c r="C44" s="117">
        <v>424103.586968616</v>
      </c>
      <c r="D44" s="117">
        <v>1106645.33321487</v>
      </c>
      <c r="E44" s="116">
        <v>667086.80787794595</v>
      </c>
      <c r="F44" s="117">
        <v>32094753.73</v>
      </c>
      <c r="G44" s="117">
        <v>49286046.399999999</v>
      </c>
      <c r="H44" s="117">
        <v>55815818.461000003</v>
      </c>
      <c r="I44" s="116">
        <v>32834301.283</v>
      </c>
      <c r="J44" s="117">
        <v>5010641</v>
      </c>
      <c r="K44" s="117">
        <v>14339108</v>
      </c>
      <c r="L44" s="117">
        <v>33754832</v>
      </c>
      <c r="M44" s="116">
        <v>16510599</v>
      </c>
    </row>
    <row r="45" spans="1:13" ht="16.5" customHeight="1">
      <c r="A45" s="564"/>
      <c r="B45" s="117"/>
      <c r="C45" s="117"/>
      <c r="D45" s="117"/>
      <c r="E45" s="116"/>
      <c r="F45" s="117"/>
      <c r="G45" s="117"/>
      <c r="H45" s="117"/>
      <c r="I45" s="116"/>
      <c r="J45" s="117"/>
      <c r="K45" s="117"/>
      <c r="L45" s="117"/>
      <c r="M45" s="116"/>
    </row>
    <row r="46" spans="1:13" ht="16.5" customHeight="1">
      <c r="A46" s="441"/>
      <c r="B46" s="117"/>
      <c r="C46" s="117"/>
      <c r="D46" s="117"/>
      <c r="E46" s="116"/>
      <c r="F46" s="117"/>
      <c r="G46" s="117"/>
      <c r="H46" s="117"/>
      <c r="I46" s="116"/>
      <c r="J46" s="117"/>
      <c r="K46" s="117"/>
      <c r="L46" s="117"/>
      <c r="M46" s="116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F5"/>
  <sheetViews>
    <sheetView rightToLeft="1" zoomScaleNormal="100" workbookViewId="0">
      <pane xSplit="1" topLeftCell="T1" activePane="topRight" state="frozen"/>
      <selection pane="topRight" activeCell="AG8" sqref="AG8"/>
    </sheetView>
  </sheetViews>
  <sheetFormatPr defaultRowHeight="15"/>
  <cols>
    <col min="1" max="1" width="19" style="642" bestFit="1" customWidth="1"/>
    <col min="2" max="27" width="8.7109375" customWidth="1"/>
  </cols>
  <sheetData>
    <row r="1" spans="1:32" s="643" customFormat="1" ht="24.75" customHeight="1">
      <c r="A1" s="647" t="s">
        <v>163</v>
      </c>
      <c r="B1" s="648" t="s">
        <v>2236</v>
      </c>
      <c r="C1" s="648" t="s">
        <v>2235</v>
      </c>
      <c r="D1" s="648" t="s">
        <v>2234</v>
      </c>
      <c r="E1" s="648" t="s">
        <v>2134</v>
      </c>
      <c r="F1" s="648" t="s">
        <v>2135</v>
      </c>
      <c r="G1" s="648" t="s">
        <v>2136</v>
      </c>
      <c r="H1" s="648" t="s">
        <v>2137</v>
      </c>
      <c r="I1" s="648" t="s">
        <v>2115</v>
      </c>
      <c r="J1" s="648" t="s">
        <v>2116</v>
      </c>
      <c r="K1" s="648" t="s">
        <v>2117</v>
      </c>
      <c r="L1" s="648" t="s">
        <v>2118</v>
      </c>
      <c r="M1" s="648" t="s">
        <v>2119</v>
      </c>
      <c r="N1" s="648" t="s">
        <v>2120</v>
      </c>
      <c r="O1" s="648" t="s">
        <v>2121</v>
      </c>
      <c r="P1" s="648" t="s">
        <v>2122</v>
      </c>
      <c r="Q1" s="648" t="s">
        <v>2123</v>
      </c>
      <c r="R1" s="648" t="s">
        <v>2124</v>
      </c>
      <c r="S1" s="648" t="s">
        <v>2125</v>
      </c>
      <c r="T1" s="648" t="s">
        <v>2126</v>
      </c>
      <c r="U1" s="648" t="s">
        <v>2127</v>
      </c>
      <c r="V1" s="648" t="s">
        <v>2128</v>
      </c>
      <c r="W1" s="648" t="s">
        <v>2129</v>
      </c>
      <c r="X1" s="648" t="s">
        <v>2130</v>
      </c>
      <c r="Y1" s="648" t="s">
        <v>2131</v>
      </c>
      <c r="Z1" s="648" t="s">
        <v>2132</v>
      </c>
      <c r="AA1" s="648" t="s">
        <v>2133</v>
      </c>
      <c r="AB1" s="648" t="s">
        <v>2238</v>
      </c>
      <c r="AC1" s="648" t="s">
        <v>2339</v>
      </c>
      <c r="AD1" s="648" t="s">
        <v>2367</v>
      </c>
      <c r="AE1" s="648" t="s">
        <v>2479</v>
      </c>
      <c r="AF1" s="648" t="s">
        <v>2585</v>
      </c>
    </row>
    <row r="2" spans="1:32" s="650" customFormat="1" ht="12.95" customHeight="1">
      <c r="A2" s="647" t="s">
        <v>156</v>
      </c>
      <c r="B2" s="649">
        <v>1</v>
      </c>
      <c r="C2" s="649">
        <v>0</v>
      </c>
      <c r="D2" s="649">
        <v>0</v>
      </c>
      <c r="E2" s="649">
        <v>1</v>
      </c>
      <c r="F2" s="649">
        <v>1</v>
      </c>
      <c r="G2" s="649">
        <v>0</v>
      </c>
      <c r="H2" s="649">
        <v>0</v>
      </c>
      <c r="I2" s="649">
        <v>1</v>
      </c>
      <c r="J2" s="649">
        <v>0</v>
      </c>
      <c r="K2" s="649">
        <v>0</v>
      </c>
      <c r="L2" s="649">
        <v>0</v>
      </c>
      <c r="M2" s="649">
        <v>2</v>
      </c>
      <c r="N2" s="649">
        <v>0</v>
      </c>
      <c r="O2" s="649">
        <v>0</v>
      </c>
      <c r="P2" s="649">
        <v>1</v>
      </c>
      <c r="Q2" s="649">
        <v>1</v>
      </c>
      <c r="R2" s="649">
        <v>2</v>
      </c>
      <c r="S2" s="649">
        <v>1</v>
      </c>
      <c r="T2" s="649">
        <v>0</v>
      </c>
      <c r="U2" s="649">
        <v>1</v>
      </c>
      <c r="V2" s="649">
        <v>0</v>
      </c>
      <c r="W2" s="649">
        <v>0</v>
      </c>
      <c r="X2" s="649">
        <v>0</v>
      </c>
      <c r="Y2" s="649">
        <v>1</v>
      </c>
      <c r="Z2" s="649">
        <v>2</v>
      </c>
      <c r="AA2" s="649">
        <v>1</v>
      </c>
      <c r="AB2" s="649">
        <v>0</v>
      </c>
      <c r="AC2" s="649">
        <v>0</v>
      </c>
      <c r="AD2" s="649">
        <v>2</v>
      </c>
      <c r="AE2" s="649">
        <v>4</v>
      </c>
      <c r="AF2" s="649">
        <v>1</v>
      </c>
    </row>
    <row r="3" spans="1:32" s="650" customFormat="1" ht="12.95" customHeight="1">
      <c r="A3" s="647" t="s">
        <v>1480</v>
      </c>
      <c r="B3" s="649">
        <v>1</v>
      </c>
      <c r="C3" s="649">
        <v>0</v>
      </c>
      <c r="D3" s="649">
        <v>0</v>
      </c>
      <c r="E3" s="651">
        <v>0</v>
      </c>
      <c r="F3" s="649">
        <v>3</v>
      </c>
      <c r="G3" s="649">
        <v>0</v>
      </c>
      <c r="H3" s="649">
        <v>2</v>
      </c>
      <c r="I3" s="649">
        <v>2</v>
      </c>
      <c r="J3" s="649">
        <v>2</v>
      </c>
      <c r="K3" s="649">
        <v>2</v>
      </c>
      <c r="L3" s="649">
        <v>1</v>
      </c>
      <c r="M3" s="649">
        <v>1</v>
      </c>
      <c r="N3" s="649">
        <v>3</v>
      </c>
      <c r="O3" s="649">
        <v>0</v>
      </c>
      <c r="P3" s="649">
        <v>1</v>
      </c>
      <c r="Q3" s="649">
        <v>1</v>
      </c>
      <c r="R3" s="649">
        <v>2</v>
      </c>
      <c r="S3" s="649">
        <v>2</v>
      </c>
      <c r="T3" s="649">
        <v>1</v>
      </c>
      <c r="U3" s="649">
        <v>2</v>
      </c>
      <c r="V3" s="649">
        <v>1</v>
      </c>
      <c r="W3" s="649">
        <v>0</v>
      </c>
      <c r="X3" s="649">
        <v>0</v>
      </c>
      <c r="Y3" s="649">
        <v>4</v>
      </c>
      <c r="Z3" s="649">
        <v>3</v>
      </c>
      <c r="AA3" s="649">
        <v>1</v>
      </c>
      <c r="AB3" s="649">
        <v>2</v>
      </c>
      <c r="AC3" s="649">
        <v>1</v>
      </c>
      <c r="AD3" s="649">
        <v>2</v>
      </c>
      <c r="AE3" s="649">
        <v>4</v>
      </c>
      <c r="AF3" s="649">
        <v>1</v>
      </c>
    </row>
    <row r="4" spans="1:32" s="650" customFormat="1" ht="12.95" customHeight="1">
      <c r="A4" s="647" t="s">
        <v>1481</v>
      </c>
      <c r="B4" s="649">
        <v>0</v>
      </c>
      <c r="C4" s="649">
        <v>1</v>
      </c>
      <c r="D4" s="649">
        <v>0</v>
      </c>
      <c r="E4" s="651">
        <v>2</v>
      </c>
      <c r="F4" s="649">
        <v>1</v>
      </c>
      <c r="G4" s="649">
        <v>4</v>
      </c>
      <c r="H4" s="649">
        <v>0</v>
      </c>
      <c r="I4" s="649">
        <v>1</v>
      </c>
      <c r="J4" s="649">
        <v>3</v>
      </c>
      <c r="K4" s="649">
        <v>0</v>
      </c>
      <c r="L4" s="649">
        <v>0</v>
      </c>
      <c r="M4" s="649">
        <v>1</v>
      </c>
      <c r="N4" s="649">
        <v>1</v>
      </c>
      <c r="O4" s="649">
        <v>2</v>
      </c>
      <c r="P4" s="649">
        <v>2</v>
      </c>
      <c r="Q4" s="649">
        <v>0</v>
      </c>
      <c r="R4" s="649">
        <v>0</v>
      </c>
      <c r="S4" s="649">
        <v>1</v>
      </c>
      <c r="T4" s="649">
        <v>4</v>
      </c>
      <c r="U4" s="649">
        <v>1</v>
      </c>
      <c r="V4" s="649">
        <v>0</v>
      </c>
      <c r="W4" s="649">
        <v>0</v>
      </c>
      <c r="X4" s="649">
        <v>0</v>
      </c>
      <c r="Y4" s="649">
        <v>0</v>
      </c>
      <c r="Z4" s="649">
        <v>0</v>
      </c>
      <c r="AA4" s="649">
        <v>1</v>
      </c>
      <c r="AB4" s="649">
        <v>1</v>
      </c>
      <c r="AC4" s="649">
        <v>0</v>
      </c>
      <c r="AD4" s="649">
        <v>0</v>
      </c>
      <c r="AE4" s="649">
        <v>0</v>
      </c>
      <c r="AF4" s="649">
        <v>1</v>
      </c>
    </row>
    <row r="5" spans="1:32" s="650" customFormat="1" ht="12.95" customHeight="1">
      <c r="A5" s="647" t="s">
        <v>48</v>
      </c>
      <c r="B5" s="649">
        <f t="shared" ref="B5:V5" si="0">SUM(B2:B4)</f>
        <v>2</v>
      </c>
      <c r="C5" s="649">
        <f t="shared" si="0"/>
        <v>1</v>
      </c>
      <c r="D5" s="649">
        <f t="shared" si="0"/>
        <v>0</v>
      </c>
      <c r="E5" s="649">
        <f t="shared" si="0"/>
        <v>3</v>
      </c>
      <c r="F5" s="649">
        <f t="shared" si="0"/>
        <v>5</v>
      </c>
      <c r="G5" s="649">
        <f t="shared" si="0"/>
        <v>4</v>
      </c>
      <c r="H5" s="649">
        <f t="shared" si="0"/>
        <v>2</v>
      </c>
      <c r="I5" s="649">
        <f t="shared" si="0"/>
        <v>4</v>
      </c>
      <c r="J5" s="649">
        <f t="shared" si="0"/>
        <v>5</v>
      </c>
      <c r="K5" s="649">
        <f t="shared" si="0"/>
        <v>2</v>
      </c>
      <c r="L5" s="649">
        <f t="shared" si="0"/>
        <v>1</v>
      </c>
      <c r="M5" s="649">
        <f t="shared" si="0"/>
        <v>4</v>
      </c>
      <c r="N5" s="649">
        <f t="shared" si="0"/>
        <v>4</v>
      </c>
      <c r="O5" s="649">
        <f t="shared" si="0"/>
        <v>2</v>
      </c>
      <c r="P5" s="649">
        <f t="shared" si="0"/>
        <v>4</v>
      </c>
      <c r="Q5" s="649">
        <f t="shared" si="0"/>
        <v>2</v>
      </c>
      <c r="R5" s="649">
        <f t="shared" si="0"/>
        <v>4</v>
      </c>
      <c r="S5" s="649">
        <f t="shared" si="0"/>
        <v>4</v>
      </c>
      <c r="T5" s="649">
        <f t="shared" si="0"/>
        <v>5</v>
      </c>
      <c r="U5" s="649">
        <f t="shared" si="0"/>
        <v>4</v>
      </c>
      <c r="V5" s="649">
        <f t="shared" si="0"/>
        <v>1</v>
      </c>
      <c r="W5" s="649">
        <f t="shared" ref="W5:AE5" si="1">SUM(W2:W4)</f>
        <v>0</v>
      </c>
      <c r="X5" s="649">
        <f t="shared" si="1"/>
        <v>0</v>
      </c>
      <c r="Y5" s="649">
        <f t="shared" si="1"/>
        <v>5</v>
      </c>
      <c r="Z5" s="649">
        <f t="shared" si="1"/>
        <v>5</v>
      </c>
      <c r="AA5" s="649">
        <f t="shared" si="1"/>
        <v>3</v>
      </c>
      <c r="AB5" s="649">
        <f t="shared" si="1"/>
        <v>3</v>
      </c>
      <c r="AC5" s="649">
        <f t="shared" si="1"/>
        <v>1</v>
      </c>
      <c r="AD5" s="649">
        <f t="shared" si="1"/>
        <v>4</v>
      </c>
      <c r="AE5" s="649">
        <f t="shared" si="1"/>
        <v>8</v>
      </c>
      <c r="AF5" s="649">
        <f>SUM(AF2:AF4)</f>
        <v>3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085"/>
  <sheetViews>
    <sheetView rightToLeft="1" topLeftCell="H1" zoomScaleNormal="100" workbookViewId="0">
      <selection activeCell="K10" sqref="K10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09" t="s">
        <v>1130</v>
      </c>
      <c r="B1" s="110" t="s">
        <v>1129</v>
      </c>
      <c r="C1" s="652" t="s">
        <v>1127</v>
      </c>
      <c r="D1" s="109" t="s">
        <v>1126</v>
      </c>
      <c r="E1" s="109" t="s">
        <v>1125</v>
      </c>
      <c r="F1" s="652" t="s">
        <v>1127</v>
      </c>
      <c r="G1" s="109" t="s">
        <v>1126</v>
      </c>
      <c r="H1" s="109" t="s">
        <v>1125</v>
      </c>
    </row>
    <row r="2" spans="1:13">
      <c r="A2" s="57" t="s">
        <v>1128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2138</v>
      </c>
      <c r="G2" s="56" t="s">
        <v>2138</v>
      </c>
      <c r="H2" s="56" t="s">
        <v>2138</v>
      </c>
      <c r="J2" s="652" t="s">
        <v>1765</v>
      </c>
      <c r="K2" s="652" t="s">
        <v>1127</v>
      </c>
      <c r="L2" s="109" t="s">
        <v>1126</v>
      </c>
      <c r="M2" s="109" t="s">
        <v>1125</v>
      </c>
    </row>
    <row r="3" spans="1:13">
      <c r="A3" s="57" t="s">
        <v>1124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1706</v>
      </c>
      <c r="K3" s="52">
        <v>0.97974986794045726</v>
      </c>
      <c r="L3" s="52">
        <v>-4.422695981328606E-3</v>
      </c>
      <c r="M3" s="52">
        <v>6.3051388127398633E-2</v>
      </c>
    </row>
    <row r="4" spans="1:13">
      <c r="A4" s="57" t="s">
        <v>1123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1707</v>
      </c>
      <c r="K4" s="52">
        <v>0.94474845648914885</v>
      </c>
      <c r="L4" s="52">
        <v>-2.0939417994540022E-2</v>
      </c>
      <c r="M4" s="52">
        <v>6.7638659251465505E-2</v>
      </c>
    </row>
    <row r="5" spans="1:13">
      <c r="A5" s="57" t="s">
        <v>1122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1708</v>
      </c>
      <c r="K5" s="52">
        <v>0.90467794375912103</v>
      </c>
      <c r="L5" s="52">
        <v>-3.1794963965282586E-2</v>
      </c>
      <c r="M5" s="52">
        <v>4.520245398773004E-2</v>
      </c>
    </row>
    <row r="6" spans="1:13">
      <c r="A6" s="57" t="s">
        <v>1121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1709</v>
      </c>
      <c r="K6" s="52">
        <v>0.89784714220395956</v>
      </c>
      <c r="L6" s="52">
        <v>-3.7920084424617362E-2</v>
      </c>
      <c r="M6" s="52">
        <v>4.7630191653939002E-2</v>
      </c>
    </row>
    <row r="7" spans="1:13">
      <c r="A7" s="57" t="s">
        <v>1120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1710</v>
      </c>
      <c r="K7" s="52">
        <v>0.82255095402426526</v>
      </c>
      <c r="L7" s="52">
        <v>-3.8269116320144292E-2</v>
      </c>
      <c r="M7" s="52">
        <v>4.4886922320550582E-2</v>
      </c>
    </row>
    <row r="8" spans="1:13">
      <c r="A8" s="57" t="s">
        <v>1119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1711</v>
      </c>
      <c r="K8" s="52">
        <v>0.79757413820974365</v>
      </c>
      <c r="L8" s="52">
        <v>-4.3039330031930501E-2</v>
      </c>
      <c r="M8" s="52">
        <v>4.2667974497302641E-2</v>
      </c>
    </row>
    <row r="9" spans="1:13">
      <c r="A9" s="57" t="s">
        <v>1118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1712</v>
      </c>
      <c r="K9" s="52">
        <v>0.74006113995222123</v>
      </c>
      <c r="L9" s="52">
        <v>-4.5656479152170415E-2</v>
      </c>
      <c r="M9" s="52">
        <v>2.8728035603846624E-2</v>
      </c>
    </row>
    <row r="10" spans="1:13">
      <c r="A10" s="57" t="s">
        <v>1117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1713</v>
      </c>
      <c r="K10" s="52">
        <v>0.67150455141873056</v>
      </c>
      <c r="L10" s="52">
        <v>-5.4594943822372399E-2</v>
      </c>
      <c r="M10" s="52">
        <v>1.3097481997003557E-2</v>
      </c>
    </row>
    <row r="11" spans="1:13">
      <c r="A11" s="57" t="s">
        <v>1116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1441</v>
      </c>
      <c r="K11" s="52">
        <v>0.67436788994486396</v>
      </c>
      <c r="L11" s="52">
        <v>-5.1819571865443503E-2</v>
      </c>
      <c r="M11" s="52">
        <v>1.5736974627154732E-2</v>
      </c>
    </row>
    <row r="12" spans="1:13">
      <c r="A12" s="57" t="s">
        <v>1115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1714</v>
      </c>
      <c r="K12" s="52">
        <v>0.70088952795982551</v>
      </c>
      <c r="L12" s="52">
        <v>-3.8838672215232739E-2</v>
      </c>
      <c r="M12" s="52">
        <v>2.206634517024697E-2</v>
      </c>
    </row>
    <row r="13" spans="1:13">
      <c r="A13" s="57" t="s">
        <v>1114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1419</v>
      </c>
      <c r="K13" s="52">
        <v>0.72941868717978586</v>
      </c>
      <c r="L13" s="52">
        <v>-3.9486778161019531E-2</v>
      </c>
      <c r="M13" s="52">
        <v>1.5770260403991321E-2</v>
      </c>
    </row>
    <row r="14" spans="1:13">
      <c r="A14" s="57" t="s">
        <v>1113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1715</v>
      </c>
      <c r="K14" s="52">
        <v>0.70828381640675064</v>
      </c>
      <c r="L14" s="52">
        <v>-1.7167797870488943E-2</v>
      </c>
      <c r="M14" s="52">
        <v>2.734528971225858E-2</v>
      </c>
    </row>
    <row r="15" spans="1:13">
      <c r="A15" s="57" t="s">
        <v>1112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1716</v>
      </c>
      <c r="K15" s="52">
        <v>0.77445932816912433</v>
      </c>
      <c r="L15" s="52">
        <v>-1.036071141691397E-2</v>
      </c>
      <c r="M15" s="52">
        <v>2.2906050561519731E-2</v>
      </c>
    </row>
    <row r="16" spans="1:13">
      <c r="A16" s="57" t="s">
        <v>1111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1717</v>
      </c>
      <c r="K16" s="52">
        <v>0.83839317180931072</v>
      </c>
      <c r="L16" s="52">
        <v>1.2229030637870286E-2</v>
      </c>
      <c r="M16" s="52">
        <v>2.4408320569198283E-2</v>
      </c>
    </row>
    <row r="17" spans="1:13">
      <c r="A17" s="57" t="s">
        <v>1110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1718</v>
      </c>
      <c r="K17" s="52">
        <v>0.80367782044107838</v>
      </c>
      <c r="L17" s="52">
        <v>1.8684292598517116E-2</v>
      </c>
      <c r="M17" s="52">
        <v>2.36274848320428E-2</v>
      </c>
    </row>
    <row r="18" spans="1:13">
      <c r="A18" s="57" t="s">
        <v>1109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1437</v>
      </c>
      <c r="K18" s="52">
        <v>0.76709325765665626</v>
      </c>
      <c r="L18" s="52">
        <v>3.2242028265038192E-2</v>
      </c>
      <c r="M18" s="52">
        <v>3.345061697804641E-2</v>
      </c>
    </row>
    <row r="19" spans="1:13">
      <c r="A19" s="57" t="s">
        <v>1108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1444</v>
      </c>
      <c r="K19" s="52">
        <v>0.76526105362988717</v>
      </c>
      <c r="L19" s="52">
        <v>4.2956398948090113E-2</v>
      </c>
      <c r="M19" s="52">
        <v>4.944363325109502E-2</v>
      </c>
    </row>
    <row r="20" spans="1:13">
      <c r="A20" s="57" t="s">
        <v>1107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1719</v>
      </c>
      <c r="K20" s="52">
        <v>0.7711302068795105</v>
      </c>
      <c r="L20" s="52">
        <v>5.090972528656601E-2</v>
      </c>
      <c r="M20" s="52">
        <v>5.7909390027841123E-2</v>
      </c>
    </row>
    <row r="21" spans="1:13">
      <c r="A21" s="57" t="s">
        <v>363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1720</v>
      </c>
      <c r="K21" s="52">
        <v>0.66881827116607551</v>
      </c>
      <c r="L21" s="52">
        <v>5.7585394218201635E-2</v>
      </c>
      <c r="M21" s="52">
        <v>5.9840225091694732E-2</v>
      </c>
    </row>
    <row r="22" spans="1:13">
      <c r="A22" s="57" t="s">
        <v>1106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1721</v>
      </c>
      <c r="K22" s="52">
        <v>0.65271726663680352</v>
      </c>
      <c r="L22" s="52">
        <v>4.4533138342168987E-2</v>
      </c>
      <c r="M22" s="52">
        <v>4.3598752907408445E-2</v>
      </c>
    </row>
    <row r="23" spans="1:13">
      <c r="A23" s="57" t="s">
        <v>1105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1413</v>
      </c>
      <c r="K23" s="52">
        <v>0.68543375548231533</v>
      </c>
      <c r="L23" s="52">
        <v>5.1204115033902209E-2</v>
      </c>
      <c r="M23" s="52">
        <v>4.3995477559848561E-2</v>
      </c>
    </row>
    <row r="24" spans="1:13">
      <c r="A24" s="57" t="s">
        <v>1104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1764</v>
      </c>
      <c r="K24" s="52">
        <v>0.6216692703941864</v>
      </c>
      <c r="L24" s="52">
        <v>4.8565907241659989E-2</v>
      </c>
      <c r="M24" s="52">
        <v>4.9514227942989653E-2</v>
      </c>
    </row>
    <row r="25" spans="1:13">
      <c r="A25" s="57" t="s">
        <v>1103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1763</v>
      </c>
      <c r="K25" s="52">
        <v>0.60184230196687061</v>
      </c>
      <c r="L25" s="52">
        <v>5.6083741086233374E-2</v>
      </c>
      <c r="M25" s="52">
        <v>4.4996297210565084E-2</v>
      </c>
    </row>
    <row r="26" spans="1:13">
      <c r="A26" s="57" t="s">
        <v>1102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1762</v>
      </c>
      <c r="K26" s="52">
        <v>0.62941576503004359</v>
      </c>
      <c r="L26" s="52">
        <v>6.1158252446940509E-2</v>
      </c>
      <c r="M26" s="52">
        <v>4.3026706231453993E-2</v>
      </c>
    </row>
    <row r="27" spans="1:13">
      <c r="A27" s="57" t="s">
        <v>1101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1761</v>
      </c>
      <c r="K27" s="52">
        <v>0.67096640004489561</v>
      </c>
      <c r="L27" s="52">
        <v>8.4285922501926125E-2</v>
      </c>
      <c r="M27" s="52">
        <v>5.6333100069979158E-2</v>
      </c>
    </row>
    <row r="28" spans="1:13">
      <c r="A28" s="57" t="s">
        <v>1100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1760</v>
      </c>
      <c r="K28" s="52">
        <v>0.70512626753562357</v>
      </c>
      <c r="L28" s="52">
        <v>0.10731860867740406</v>
      </c>
      <c r="M28" s="52">
        <v>5.9563420044363768E-2</v>
      </c>
    </row>
    <row r="29" spans="1:13">
      <c r="A29" s="57" t="s">
        <v>1099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1759</v>
      </c>
      <c r="K29" s="52">
        <v>0.72757022007780092</v>
      </c>
      <c r="L29" s="52">
        <v>0.1250822630294024</v>
      </c>
      <c r="M29" s="52">
        <v>4.78366735343696E-2</v>
      </c>
    </row>
    <row r="30" spans="1:13">
      <c r="A30" s="57" t="s">
        <v>1098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1758</v>
      </c>
      <c r="K30" s="52">
        <v>0.68677246855258001</v>
      </c>
      <c r="L30" s="52">
        <v>0.1343705045553838</v>
      </c>
      <c r="M30" s="52">
        <v>4.5660508888114348E-2</v>
      </c>
    </row>
    <row r="31" spans="1:13">
      <c r="A31" s="57" t="s">
        <v>1097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1757</v>
      </c>
      <c r="K31" s="52">
        <v>0.66648869798247468</v>
      </c>
      <c r="L31" s="52">
        <v>0.14593495934959355</v>
      </c>
      <c r="M31" s="52">
        <v>5.7925616547334968E-2</v>
      </c>
    </row>
    <row r="32" spans="1:13">
      <c r="A32" s="57" t="s">
        <v>1096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1756</v>
      </c>
      <c r="K32" s="52">
        <v>0.66801209921289129</v>
      </c>
      <c r="L32" s="52">
        <v>0.10782631740452131</v>
      </c>
      <c r="M32" s="52">
        <v>4.5332678615271238E-2</v>
      </c>
    </row>
    <row r="33" spans="1:13">
      <c r="A33" s="57" t="s">
        <v>1095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1755</v>
      </c>
      <c r="K33" s="52">
        <v>0.65057000645411689</v>
      </c>
      <c r="L33" s="52">
        <v>7.9915101582201054E-2</v>
      </c>
      <c r="M33" s="52">
        <v>3.8471387286761249E-2</v>
      </c>
    </row>
    <row r="34" spans="1:13">
      <c r="A34" s="57" t="s">
        <v>1094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1438</v>
      </c>
      <c r="K34" s="52">
        <v>0.66163575492049476</v>
      </c>
      <c r="L34" s="52">
        <v>6.8818217255717462E-2</v>
      </c>
      <c r="M34" s="52">
        <v>3.4212575433132164E-2</v>
      </c>
    </row>
    <row r="35" spans="1:13">
      <c r="A35" s="57" t="s">
        <v>1093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1754</v>
      </c>
      <c r="K35" s="52">
        <v>0.66515894891284644</v>
      </c>
      <c r="L35" s="52">
        <v>6.393720147524129E-2</v>
      </c>
      <c r="M35" s="52">
        <v>3.7042438384133014E-2</v>
      </c>
    </row>
    <row r="36" spans="1:13">
      <c r="A36" s="57" t="s">
        <v>1092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1753</v>
      </c>
      <c r="K36" s="52">
        <v>0.65906760871397352</v>
      </c>
      <c r="L36" s="52">
        <v>5.1961663660092361E-2</v>
      </c>
      <c r="M36" s="52">
        <v>2.6734594856865801E-2</v>
      </c>
    </row>
    <row r="37" spans="1:13">
      <c r="A37" s="57" t="s">
        <v>1091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1752</v>
      </c>
      <c r="K37" s="52">
        <v>0.66576532952362544</v>
      </c>
      <c r="L37" s="52">
        <v>7.5663312923704984E-2</v>
      </c>
      <c r="M37" s="52">
        <v>2.8070107183846726E-2</v>
      </c>
    </row>
    <row r="38" spans="1:13">
      <c r="A38" s="57" t="s">
        <v>1090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1751</v>
      </c>
      <c r="K38" s="52">
        <v>0.67345657207158105</v>
      </c>
      <c r="L38" s="52">
        <v>8.2147272127905069E-2</v>
      </c>
      <c r="M38" s="52">
        <v>2.8319789791251049E-2</v>
      </c>
    </row>
    <row r="39" spans="1:13">
      <c r="A39" s="57" t="s">
        <v>1089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1539</v>
      </c>
      <c r="K39" s="52">
        <v>0.66139866978904216</v>
      </c>
      <c r="L39" s="52">
        <v>8.8689065717449056E-2</v>
      </c>
      <c r="M39" s="52">
        <v>4.0667618531829985E-2</v>
      </c>
    </row>
    <row r="40" spans="1:13">
      <c r="A40" s="57" t="s">
        <v>1088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1750</v>
      </c>
      <c r="K40" s="52">
        <v>0.66303622247863414</v>
      </c>
      <c r="L40" s="52">
        <v>9.4345872756257831E-2</v>
      </c>
      <c r="M40" s="52">
        <v>4.9203766701178209E-2</v>
      </c>
    </row>
    <row r="41" spans="1:13">
      <c r="A41" s="57" t="s">
        <v>1087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1749</v>
      </c>
      <c r="K41" s="52">
        <v>0.67586020001725355</v>
      </c>
      <c r="L41" s="52">
        <v>8.6619703761852573E-2</v>
      </c>
      <c r="M41" s="52">
        <v>5.0325315457413256E-2</v>
      </c>
    </row>
    <row r="42" spans="1:13">
      <c r="A42" s="57" t="s">
        <v>1086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1859</v>
      </c>
      <c r="K42" s="52">
        <v>0.70911347376933032</v>
      </c>
      <c r="L42" s="52">
        <v>7.4104149791582197E-2</v>
      </c>
      <c r="M42" s="52">
        <v>3.2966765014264432E-2</v>
      </c>
    </row>
    <row r="43" spans="1:13">
      <c r="A43" s="57" t="s">
        <v>1085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1860</v>
      </c>
      <c r="K43" s="52">
        <v>0.76180033498945887</v>
      </c>
      <c r="L43" s="52">
        <v>7.0000690863131876E-2</v>
      </c>
      <c r="M43" s="52">
        <v>2.7262124599086279E-2</v>
      </c>
    </row>
    <row r="44" spans="1:13">
      <c r="A44" s="57" t="s">
        <v>1084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1861</v>
      </c>
      <c r="K44" s="52">
        <v>0.75454038159103365</v>
      </c>
      <c r="L44" s="52">
        <v>6.5930730236464452E-2</v>
      </c>
      <c r="M44" s="52">
        <v>2.6040151294733693E-2</v>
      </c>
    </row>
    <row r="45" spans="1:13">
      <c r="A45" s="57" t="s">
        <v>1083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1862</v>
      </c>
      <c r="K45" s="52">
        <v>0.75476381725582242</v>
      </c>
      <c r="L45" s="52">
        <v>7.7381809208496799E-2</v>
      </c>
      <c r="M45" s="52">
        <v>1.8715274393215742E-2</v>
      </c>
    </row>
    <row r="46" spans="1:13">
      <c r="A46" s="57" t="s">
        <v>1082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1863</v>
      </c>
      <c r="K46" s="52">
        <v>0.77123900196456474</v>
      </c>
      <c r="L46" s="52">
        <v>7.9883902198884194E-2</v>
      </c>
      <c r="M46" s="52">
        <v>2.468289338361318E-2</v>
      </c>
    </row>
    <row r="47" spans="1:13">
      <c r="A47" s="57" t="s">
        <v>1081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1864</v>
      </c>
      <c r="K47" s="52">
        <v>0.83697825263105052</v>
      </c>
      <c r="L47" s="52">
        <v>7.1054287172193975E-2</v>
      </c>
      <c r="M47" s="52">
        <v>2.3278157645750586E-2</v>
      </c>
    </row>
    <row r="48" spans="1:13">
      <c r="A48" s="57" t="s">
        <v>1080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1865</v>
      </c>
      <c r="K48" s="52">
        <v>0.91435660069624869</v>
      </c>
      <c r="L48" s="52">
        <v>6.7780087448928272E-2</v>
      </c>
      <c r="M48" s="52">
        <v>2.1399737366859517E-2</v>
      </c>
    </row>
    <row r="49" spans="1:13">
      <c r="A49" s="57" t="s">
        <v>1079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1448</v>
      </c>
      <c r="K49" s="52">
        <v>0.9150431100994143</v>
      </c>
      <c r="L49" s="52">
        <v>6.1275710088148916E-2</v>
      </c>
      <c r="M49" s="52">
        <v>2.9702002931118798E-2</v>
      </c>
    </row>
    <row r="50" spans="1:13">
      <c r="A50" s="57" t="s">
        <v>1078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1402</v>
      </c>
      <c r="K50" s="52">
        <v>0.9589073291482495</v>
      </c>
      <c r="L50" s="52">
        <v>4.6093962709369274E-2</v>
      </c>
      <c r="M50" s="52">
        <v>3.5689739813451249E-2</v>
      </c>
    </row>
    <row r="51" spans="1:13">
      <c r="A51" s="57" t="s">
        <v>1077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1866</v>
      </c>
      <c r="K51" s="52">
        <v>1.0176431088907489</v>
      </c>
      <c r="L51" s="52">
        <v>2.9579157520436272E-2</v>
      </c>
      <c r="M51" s="52">
        <v>2.9909989130302073E-2</v>
      </c>
    </row>
    <row r="52" spans="1:13">
      <c r="A52" s="57" t="s">
        <v>1076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1867</v>
      </c>
      <c r="K52" s="52">
        <v>1.008261765309844</v>
      </c>
      <c r="L52" s="52">
        <v>3.3072749374895016E-2</v>
      </c>
      <c r="M52" s="52">
        <v>4.0128273911134826E-2</v>
      </c>
    </row>
    <row r="53" spans="1:13">
      <c r="A53" s="57" t="s">
        <v>1075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1868</v>
      </c>
      <c r="K53" s="52">
        <v>0.9997499945882371</v>
      </c>
      <c r="L53" s="52">
        <v>3.0812198216094489E-2</v>
      </c>
      <c r="M53" s="52">
        <v>3.1811828216127713E-2</v>
      </c>
    </row>
    <row r="54" spans="1:13">
      <c r="A54" s="57" t="s">
        <v>1074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1869</v>
      </c>
      <c r="K54" s="52">
        <v>1.02648497872985</v>
      </c>
      <c r="L54" s="52">
        <v>3.6342124722701374E-2</v>
      </c>
      <c r="M54" s="52">
        <v>2.0487106017191836E-2</v>
      </c>
    </row>
    <row r="55" spans="1:13">
      <c r="A55" s="57" t="s">
        <v>1073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1870</v>
      </c>
      <c r="K55" s="52">
        <v>1.0342454846904685</v>
      </c>
      <c r="L55" s="52">
        <v>4.7499276382110267E-2</v>
      </c>
      <c r="M55" s="52">
        <v>1.8133231532735383E-2</v>
      </c>
    </row>
    <row r="56" spans="1:13">
      <c r="A56" s="57" t="s">
        <v>1072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1871</v>
      </c>
      <c r="K56" s="52">
        <v>1.0312431531117432</v>
      </c>
      <c r="L56" s="52">
        <v>8.1550389498363796E-2</v>
      </c>
      <c r="M56" s="52">
        <v>2.1890821175090558E-2</v>
      </c>
    </row>
    <row r="57" spans="1:13">
      <c r="A57" s="57" t="s">
        <v>1071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1872</v>
      </c>
      <c r="K57" s="52">
        <v>1.0569793434285328</v>
      </c>
      <c r="L57" s="52">
        <v>0.10864669168176011</v>
      </c>
      <c r="M57" s="52">
        <v>2.4442846872753332E-2</v>
      </c>
    </row>
    <row r="58" spans="1:13">
      <c r="A58" s="57" t="s">
        <v>1070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1392</v>
      </c>
      <c r="K58" s="52">
        <v>1.0616074562099835</v>
      </c>
      <c r="L58" s="52">
        <v>0.12383178055443023</v>
      </c>
      <c r="M58" s="52">
        <v>3.16962562717098E-2</v>
      </c>
    </row>
    <row r="59" spans="1:13">
      <c r="A59" s="57" t="s">
        <v>1069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1873</v>
      </c>
      <c r="K59" s="52">
        <v>1.0722929587631969</v>
      </c>
      <c r="L59" s="52">
        <v>0.12765339966832512</v>
      </c>
      <c r="M59" s="52">
        <v>3.9686404363069583E-2</v>
      </c>
    </row>
    <row r="60" spans="1:13">
      <c r="A60" s="57" t="s">
        <v>1068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1874</v>
      </c>
      <c r="K60" s="52">
        <v>1.0977703458256656</v>
      </c>
      <c r="L60" s="52">
        <v>0.12637654510164453</v>
      </c>
      <c r="M60" s="52">
        <v>4.4905092480217457E-2</v>
      </c>
    </row>
    <row r="61" spans="1:13">
      <c r="A61" s="57" t="s">
        <v>1067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1875</v>
      </c>
      <c r="K61" s="52">
        <v>1.1298031138231304</v>
      </c>
      <c r="L61" s="52">
        <v>0.14083591496854742</v>
      </c>
      <c r="M61" s="52">
        <v>4.8377338399361092E-2</v>
      </c>
    </row>
    <row r="62" spans="1:13">
      <c r="A62" s="57" t="s">
        <v>1066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1856</v>
      </c>
      <c r="K62" s="52">
        <v>1.189109395262204</v>
      </c>
      <c r="L62" s="52">
        <v>0.16376093258394553</v>
      </c>
      <c r="M62" s="52">
        <v>6.7066389439582208E-2</v>
      </c>
    </row>
    <row r="63" spans="1:13">
      <c r="A63" s="57" t="s">
        <v>361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1918</v>
      </c>
      <c r="K63" s="52">
        <v>1.232997360248739</v>
      </c>
      <c r="L63" s="52">
        <v>0.14809365377859507</v>
      </c>
      <c r="M63" s="52">
        <v>5.546397750412102E-2</v>
      </c>
    </row>
    <row r="64" spans="1:13">
      <c r="A64" s="57" t="s">
        <v>1065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1919</v>
      </c>
      <c r="K64" s="52">
        <v>1.2580813200926944</v>
      </c>
      <c r="L64" s="52">
        <v>0.15437496105838133</v>
      </c>
      <c r="M64" s="52">
        <v>6.0779928036565289E-2</v>
      </c>
    </row>
    <row r="65" spans="1:13">
      <c r="A65" s="57" t="s">
        <v>1064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1920</v>
      </c>
      <c r="K65" s="52">
        <v>1.3209374487452843</v>
      </c>
      <c r="L65" s="52">
        <v>0.14614788404898471</v>
      </c>
      <c r="M65" s="52">
        <v>5.2374740300526579E-2</v>
      </c>
    </row>
    <row r="66" spans="1:13">
      <c r="A66" s="57" t="s">
        <v>1063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1921</v>
      </c>
      <c r="K66" s="52">
        <v>1.3363778894277276</v>
      </c>
      <c r="L66" s="52">
        <v>0.15684360280527865</v>
      </c>
      <c r="M66" s="52">
        <v>5.4566201731065744E-2</v>
      </c>
    </row>
    <row r="67" spans="1:13">
      <c r="A67" s="57" t="s">
        <v>1062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1922</v>
      </c>
      <c r="K67" s="52">
        <v>1.3461816293943984</v>
      </c>
      <c r="L67" s="52">
        <v>0.1662540986522314</v>
      </c>
      <c r="M67" s="52">
        <v>6.0919260700389222E-2</v>
      </c>
    </row>
    <row r="68" spans="1:13">
      <c r="A68" s="57" t="s">
        <v>1061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1923</v>
      </c>
      <c r="K68" s="52">
        <v>1.347729616976963</v>
      </c>
      <c r="L68" s="52">
        <v>0.17182737920322411</v>
      </c>
      <c r="M68" s="52">
        <v>5.6592821901905621E-2</v>
      </c>
    </row>
    <row r="69" spans="1:13">
      <c r="A69" s="57" t="s">
        <v>1060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1924</v>
      </c>
      <c r="K69" s="52">
        <v>1.3927808930597778</v>
      </c>
      <c r="L69" s="52">
        <v>0.17694970903006513</v>
      </c>
      <c r="M69" s="52">
        <v>5.9933677947917596E-2</v>
      </c>
    </row>
    <row r="70" spans="1:13">
      <c r="A70" s="57" t="s">
        <v>1059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1925</v>
      </c>
      <c r="K70" s="52">
        <v>1.3794733586756682</v>
      </c>
      <c r="L70" s="52">
        <v>0.1731410829868969</v>
      </c>
      <c r="M70" s="52">
        <v>6.5033080127419707E-2</v>
      </c>
    </row>
    <row r="71" spans="1:13">
      <c r="A71" s="57" t="s">
        <v>1058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1926</v>
      </c>
      <c r="K71" s="52">
        <v>1.3890654023660542</v>
      </c>
      <c r="L71" s="52">
        <v>0.16173438864697109</v>
      </c>
      <c r="M71" s="52">
        <v>5.6460540882492527E-2</v>
      </c>
    </row>
    <row r="72" spans="1:13">
      <c r="A72" s="57" t="s">
        <v>1057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1927</v>
      </c>
      <c r="K72" s="52">
        <v>1.2771970208877579</v>
      </c>
      <c r="L72" s="52">
        <v>0.15861146144783844</v>
      </c>
      <c r="M72" s="52">
        <v>4.8487717254102503E-2</v>
      </c>
    </row>
    <row r="73" spans="1:13">
      <c r="A73" s="57" t="s">
        <v>1056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1928</v>
      </c>
      <c r="K73" s="52">
        <v>1.2664403771127715</v>
      </c>
      <c r="L73" s="52">
        <v>0.15509439042322959</v>
      </c>
      <c r="M73" s="52">
        <v>4.0693184012357664E-2</v>
      </c>
    </row>
    <row r="74" spans="1:13">
      <c r="A74" s="57" t="s">
        <v>1055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1425</v>
      </c>
      <c r="K74" s="52">
        <v>1.2172604559542464</v>
      </c>
      <c r="L74" s="52">
        <v>0.15519758160529218</v>
      </c>
      <c r="M74" s="52">
        <v>4.7527047913446641E-2</v>
      </c>
    </row>
    <row r="75" spans="1:13">
      <c r="A75" s="57" t="s">
        <v>1054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1929</v>
      </c>
      <c r="K75" s="52">
        <v>1.1989440574174219</v>
      </c>
      <c r="L75" s="52">
        <v>0.16296590837745661</v>
      </c>
      <c r="M75" s="52">
        <v>4.9083642035484543E-2</v>
      </c>
    </row>
    <row r="76" spans="1:13">
      <c r="A76" s="57" t="s">
        <v>1053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1930</v>
      </c>
      <c r="K76" s="52">
        <v>1.2333390086364746</v>
      </c>
      <c r="L76" s="52">
        <v>0.16709320564682573</v>
      </c>
      <c r="M76" s="52">
        <v>4.4372982637180591E-2</v>
      </c>
    </row>
    <row r="77" spans="1:13">
      <c r="A77" s="57" t="s">
        <v>1052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1931</v>
      </c>
      <c r="K77" s="52">
        <v>1.3292407726391686</v>
      </c>
      <c r="L77" s="52">
        <v>0.16844375963020042</v>
      </c>
      <c r="M77" s="52">
        <v>4.2834630628909798E-2</v>
      </c>
    </row>
    <row r="78" spans="1:13">
      <c r="A78" s="57" t="s">
        <v>1051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1932</v>
      </c>
      <c r="K78" s="52">
        <v>1.4151656567498505</v>
      </c>
      <c r="L78" s="52">
        <v>0.1697819951736268</v>
      </c>
      <c r="M78" s="52">
        <v>3.6737588652482334E-2</v>
      </c>
    </row>
    <row r="79" spans="1:13">
      <c r="A79" s="57" t="s">
        <v>1050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1933</v>
      </c>
      <c r="K79" s="52">
        <v>1.4145844046858147</v>
      </c>
      <c r="L79" s="52">
        <v>0.17257639593648433</v>
      </c>
      <c r="M79" s="52">
        <v>4.683785068949109E-2</v>
      </c>
    </row>
    <row r="80" spans="1:13">
      <c r="A80" s="57" t="s">
        <v>1049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1934</v>
      </c>
      <c r="K80" s="52">
        <v>1.4233862041601801</v>
      </c>
      <c r="L80" s="52">
        <v>0.14437706780905257</v>
      </c>
      <c r="M80" s="52">
        <v>4.3350268268363301E-2</v>
      </c>
    </row>
    <row r="81" spans="1:13">
      <c r="A81" s="57" t="s">
        <v>1048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1935</v>
      </c>
      <c r="K81" s="52">
        <v>1.4856769815539814</v>
      </c>
      <c r="L81" s="52">
        <v>0.15020284077753954</v>
      </c>
      <c r="M81" s="52">
        <v>3.0300554420776171E-2</v>
      </c>
    </row>
    <row r="82" spans="1:13">
      <c r="A82" s="57" t="s">
        <v>1047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1936</v>
      </c>
      <c r="K82" s="52">
        <v>1.4967173838770829</v>
      </c>
      <c r="L82" s="52">
        <v>0.15214742460097685</v>
      </c>
      <c r="M82" s="52">
        <v>2.6046986721144139E-2</v>
      </c>
    </row>
    <row r="83" spans="1:13">
      <c r="A83" s="57" t="s">
        <v>1046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1415</v>
      </c>
      <c r="K83" s="52">
        <v>1.4882618624329376</v>
      </c>
      <c r="L83" s="52">
        <v>0.15409334045189427</v>
      </c>
      <c r="M83" s="52">
        <v>3.0788637637824801E-2</v>
      </c>
    </row>
    <row r="84" spans="1:13">
      <c r="A84" s="57" t="s">
        <v>1045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1956</v>
      </c>
      <c r="K84" s="52">
        <v>1.4540342771486685</v>
      </c>
      <c r="L84" s="52">
        <v>0.12112107132552641</v>
      </c>
      <c r="M84" s="52">
        <v>2.0194534506716044E-2</v>
      </c>
    </row>
    <row r="85" spans="1:13">
      <c r="A85" s="57" t="s">
        <v>1044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1957</v>
      </c>
      <c r="K85" s="52">
        <v>1.4832360820073069</v>
      </c>
      <c r="L85" s="52">
        <v>0.12285637860490017</v>
      </c>
      <c r="M85" s="52">
        <v>1.9062195631000423E-2</v>
      </c>
    </row>
    <row r="86" spans="1:13">
      <c r="A86" s="57" t="s">
        <v>1043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1958</v>
      </c>
      <c r="K86" s="52">
        <v>1.510077137874847</v>
      </c>
      <c r="L86" s="52">
        <v>9.8856355670824181E-2</v>
      </c>
      <c r="M86" s="52">
        <v>9.1016057585824317E-3</v>
      </c>
    </row>
    <row r="87" spans="1:13">
      <c r="A87" s="57" t="s">
        <v>1042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1959</v>
      </c>
      <c r="K87" s="52">
        <v>1.5264213399236963</v>
      </c>
      <c r="L87" s="52">
        <v>9.0913383131458803E-2</v>
      </c>
      <c r="M87" s="52">
        <v>5.8040444055460494E-3</v>
      </c>
    </row>
    <row r="88" spans="1:13">
      <c r="A88" s="57" t="s">
        <v>1041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1960</v>
      </c>
      <c r="K88" s="52">
        <v>1.597963923415072</v>
      </c>
      <c r="L88" s="52">
        <v>8.2998674456281618E-2</v>
      </c>
      <c r="M88" s="52">
        <v>-2.0287716709701531E-3</v>
      </c>
    </row>
    <row r="89" spans="1:13">
      <c r="A89" s="57" t="s">
        <v>1040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1961</v>
      </c>
      <c r="K89" s="52">
        <v>1.6236145724627575</v>
      </c>
      <c r="L89" s="52">
        <v>9.0131897925056714E-2</v>
      </c>
      <c r="M89" s="52">
        <v>-8.4855192768862331E-3</v>
      </c>
    </row>
    <row r="90" spans="1:13">
      <c r="A90" s="57" t="s">
        <v>1039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1962</v>
      </c>
      <c r="K90" s="52">
        <v>1.6155797654241506</v>
      </c>
      <c r="L90" s="52">
        <v>6.1845070979477113E-2</v>
      </c>
      <c r="M90" s="52">
        <v>-1.8359988906351155E-2</v>
      </c>
    </row>
    <row r="91" spans="1:13">
      <c r="A91" s="57" t="s">
        <v>1038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1963</v>
      </c>
      <c r="K91" s="52">
        <v>1.6355462756381649</v>
      </c>
      <c r="L91" s="52">
        <v>4.4798621580874443E-2</v>
      </c>
      <c r="M91" s="52">
        <v>-2.3365240456694747E-2</v>
      </c>
    </row>
    <row r="92" spans="1:13">
      <c r="A92" s="57" t="s">
        <v>1037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1451</v>
      </c>
      <c r="K92" s="52">
        <v>1.7293886366745856</v>
      </c>
      <c r="L92" s="52">
        <v>3.470080799406694E-2</v>
      </c>
      <c r="M92" s="52">
        <v>-3.3699059561128397E-2</v>
      </c>
    </row>
    <row r="93" spans="1:13">
      <c r="A93" s="57" t="s">
        <v>1036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1964</v>
      </c>
      <c r="K93" s="52">
        <v>1.7543738385240228</v>
      </c>
      <c r="L93" s="52">
        <v>5.5765227710445009E-2</v>
      </c>
      <c r="M93" s="52">
        <v>-2.9741656706812503E-2</v>
      </c>
    </row>
    <row r="94" spans="1:13">
      <c r="A94" s="57" t="s">
        <v>1035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1965</v>
      </c>
      <c r="K94" s="52">
        <v>1.7841760066935994</v>
      </c>
      <c r="L94" s="52">
        <v>5.7926681233309241E-2</v>
      </c>
      <c r="M94" s="52">
        <v>-2.1457247012136027E-2</v>
      </c>
    </row>
    <row r="95" spans="1:13">
      <c r="A95" s="57" t="s">
        <v>1034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1966</v>
      </c>
      <c r="K95" s="52">
        <v>1.8250576843056141</v>
      </c>
      <c r="L95" s="52">
        <v>4.9475704928469977E-2</v>
      </c>
      <c r="M95" s="52">
        <v>-2.4862198341747965E-2</v>
      </c>
    </row>
    <row r="96" spans="1:13">
      <c r="A96" s="57" t="s">
        <v>1033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1967</v>
      </c>
      <c r="K96" s="52">
        <v>1.8439360884899729</v>
      </c>
      <c r="L96" s="52">
        <v>4.2110932435825532E-2</v>
      </c>
      <c r="M96" s="52">
        <v>-2.9427736247992553E-2</v>
      </c>
    </row>
    <row r="97" spans="1:13">
      <c r="A97" s="57" t="s">
        <v>1032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1968</v>
      </c>
      <c r="K97" s="52">
        <v>1.8416723819740302</v>
      </c>
      <c r="L97" s="52">
        <v>3.9362534257185722E-2</v>
      </c>
      <c r="M97" s="52">
        <v>-3.3758197099842957E-2</v>
      </c>
    </row>
    <row r="98" spans="1:13">
      <c r="A98" s="57" t="s">
        <v>1031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1969</v>
      </c>
      <c r="K98" s="52">
        <v>1.9047600445192763</v>
      </c>
      <c r="L98" s="52">
        <v>5.8823529411764719E-2</v>
      </c>
      <c r="M98" s="52">
        <v>-4.0938915072544102E-2</v>
      </c>
    </row>
    <row r="99" spans="1:13">
      <c r="A99" s="57" t="s">
        <v>1030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1970</v>
      </c>
      <c r="K99" s="52">
        <v>1.9167003463510657</v>
      </c>
      <c r="L99" s="52">
        <v>5.3972811103716989E-2</v>
      </c>
      <c r="M99" s="52">
        <v>-4.8746486013180435E-2</v>
      </c>
    </row>
    <row r="100" spans="1:13">
      <c r="A100" s="57" t="s">
        <v>1029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1971</v>
      </c>
      <c r="K100" s="52">
        <v>1.9819811461786161</v>
      </c>
      <c r="L100" s="52">
        <v>5.7104705949678536E-2</v>
      </c>
      <c r="M100" s="52">
        <v>-5.4908256880733974E-2</v>
      </c>
    </row>
    <row r="101" spans="1:13">
      <c r="A101" s="57" t="s">
        <v>1028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1972</v>
      </c>
      <c r="K101" s="52">
        <v>2.0088859152814251</v>
      </c>
      <c r="L101" s="52">
        <v>6.1049184095610221E-2</v>
      </c>
      <c r="M101" s="52">
        <v>-4.5730435991289453E-2</v>
      </c>
    </row>
    <row r="102" spans="1:13">
      <c r="A102" s="57" t="s">
        <v>1027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1973</v>
      </c>
      <c r="K102" s="52">
        <v>1.9886087205875929</v>
      </c>
      <c r="L102" s="52">
        <v>5.1365952424361705E-2</v>
      </c>
      <c r="M102" s="52">
        <v>-3.8247793396534835E-2</v>
      </c>
    </row>
    <row r="103" spans="1:13">
      <c r="A103" s="57" t="s">
        <v>1026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1952</v>
      </c>
      <c r="K103" s="52">
        <v>2.0433744154883202</v>
      </c>
      <c r="L103" s="52">
        <v>5.9366121477386402E-2</v>
      </c>
      <c r="M103" s="52">
        <v>-3.3166721165973745E-2</v>
      </c>
    </row>
    <row r="104" spans="1:13">
      <c r="A104" s="57" t="s">
        <v>359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1979</v>
      </c>
      <c r="K104" s="52">
        <v>2.0665583119475333</v>
      </c>
      <c r="L104" s="52">
        <v>3.4554195619066252E-2</v>
      </c>
      <c r="M104" s="52">
        <v>-3.2142312698617448E-2</v>
      </c>
    </row>
    <row r="105" spans="1:13">
      <c r="A105" s="57" t="s">
        <v>1025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1980</v>
      </c>
      <c r="K105" s="52">
        <v>2.1949312349908747</v>
      </c>
      <c r="L105" s="52">
        <v>2.6250973257579746E-2</v>
      </c>
      <c r="M105" s="52">
        <v>-3.1798966651009897E-2</v>
      </c>
    </row>
    <row r="106" spans="1:13">
      <c r="A106" s="57" t="s">
        <v>1024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1435</v>
      </c>
      <c r="K106" s="52">
        <v>2.2145463995747425</v>
      </c>
      <c r="L106" s="52">
        <v>1.7931380397982144E-2</v>
      </c>
      <c r="M106" s="52">
        <v>-6.0088640074644206E-2</v>
      </c>
    </row>
    <row r="107" spans="1:13">
      <c r="A107" s="57" t="s">
        <v>1023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1981</v>
      </c>
      <c r="K107" s="52">
        <v>2.2944980065125882</v>
      </c>
      <c r="L107" s="52">
        <v>1.8872291387407536E-2</v>
      </c>
      <c r="M107" s="52">
        <v>-6.4851508228821797E-2</v>
      </c>
    </row>
    <row r="108" spans="1:13">
      <c r="A108" s="57" t="s">
        <v>1022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1982</v>
      </c>
      <c r="K108" s="52">
        <v>2.2845483244978508</v>
      </c>
      <c r="L108" s="52">
        <v>-5.7275187740631894E-3</v>
      </c>
      <c r="M108" s="52">
        <v>-8.5418106427090579E-2</v>
      </c>
    </row>
    <row r="109" spans="1:13">
      <c r="A109" s="57" t="s">
        <v>1021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1983</v>
      </c>
      <c r="K109" s="52">
        <v>2.0791244906183683</v>
      </c>
      <c r="L109" s="52">
        <v>-3.0905997479987013E-2</v>
      </c>
      <c r="M109" s="52">
        <v>-0.11101492433948534</v>
      </c>
    </row>
    <row r="110" spans="1:13">
      <c r="A110" s="57" t="s">
        <v>1020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1984</v>
      </c>
      <c r="K110" s="52">
        <v>2.1053571125270509</v>
      </c>
      <c r="L110" s="52">
        <v>-3.918321465897745E-2</v>
      </c>
      <c r="M110" s="52">
        <v>-0.11957124376270556</v>
      </c>
    </row>
    <row r="111" spans="1:13">
      <c r="A111" s="57" t="s">
        <v>1019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1985</v>
      </c>
      <c r="K111" s="52">
        <v>2.1735571328875927</v>
      </c>
      <c r="L111" s="52">
        <v>-4.7403619197482372E-2</v>
      </c>
      <c r="M111" s="52">
        <v>-0.12172950025379536</v>
      </c>
    </row>
    <row r="112" spans="1:13">
      <c r="A112" s="57" t="s">
        <v>1018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1986</v>
      </c>
      <c r="K112" s="52">
        <v>2.304173607055215</v>
      </c>
      <c r="L112" s="52">
        <v>-3.4856423836084782E-2</v>
      </c>
      <c r="M112" s="52">
        <v>-0.10843872154518275</v>
      </c>
    </row>
    <row r="113" spans="1:13">
      <c r="A113" s="57" t="s">
        <v>1017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1987</v>
      </c>
      <c r="K113" s="52">
        <v>2.3586455315372321</v>
      </c>
      <c r="L113" s="52">
        <v>-2.2096376005879881E-2</v>
      </c>
      <c r="M113" s="52">
        <v>-9.8229109020475991E-2</v>
      </c>
    </row>
    <row r="114" spans="1:13">
      <c r="A114" s="57" t="s">
        <v>1016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1988</v>
      </c>
      <c r="K114" s="52">
        <v>2.3411455232484215</v>
      </c>
      <c r="L114" s="52">
        <v>-6.8895290514784047E-2</v>
      </c>
      <c r="M114" s="52">
        <v>-0.15886953801230574</v>
      </c>
    </row>
    <row r="115" spans="1:13">
      <c r="A115" s="57" t="s">
        <v>1015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1433</v>
      </c>
      <c r="K115" s="52">
        <v>2.2496329420521555</v>
      </c>
      <c r="L115" s="52">
        <v>-0.10162365848203281</v>
      </c>
      <c r="M115" s="52">
        <v>-0.20098426110775802</v>
      </c>
    </row>
    <row r="116" spans="1:13">
      <c r="A116" s="57" t="s">
        <v>1014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1989</v>
      </c>
      <c r="K116" s="52">
        <v>2.1651958126774096</v>
      </c>
      <c r="L116" s="52">
        <v>-8.4537119644653602E-2</v>
      </c>
      <c r="M116" s="52">
        <v>-0.17606059197992663</v>
      </c>
    </row>
    <row r="117" spans="1:13">
      <c r="A117" s="57" t="s">
        <v>1013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1434</v>
      </c>
      <c r="K117" s="52">
        <v>2.1994602924100333</v>
      </c>
      <c r="L117" s="52">
        <v>-0.10283190537569176</v>
      </c>
      <c r="M117" s="52">
        <v>-0.16909294512877926</v>
      </c>
    </row>
    <row r="118" spans="1:13">
      <c r="A118" s="57" t="s">
        <v>1012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1990</v>
      </c>
      <c r="K118" s="52">
        <v>2.0875605687744012</v>
      </c>
      <c r="L118" s="52">
        <v>-0.16778190360715373</v>
      </c>
      <c r="M118" s="52">
        <v>-0.20058873002523125</v>
      </c>
    </row>
    <row r="119" spans="1:13">
      <c r="A119" s="57" t="s">
        <v>1011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1396</v>
      </c>
      <c r="K119" s="52">
        <v>2.0330279196085086</v>
      </c>
      <c r="L119" s="52">
        <v>-0.18252238381144681</v>
      </c>
      <c r="M119" s="52">
        <v>-0.20526495484995122</v>
      </c>
    </row>
    <row r="120" spans="1:13">
      <c r="A120" s="57" t="s">
        <v>1010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1395</v>
      </c>
      <c r="K120" s="52">
        <v>2.0770266990291262</v>
      </c>
      <c r="L120" s="52">
        <v>-0.20197767169577119</v>
      </c>
      <c r="M120" s="52">
        <v>-0.23952972283866092</v>
      </c>
    </row>
    <row r="121" spans="1:13">
      <c r="A121" s="57" t="s">
        <v>1009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1428</v>
      </c>
      <c r="K121" s="52">
        <v>2.0018833074926139</v>
      </c>
      <c r="L121" s="52">
        <v>-0.20599337271286566</v>
      </c>
      <c r="M121" s="52">
        <v>-0.25216404143607207</v>
      </c>
    </row>
    <row r="122" spans="1:13">
      <c r="A122" s="57" t="s">
        <v>1008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1991</v>
      </c>
      <c r="K122" s="52">
        <v>2.0546208587115573</v>
      </c>
      <c r="L122" s="52">
        <v>-0.25078933353621424</v>
      </c>
      <c r="M122" s="52">
        <v>-0.25028344671201819</v>
      </c>
    </row>
    <row r="123" spans="1:13">
      <c r="A123" s="57" t="s">
        <v>1007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2078</v>
      </c>
      <c r="K123" s="52">
        <v>2.0077759223725797</v>
      </c>
      <c r="L123" s="52">
        <v>-0.23684861870037899</v>
      </c>
      <c r="M123" s="52">
        <v>-0.25316396142084219</v>
      </c>
    </row>
    <row r="124" spans="1:13">
      <c r="A124" s="57" t="s">
        <v>1006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2079</v>
      </c>
      <c r="K124" s="52">
        <v>2.0461240357189396</v>
      </c>
      <c r="L124" s="52">
        <v>-0.21210465839094317</v>
      </c>
      <c r="M124" s="52">
        <v>-0.23862294698696596</v>
      </c>
    </row>
    <row r="125" spans="1:13">
      <c r="A125" s="57" t="s">
        <v>358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1383</v>
      </c>
      <c r="K125" s="52">
        <v>2.0867004651567185</v>
      </c>
      <c r="L125" s="52">
        <v>-0.20294829821560023</v>
      </c>
      <c r="M125" s="52">
        <v>-0.2201453322034812</v>
      </c>
    </row>
    <row r="126" spans="1:13">
      <c r="A126" s="57" t="s">
        <v>1005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2080</v>
      </c>
      <c r="K126" s="52">
        <v>2.1020642210179945</v>
      </c>
      <c r="L126" s="52">
        <v>-0.21142508207057775</v>
      </c>
      <c r="M126" s="52">
        <v>-0.22435039460931361</v>
      </c>
    </row>
    <row r="127" spans="1:13">
      <c r="A127" s="57" t="s">
        <v>1004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2081</v>
      </c>
      <c r="K127" s="52">
        <v>2.0653826477352677</v>
      </c>
      <c r="L127" s="52">
        <v>-0.22310098510668108</v>
      </c>
      <c r="M127" s="52">
        <v>-0.23463067393916981</v>
      </c>
    </row>
    <row r="128" spans="1:13">
      <c r="A128" s="57" t="s">
        <v>1003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2082</v>
      </c>
      <c r="K128" s="52">
        <v>2.1665380037199844</v>
      </c>
      <c r="L128" s="52">
        <v>-0.21014299635141021</v>
      </c>
      <c r="M128" s="52">
        <v>-0.22883651639938629</v>
      </c>
    </row>
    <row r="129" spans="1:13">
      <c r="A129" s="57" t="s">
        <v>1002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2083</v>
      </c>
      <c r="K129" s="52">
        <v>2.192498915258914</v>
      </c>
      <c r="L129" s="52">
        <v>-0.20603748970861058</v>
      </c>
      <c r="M129" s="52">
        <v>-0.21512697828487315</v>
      </c>
    </row>
    <row r="130" spans="1:13">
      <c r="A130" s="57" t="s">
        <v>1001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2084</v>
      </c>
      <c r="K130" s="52">
        <v>2.1379649822851303</v>
      </c>
      <c r="L130" s="52">
        <v>-0.18223350253807091</v>
      </c>
      <c r="M130" s="52">
        <v>-0.20485088365242998</v>
      </c>
    </row>
    <row r="131" spans="1:13">
      <c r="A131" s="57" t="s">
        <v>1000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2085</v>
      </c>
      <c r="K131" s="52">
        <v>2.1473310566579267</v>
      </c>
      <c r="L131" s="52">
        <v>-0.16778809704321462</v>
      </c>
      <c r="M131" s="52">
        <v>-0.19279743949895234</v>
      </c>
    </row>
    <row r="132" spans="1:13">
      <c r="A132" s="57" t="s">
        <v>999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2086</v>
      </c>
      <c r="K132" s="52">
        <v>2.2235012637554505</v>
      </c>
      <c r="L132" s="52">
        <v>-0.17475682311833041</v>
      </c>
      <c r="M132" s="52">
        <v>-0.2001381851681252</v>
      </c>
    </row>
    <row r="133" spans="1:13">
      <c r="A133" s="57" t="s">
        <v>998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2087</v>
      </c>
      <c r="K133" s="52">
        <v>2.2586603997630474</v>
      </c>
      <c r="L133" s="52">
        <v>-0.19632489215493287</v>
      </c>
      <c r="M133" s="52">
        <v>-0.21100427926297416</v>
      </c>
    </row>
    <row r="134" spans="1:13">
      <c r="A134" s="57" t="s">
        <v>997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2088</v>
      </c>
      <c r="K134" s="52">
        <v>2.3139108690311998</v>
      </c>
      <c r="L134" s="52">
        <v>-0.19596753501132091</v>
      </c>
      <c r="M134" s="52">
        <v>-0.21030937174434938</v>
      </c>
    </row>
    <row r="135" spans="1:13">
      <c r="A135" s="57" t="s">
        <v>996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2089</v>
      </c>
      <c r="K135" s="52">
        <v>2.3115181597600758</v>
      </c>
      <c r="L135" s="52">
        <v>-0.18866329811667437</v>
      </c>
      <c r="M135" s="52">
        <v>-0.21105162870882854</v>
      </c>
    </row>
    <row r="136" spans="1:13">
      <c r="A136" s="57" t="s">
        <v>995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2090</v>
      </c>
      <c r="K136" s="52">
        <v>2.2895279088733576</v>
      </c>
      <c r="L136" s="52">
        <v>-0.18030253146034536</v>
      </c>
      <c r="M136" s="52">
        <v>-0.19743403753740141</v>
      </c>
    </row>
    <row r="137" spans="1:13">
      <c r="A137" s="57" t="s">
        <v>994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2091</v>
      </c>
      <c r="K137" s="52">
        <v>2.3290451921684023</v>
      </c>
      <c r="L137" s="52">
        <v>-0.18969025135714612</v>
      </c>
      <c r="M137" s="52">
        <v>-0.20214839323754696</v>
      </c>
    </row>
    <row r="138" spans="1:13">
      <c r="A138" s="57" t="s">
        <v>993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2092</v>
      </c>
      <c r="K138" s="52">
        <v>2.4267226068082048</v>
      </c>
      <c r="L138" s="52">
        <v>-0.23807005469568743</v>
      </c>
      <c r="M138" s="52">
        <v>-0.20847290303761845</v>
      </c>
    </row>
    <row r="139" spans="1:13">
      <c r="A139" s="57" t="s">
        <v>992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2075</v>
      </c>
      <c r="K139" s="52">
        <v>2.5190866929037083</v>
      </c>
      <c r="L139" s="52">
        <v>-0.36071791501310435</v>
      </c>
      <c r="M139" s="52">
        <v>-0.19906580574254706</v>
      </c>
    </row>
    <row r="140" spans="1:13">
      <c r="A140" s="57" t="s">
        <v>991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2201</v>
      </c>
      <c r="K140" s="52">
        <v>2.5132522999834497</v>
      </c>
      <c r="L140" s="52">
        <v>-0.1720553847286922</v>
      </c>
      <c r="M140" s="52">
        <v>-0.20876005852231161</v>
      </c>
    </row>
    <row r="141" spans="1:13">
      <c r="A141" s="57" t="s">
        <v>990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2202</v>
      </c>
      <c r="K141" s="52">
        <v>2.5966802746831461</v>
      </c>
      <c r="L141" s="52">
        <v>-0.19689086004297929</v>
      </c>
      <c r="M141" s="52">
        <v>-0.22912117903930129</v>
      </c>
    </row>
    <row r="142" spans="1:13">
      <c r="A142" s="57" t="s">
        <v>989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2203</v>
      </c>
      <c r="K142" s="52">
        <v>2.7113059341818095</v>
      </c>
      <c r="L142" s="52">
        <v>-0.1894854933007416</v>
      </c>
      <c r="M142" s="52">
        <v>-0.22064153678869147</v>
      </c>
    </row>
    <row r="143" spans="1:13">
      <c r="A143" s="57" t="s">
        <v>988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2204</v>
      </c>
      <c r="K143" s="52">
        <v>2.7645094001085262</v>
      </c>
      <c r="L143" s="52">
        <v>-0.19210252418749041</v>
      </c>
      <c r="M143" s="52">
        <v>-0.22266744269340977</v>
      </c>
    </row>
    <row r="144" spans="1:13">
      <c r="A144" s="57" t="s">
        <v>987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2205</v>
      </c>
      <c r="K144" s="52">
        <v>2.9046865584714321</v>
      </c>
      <c r="L144" s="52">
        <v>-0.17909332157975444</v>
      </c>
      <c r="M144" s="52">
        <v>-0.20929810224280399</v>
      </c>
    </row>
    <row r="145" spans="1:13">
      <c r="A145" s="57" t="s">
        <v>986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2206</v>
      </c>
      <c r="K145" s="52">
        <v>3.0447376015183076</v>
      </c>
      <c r="L145" s="52">
        <v>-0.17841543092056966</v>
      </c>
      <c r="M145" s="52">
        <v>-0.20501448225923247</v>
      </c>
    </row>
    <row r="146" spans="1:13">
      <c r="A146" s="57" t="s">
        <v>985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2207</v>
      </c>
      <c r="K146" s="52">
        <v>3.1513653902871228</v>
      </c>
      <c r="L146" s="52">
        <v>-0.16765020469885294</v>
      </c>
      <c r="M146" s="52">
        <v>-0.19692990400289812</v>
      </c>
    </row>
    <row r="147" spans="1:13">
      <c r="A147" s="57" t="s">
        <v>984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2208</v>
      </c>
      <c r="K147" s="52">
        <v>3.2774238409176606</v>
      </c>
      <c r="L147" s="52">
        <v>-0.15125595955531534</v>
      </c>
      <c r="M147" s="52">
        <v>-0.17954558396446674</v>
      </c>
    </row>
    <row r="148" spans="1:13">
      <c r="A148" s="57" t="s">
        <v>983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2209</v>
      </c>
      <c r="K148" s="52">
        <v>3.3843861302527811</v>
      </c>
      <c r="L148" s="52">
        <v>-0.16855115063070514</v>
      </c>
      <c r="M148" s="52">
        <v>-0.17559455881681652</v>
      </c>
    </row>
    <row r="149" spans="1:13">
      <c r="A149" s="57" t="s">
        <v>982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1420</v>
      </c>
      <c r="K149" s="52">
        <v>3.4501820144125963</v>
      </c>
      <c r="L149" s="52">
        <v>-0.17415482357721324</v>
      </c>
      <c r="M149" s="52">
        <v>-0.17055152794347062</v>
      </c>
    </row>
    <row r="150" spans="1:13">
      <c r="A150" s="57" t="s">
        <v>981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2210</v>
      </c>
      <c r="K150" s="52">
        <v>3.519461863350597</v>
      </c>
      <c r="L150" s="52">
        <v>-0.17721730106371147</v>
      </c>
      <c r="M150" s="52">
        <v>-0.18931794237552113</v>
      </c>
    </row>
    <row r="151" spans="1:13">
      <c r="A151" s="57" t="s">
        <v>980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2211</v>
      </c>
      <c r="K151" s="52">
        <v>3.4549340735726393</v>
      </c>
      <c r="L151" s="52">
        <v>-0.17097956463793873</v>
      </c>
      <c r="M151" s="52">
        <v>-0.18343465740275189</v>
      </c>
    </row>
    <row r="152" spans="1:13">
      <c r="A152" s="57" t="s">
        <v>979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2212</v>
      </c>
      <c r="K152" s="52">
        <v>3.3542686037109464</v>
      </c>
      <c r="L152" s="52">
        <v>-0.15991759022449559</v>
      </c>
      <c r="M152" s="52">
        <v>-0.18233113009833946</v>
      </c>
    </row>
    <row r="153" spans="1:13">
      <c r="A153" s="57" t="s">
        <v>978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2213</v>
      </c>
      <c r="K153" s="52">
        <v>3.5533777743461163</v>
      </c>
      <c r="L153" s="52">
        <v>-0.147427143671779</v>
      </c>
      <c r="M153" s="52">
        <v>-0.17774186100207812</v>
      </c>
    </row>
    <row r="154" spans="1:13">
      <c r="A154" s="57" t="s">
        <v>977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2214</v>
      </c>
      <c r="K154" s="52">
        <v>3.8338874973009993</v>
      </c>
      <c r="L154" s="52">
        <v>-0.14132726040804044</v>
      </c>
      <c r="M154" s="52">
        <v>-0.16985701644078055</v>
      </c>
    </row>
    <row r="155" spans="1:13">
      <c r="A155" s="57" t="s">
        <v>976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2215</v>
      </c>
      <c r="K155" s="52">
        <v>4.0325541998423606</v>
      </c>
      <c r="L155" s="52">
        <v>-0.13353199943238259</v>
      </c>
      <c r="M155" s="52">
        <v>-0.17484008528784645</v>
      </c>
    </row>
    <row r="156" spans="1:13">
      <c r="A156" s="57" t="s">
        <v>975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1479</v>
      </c>
      <c r="K156" s="52">
        <v>3.8330905854480912</v>
      </c>
      <c r="L156" s="52">
        <v>-0.13476506746341377</v>
      </c>
      <c r="M156" s="52">
        <v>-0.1647607934655777</v>
      </c>
    </row>
    <row r="157" spans="1:13">
      <c r="A157" s="57" t="s">
        <v>974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1540</v>
      </c>
      <c r="K157" s="52">
        <v>3.8655923432824189</v>
      </c>
      <c r="L157" s="52">
        <v>-0.11751288497190049</v>
      </c>
      <c r="M157" s="52">
        <v>-0.14852142569185889</v>
      </c>
    </row>
    <row r="158" spans="1:13">
      <c r="A158" s="57" t="s">
        <v>973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2216</v>
      </c>
      <c r="K158" s="52">
        <v>3.8389210331980363</v>
      </c>
      <c r="L158" s="52">
        <v>-0.10959565361840173</v>
      </c>
      <c r="M158" s="52">
        <v>-0.13847694435172386</v>
      </c>
    </row>
    <row r="159" spans="1:13">
      <c r="A159" s="57" t="s">
        <v>972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2217</v>
      </c>
      <c r="K159" s="52">
        <v>3.6616237412257036</v>
      </c>
      <c r="L159" s="52">
        <v>-0.10289722476364749</v>
      </c>
      <c r="M159" s="52">
        <v>-0.11388997650743926</v>
      </c>
    </row>
    <row r="160" spans="1:13">
      <c r="A160" s="57" t="s">
        <v>971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2218</v>
      </c>
      <c r="K160" s="52">
        <v>3.6998700615453206</v>
      </c>
      <c r="L160" s="52">
        <v>-0.10045540572510048</v>
      </c>
      <c r="M160" s="52">
        <v>-0.10472560230660222</v>
      </c>
    </row>
    <row r="161" spans="1:13">
      <c r="A161" s="57" t="s">
        <v>970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2219</v>
      </c>
      <c r="K161" s="52">
        <v>3.7490044915642189</v>
      </c>
      <c r="L161" s="52">
        <v>-8.9323503646761226E-2</v>
      </c>
      <c r="M161" s="52">
        <v>-8.9163237311385535E-2</v>
      </c>
    </row>
    <row r="162" spans="1:13">
      <c r="A162" s="57" t="s">
        <v>969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2196</v>
      </c>
      <c r="K162" s="52">
        <v>3.6381662504459511</v>
      </c>
      <c r="L162" s="52">
        <v>-7.1134263229481243E-2</v>
      </c>
      <c r="M162" s="52">
        <v>-8.4141197365499965E-2</v>
      </c>
    </row>
    <row r="163" spans="1:13">
      <c r="A163" s="57" t="s">
        <v>968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2284</v>
      </c>
      <c r="K163" s="52">
        <v>3.5094366682875151</v>
      </c>
      <c r="L163" s="52">
        <v>-6.949015381718604E-2</v>
      </c>
      <c r="M163" s="52">
        <v>-8.0036593808723189E-2</v>
      </c>
    </row>
    <row r="164" spans="1:13">
      <c r="A164" s="57" t="s">
        <v>967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2285</v>
      </c>
      <c r="K164" s="52">
        <v>3.3711965590496513</v>
      </c>
      <c r="L164" s="52">
        <v>-6.7831562852084359E-2</v>
      </c>
      <c r="M164" s="52">
        <v>-7.8857651069716761E-2</v>
      </c>
    </row>
    <row r="165" spans="1:13">
      <c r="A165" s="57" t="s">
        <v>966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2286</v>
      </c>
      <c r="K165" s="52">
        <v>3.3635233547009733</v>
      </c>
      <c r="L165" s="52">
        <v>-7.168383434937986E-2</v>
      </c>
      <c r="M165" s="52">
        <v>-7.3632331197634238E-2</v>
      </c>
    </row>
    <row r="166" spans="1:13">
      <c r="A166" s="57" t="s">
        <v>965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2287</v>
      </c>
      <c r="K166" s="52">
        <v>3.524333229848593</v>
      </c>
      <c r="L166" s="52">
        <v>-5.6280561122244444E-2</v>
      </c>
      <c r="M166" s="52">
        <v>-6.2265825281009657E-2</v>
      </c>
    </row>
    <row r="167" spans="1:13">
      <c r="A167" s="57" t="s">
        <v>964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2288</v>
      </c>
      <c r="K167" s="52">
        <v>3.5279913790126827</v>
      </c>
      <c r="L167" s="52">
        <v>-4.6747492649132139E-2</v>
      </c>
      <c r="M167" s="52">
        <v>-5.8115589972502102E-2</v>
      </c>
    </row>
    <row r="168" spans="1:13">
      <c r="A168" s="57" t="s">
        <v>963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2289</v>
      </c>
      <c r="K168" s="52">
        <v>3.5415402858523013</v>
      </c>
      <c r="L168" s="52">
        <v>-4.0305010893246229E-2</v>
      </c>
      <c r="M168" s="52">
        <v>-5.1502145922746823E-2</v>
      </c>
    </row>
    <row r="169" spans="1:13">
      <c r="A169" s="57" t="s">
        <v>962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2290</v>
      </c>
      <c r="K169" s="52">
        <v>3.6070335644902798</v>
      </c>
      <c r="L169" s="52">
        <v>-2.09277849740932E-2</v>
      </c>
      <c r="M169" s="52">
        <v>-5.0948271659109867E-2</v>
      </c>
    </row>
    <row r="170" spans="1:13">
      <c r="A170" s="57" t="s">
        <v>961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2291</v>
      </c>
      <c r="K170" s="52">
        <v>3.7614899178890653</v>
      </c>
      <c r="L170" s="52">
        <v>8.8217784272335287E-3</v>
      </c>
      <c r="M170" s="52">
        <v>-4.0508910794930353E-2</v>
      </c>
    </row>
    <row r="171" spans="1:13">
      <c r="A171" s="57" t="s">
        <v>960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2292</v>
      </c>
      <c r="K171" s="52">
        <v>4.0191006431108187</v>
      </c>
      <c r="L171" s="52">
        <v>1.6179934212754432E-3</v>
      </c>
      <c r="M171" s="52">
        <v>-5.3534570184334607E-2</v>
      </c>
    </row>
    <row r="172" spans="1:13">
      <c r="A172" s="57" t="s">
        <v>959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2293</v>
      </c>
      <c r="K172" s="52">
        <v>3.983032531650756</v>
      </c>
      <c r="L172" s="52">
        <v>3.6861401131744742E-3</v>
      </c>
      <c r="M172" s="52">
        <v>-5.6467685299421144E-2</v>
      </c>
    </row>
    <row r="173" spans="1:13">
      <c r="A173" s="57" t="s">
        <v>958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1432</v>
      </c>
      <c r="K173" s="52">
        <v>3.9259900944298129</v>
      </c>
      <c r="L173" s="52">
        <v>1.2594958049862992E-3</v>
      </c>
      <c r="M173" s="52">
        <v>-6.159882758946722E-2</v>
      </c>
    </row>
    <row r="174" spans="1:13">
      <c r="A174" s="57" t="s">
        <v>957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1423</v>
      </c>
      <c r="K174" s="52">
        <v>4.0847936560825984</v>
      </c>
      <c r="L174" s="52">
        <v>-5.5087605569362763E-3</v>
      </c>
      <c r="M174" s="52">
        <v>-6.9452826787266497E-2</v>
      </c>
    </row>
    <row r="175" spans="1:13">
      <c r="A175" s="57" t="s">
        <v>956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2294</v>
      </c>
      <c r="K175" s="52">
        <v>4.1775994217801928</v>
      </c>
      <c r="L175" s="52">
        <v>-3.4584035896549348E-2</v>
      </c>
      <c r="M175" s="52">
        <v>-8.1062670299727579E-2</v>
      </c>
    </row>
    <row r="176" spans="1:13">
      <c r="A176" s="57" t="s">
        <v>955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2295</v>
      </c>
      <c r="K176" s="52">
        <v>4.148016417413297</v>
      </c>
      <c r="L176" s="52">
        <v>-4.5470289521833962E-2</v>
      </c>
      <c r="M176" s="52">
        <v>-9.8876196642464054E-2</v>
      </c>
    </row>
    <row r="177" spans="1:13">
      <c r="A177" s="57" t="s">
        <v>954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2296</v>
      </c>
      <c r="K177" s="52">
        <v>4.2038564289353584</v>
      </c>
      <c r="L177" s="52">
        <v>-6.3507292726655895E-2</v>
      </c>
      <c r="M177" s="52">
        <v>-0.10328443583356406</v>
      </c>
    </row>
    <row r="178" spans="1:13">
      <c r="A178" s="57" t="s">
        <v>953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2297</v>
      </c>
      <c r="K178" s="52">
        <v>4.2695900799133337</v>
      </c>
      <c r="L178" s="52">
        <v>-3.5440053009042738E-2</v>
      </c>
      <c r="M178" s="52">
        <v>-0.10040842549676465</v>
      </c>
    </row>
    <row r="179" spans="1:13">
      <c r="A179" s="57" t="s">
        <v>952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2280</v>
      </c>
      <c r="K179" s="52">
        <v>4.4261416497663859</v>
      </c>
      <c r="L179" s="52">
        <v>6.586712130239758E-2</v>
      </c>
      <c r="M179" s="52">
        <v>-5.9361578641903612E-2</v>
      </c>
    </row>
    <row r="180" spans="1:13">
      <c r="A180" s="57" t="s">
        <v>951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2345</v>
      </c>
      <c r="K180" s="52">
        <v>4.4605477201345645</v>
      </c>
      <c r="L180" s="52">
        <v>-1.5338887442506222E-2</v>
      </c>
      <c r="M180" s="52">
        <v>-8.0128653335197808E-2</v>
      </c>
    </row>
    <row r="181" spans="1:13">
      <c r="A181" s="57" t="s">
        <v>950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2346</v>
      </c>
      <c r="K181" s="52">
        <v>4.6330821583913719</v>
      </c>
      <c r="L181" s="52">
        <v>-1.0663026598217495E-2</v>
      </c>
      <c r="M181" s="52">
        <v>-0.40378416257883676</v>
      </c>
    </row>
    <row r="182" spans="1:13">
      <c r="A182" s="57" t="s">
        <v>949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2347</v>
      </c>
      <c r="K182" s="52">
        <v>4.865637647681913</v>
      </c>
      <c r="L182" s="52">
        <v>-9.0730630621831398E-3</v>
      </c>
      <c r="M182" s="52">
        <v>-0.40829582888692995</v>
      </c>
    </row>
    <row r="183" spans="1:13">
      <c r="A183" s="57" t="s">
        <v>355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2348</v>
      </c>
      <c r="K183" s="52">
        <v>5.0433288743074103</v>
      </c>
      <c r="L183" s="52">
        <v>-2.6467103932503178E-2</v>
      </c>
      <c r="M183" s="52">
        <v>-0.41284867423372096</v>
      </c>
    </row>
    <row r="184" spans="1:13">
      <c r="A184" s="57" t="s">
        <v>948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2349</v>
      </c>
      <c r="K184" s="52">
        <v>5.2691957625400834</v>
      </c>
      <c r="L184" s="52">
        <v>-4.4360660997914358E-2</v>
      </c>
      <c r="M184" s="52">
        <v>-0.41737983251118504</v>
      </c>
    </row>
    <row r="185" spans="1:13">
      <c r="A185" s="57" t="s">
        <v>947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2350</v>
      </c>
      <c r="K185" s="52">
        <v>5.2828617967919316</v>
      </c>
      <c r="L185" s="52">
        <v>-5.0257974939577399E-2</v>
      </c>
      <c r="M185" s="52">
        <v>-0.41888730908590555</v>
      </c>
    </row>
    <row r="186" spans="1:13">
      <c r="A186" s="57" t="s">
        <v>946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2351</v>
      </c>
      <c r="K186" s="52">
        <v>5.1093700858520483</v>
      </c>
      <c r="L186" s="52">
        <v>-5.6122158281579293E-2</v>
      </c>
      <c r="M186" s="52">
        <v>-0.41580502215657311</v>
      </c>
    </row>
    <row r="187" spans="1:13">
      <c r="A187" s="57" t="s">
        <v>945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2352</v>
      </c>
      <c r="K187" s="52">
        <v>5.3111124683874795</v>
      </c>
      <c r="L187" s="52">
        <v>-4.8024490576867862E-2</v>
      </c>
      <c r="M187" s="52">
        <v>-0.42048964913089582</v>
      </c>
    </row>
    <row r="188" spans="1:13">
      <c r="A188" s="57" t="s">
        <v>944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1389</v>
      </c>
      <c r="K188" s="52">
        <v>5.4885209099618528</v>
      </c>
      <c r="L188" s="52">
        <v>-4.4688952295521611E-2</v>
      </c>
      <c r="M188" s="52">
        <v>-0.41777716083657235</v>
      </c>
    </row>
    <row r="189" spans="1:13">
      <c r="A189" s="57" t="s">
        <v>943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2353</v>
      </c>
      <c r="K189" s="52">
        <v>5.5236531126807122</v>
      </c>
      <c r="L189" s="52">
        <v>-2.2738284438763579E-2</v>
      </c>
      <c r="M189" s="52">
        <v>-0.42001738255340559</v>
      </c>
    </row>
    <row r="190" spans="1:13">
      <c r="A190" s="57" t="s">
        <v>942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2354</v>
      </c>
      <c r="K190" s="52">
        <v>5.6988229374118644</v>
      </c>
      <c r="L190" s="52">
        <v>-1.4542003026059791E-2</v>
      </c>
      <c r="M190" s="52">
        <v>-0.42358969707963001</v>
      </c>
    </row>
    <row r="191" spans="1:13">
      <c r="A191" s="57" t="s">
        <v>941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2355</v>
      </c>
      <c r="K191" s="52">
        <v>5.9211322841668146</v>
      </c>
      <c r="L191" s="52">
        <v>-2.9521266593961482E-3</v>
      </c>
      <c r="M191" s="52">
        <v>-0.42099083231721079</v>
      </c>
    </row>
    <row r="192" spans="1:13">
      <c r="A192" s="57" t="s">
        <v>940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2356</v>
      </c>
      <c r="K192" s="52">
        <v>6.0179585777507629</v>
      </c>
      <c r="L192" s="52">
        <v>-6.6910147881809046E-3</v>
      </c>
      <c r="M192" s="52">
        <v>-0.4220949115842656</v>
      </c>
    </row>
    <row r="193" spans="1:13">
      <c r="A193" s="57" t="s">
        <v>939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2357</v>
      </c>
      <c r="K193" s="52">
        <v>6.1447301092925137</v>
      </c>
      <c r="L193" s="52">
        <v>1.7628342281585718E-2</v>
      </c>
      <c r="M193" s="52">
        <v>-0.42300817303908889</v>
      </c>
    </row>
    <row r="194" spans="1:13">
      <c r="A194" s="57" t="s">
        <v>938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2358</v>
      </c>
      <c r="K194" s="52">
        <v>6.065821353277923</v>
      </c>
      <c r="L194" s="52">
        <v>2.0922352959122037E-2</v>
      </c>
      <c r="M194" s="52">
        <v>-0.42549750685054588</v>
      </c>
    </row>
    <row r="195" spans="1:13">
      <c r="A195" s="57" t="s">
        <v>937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2359</v>
      </c>
      <c r="K195" s="52">
        <v>6.2731164981925893</v>
      </c>
      <c r="L195" s="52">
        <v>2.3766786140979601E-2</v>
      </c>
      <c r="M195" s="52">
        <v>-0.42340675212132151</v>
      </c>
    </row>
    <row r="196" spans="1:13">
      <c r="A196" s="57" t="s">
        <v>936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1457</v>
      </c>
      <c r="K196" s="52">
        <v>6.3259542973443885</v>
      </c>
      <c r="L196" s="52">
        <v>2.7713027713027527E-2</v>
      </c>
      <c r="M196" s="52">
        <v>-0.42570569492438182</v>
      </c>
    </row>
    <row r="197" spans="1:13">
      <c r="A197" s="57" t="s">
        <v>935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2360</v>
      </c>
      <c r="K197" s="52">
        <v>6.3908023576250006</v>
      </c>
      <c r="L197" s="52">
        <v>1.0076743410076583E-2</v>
      </c>
      <c r="M197" s="52">
        <v>-0.42843737432414319</v>
      </c>
    </row>
    <row r="198" spans="1:13">
      <c r="A198" s="57" t="s">
        <v>934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2361</v>
      </c>
      <c r="K198" s="52">
        <v>6.3490176375838479</v>
      </c>
      <c r="L198" s="52">
        <v>1.1439628923479717E-2</v>
      </c>
      <c r="M198" s="52">
        <v>-0.42811790876267342</v>
      </c>
    </row>
    <row r="199" spans="1:13">
      <c r="A199" s="57" t="s">
        <v>933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2362</v>
      </c>
      <c r="K199" s="52">
        <v>6.1345845949416686</v>
      </c>
      <c r="L199" s="52">
        <v>8.7368251593289425E-3</v>
      </c>
      <c r="M199" s="52">
        <v>-0.43138416815742398</v>
      </c>
    </row>
    <row r="200" spans="1:13">
      <c r="A200" s="57" t="s">
        <v>932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2363</v>
      </c>
      <c r="K200" s="52">
        <v>6.3628229400007639</v>
      </c>
      <c r="L200" s="52">
        <v>6.7199243677618092E-3</v>
      </c>
      <c r="M200" s="52">
        <v>-0.43428444048149806</v>
      </c>
    </row>
    <row r="201" spans="1:13">
      <c r="A201" s="57" t="s">
        <v>931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1805</v>
      </c>
      <c r="K201" s="52">
        <v>6.8160570019205853</v>
      </c>
      <c r="L201" s="52">
        <v>3.8853995737375691E-3</v>
      </c>
      <c r="M201" s="52">
        <v>-0.43243604599340402</v>
      </c>
    </row>
    <row r="202" spans="1:13">
      <c r="A202" s="57" t="s">
        <v>930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2342</v>
      </c>
      <c r="K202" s="52">
        <v>6.76445969677596</v>
      </c>
      <c r="L202" s="52">
        <v>2.9348753436344577E-2</v>
      </c>
      <c r="M202" s="52">
        <v>-0.42958500669344046</v>
      </c>
    </row>
    <row r="203" spans="1:13">
      <c r="A203" s="57" t="s">
        <v>929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2460</v>
      </c>
      <c r="K203" s="52">
        <v>6.714524439669411</v>
      </c>
      <c r="L203" s="52">
        <v>2.2323063118095732E-2</v>
      </c>
      <c r="M203" s="52">
        <v>-0.42967425256581881</v>
      </c>
    </row>
    <row r="204" spans="1:13">
      <c r="A204" s="57" t="s">
        <v>928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2461</v>
      </c>
      <c r="K204" s="52">
        <v>6.8222295954038294</v>
      </c>
      <c r="L204" s="52">
        <v>1.9893209668054412E-2</v>
      </c>
      <c r="M204" s="52">
        <v>-0.42850290049085238</v>
      </c>
    </row>
    <row r="205" spans="1:13">
      <c r="A205" s="57" t="s">
        <v>927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2462</v>
      </c>
      <c r="K205" s="52">
        <v>6.6903141872213183</v>
      </c>
      <c r="L205" s="52">
        <v>1.9223579203082153E-2</v>
      </c>
      <c r="M205" s="52">
        <v>-0.42685926389696349</v>
      </c>
    </row>
    <row r="206" spans="1:13">
      <c r="A206" s="57" t="s">
        <v>926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2463</v>
      </c>
      <c r="K206" s="52">
        <v>6.6963894186943511</v>
      </c>
      <c r="L206" s="52">
        <v>1.672209116145118E-2</v>
      </c>
      <c r="M206" s="52">
        <v>-0.42192884314164247</v>
      </c>
    </row>
    <row r="207" spans="1:13">
      <c r="A207" s="57" t="s">
        <v>925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2464</v>
      </c>
      <c r="K207" s="52">
        <v>6.6768106921676642</v>
      </c>
      <c r="L207" s="52">
        <v>2.5280952110220412E-2</v>
      </c>
      <c r="M207" s="52">
        <v>-0.4177107571147306</v>
      </c>
    </row>
    <row r="208" spans="1:13">
      <c r="A208" s="57" t="s">
        <v>924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2465</v>
      </c>
      <c r="K208" s="52">
        <v>6.5485929880041009</v>
      </c>
      <c r="L208" s="52">
        <v>3.5296224944596499E-2</v>
      </c>
      <c r="M208" s="52">
        <v>-0.42064591057310052</v>
      </c>
    </row>
    <row r="209" spans="1:13">
      <c r="A209" s="57" t="s">
        <v>923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2466</v>
      </c>
      <c r="K209" s="52">
        <v>6.774197659066659</v>
      </c>
      <c r="L209" s="52">
        <v>3.2184351292222857E-2</v>
      </c>
      <c r="M209" s="52">
        <v>-0.42304464285714283</v>
      </c>
    </row>
    <row r="210" spans="1:13">
      <c r="A210" s="57" t="s">
        <v>922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2467</v>
      </c>
      <c r="K210" s="52">
        <v>6.9668026175313962</v>
      </c>
      <c r="L210" s="52">
        <v>3.2407982940146907E-2</v>
      </c>
      <c r="M210" s="52">
        <v>-0.42156300412260261</v>
      </c>
    </row>
    <row r="211" spans="1:13">
      <c r="A211" s="57" t="s">
        <v>921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1455</v>
      </c>
      <c r="K211" s="52">
        <v>6.8819912441554312</v>
      </c>
      <c r="L211" s="52">
        <v>3.3293709377456349E-2</v>
      </c>
      <c r="M211" s="52">
        <v>-0.42320941260680889</v>
      </c>
    </row>
    <row r="212" spans="1:13">
      <c r="A212" s="57" t="s">
        <v>920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2468</v>
      </c>
      <c r="K212" s="52">
        <v>6.8407465843795681</v>
      </c>
      <c r="L212" s="52">
        <v>5.0693821660350302E-2</v>
      </c>
      <c r="M212" s="52">
        <v>-0.42071748878923765</v>
      </c>
    </row>
    <row r="213" spans="1:13">
      <c r="A213" s="57" t="s">
        <v>919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2469</v>
      </c>
      <c r="K213" s="52">
        <v>6.994346841750346</v>
      </c>
      <c r="L213" s="52">
        <v>0.10457198248755262</v>
      </c>
      <c r="M213" s="52">
        <v>-0.41246991508105901</v>
      </c>
    </row>
    <row r="214" spans="1:13">
      <c r="A214" s="57" t="s">
        <v>918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2470</v>
      </c>
      <c r="K214" s="52">
        <v>7.1342522150809913</v>
      </c>
      <c r="L214" s="52">
        <v>0.10546134010683694</v>
      </c>
      <c r="M214" s="52">
        <v>-0.40710507114191907</v>
      </c>
    </row>
    <row r="215" spans="1:13">
      <c r="A215" s="57" t="s">
        <v>917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2471</v>
      </c>
      <c r="K215" s="52">
        <v>7.0449101409294066</v>
      </c>
      <c r="L215" s="52">
        <v>0.11659815005138752</v>
      </c>
      <c r="M215" s="52">
        <v>-0.3936324167872649</v>
      </c>
    </row>
    <row r="216" spans="1:13">
      <c r="A216" s="57" t="s">
        <v>916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1815</v>
      </c>
      <c r="K216" s="52">
        <v>6.8268086413762203</v>
      </c>
      <c r="L216" s="52">
        <v>0.12189128892635748</v>
      </c>
      <c r="M216" s="52">
        <v>-0.38884465883014097</v>
      </c>
    </row>
    <row r="217" spans="1:13">
      <c r="A217" s="57" t="s">
        <v>915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2472</v>
      </c>
      <c r="K217" s="52">
        <v>6.741865164569627</v>
      </c>
      <c r="L217" s="52">
        <v>0.12474168508713324</v>
      </c>
      <c r="M217" s="52">
        <v>-0.40039868341755136</v>
      </c>
    </row>
    <row r="218" spans="1:13">
      <c r="A218" s="57" t="s">
        <v>914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2473</v>
      </c>
      <c r="K218" s="52">
        <v>6.4548373220467532</v>
      </c>
      <c r="L218" s="52">
        <v>0.13062754954880718</v>
      </c>
      <c r="M218" s="52">
        <v>-0.39672260520390867</v>
      </c>
    </row>
    <row r="219" spans="1:13">
      <c r="A219" s="57" t="s">
        <v>913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2474</v>
      </c>
      <c r="K219" s="52">
        <v>6.087668535210879</v>
      </c>
      <c r="L219" s="52">
        <v>0.13259460072361429</v>
      </c>
      <c r="M219" s="52">
        <v>-0.39549500735351129</v>
      </c>
    </row>
    <row r="220" spans="1:13">
      <c r="A220" s="57" t="s">
        <v>912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2475</v>
      </c>
      <c r="K220" s="52">
        <v>6.0625229499796376</v>
      </c>
      <c r="L220" s="52">
        <v>0.13530194969397336</v>
      </c>
      <c r="M220" s="52">
        <v>-0.39489587207140209</v>
      </c>
    </row>
    <row r="221" spans="1:13">
      <c r="A221" s="57" t="s">
        <v>911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1447</v>
      </c>
      <c r="K221" s="52">
        <v>5.9832149246108992</v>
      </c>
      <c r="L221" s="52">
        <v>0.14571301183082253</v>
      </c>
      <c r="M221" s="52">
        <v>-0.38637207575194954</v>
      </c>
    </row>
    <row r="222" spans="1:13">
      <c r="A222" s="57" t="s">
        <v>910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2476</v>
      </c>
      <c r="K222" s="52">
        <v>5.7222263288634982</v>
      </c>
      <c r="L222" s="52">
        <v>0.13060334632510995</v>
      </c>
      <c r="M222" s="52">
        <v>-0.38314718926324098</v>
      </c>
    </row>
    <row r="223" spans="1:13">
      <c r="A223" s="57" t="s">
        <v>909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2563</v>
      </c>
      <c r="K223" s="52">
        <v>5.6179800818300336</v>
      </c>
      <c r="L223" s="52">
        <v>0.13294635256955911</v>
      </c>
      <c r="M223" s="52">
        <v>-0.3829424059451928</v>
      </c>
    </row>
    <row r="224" spans="1:13">
      <c r="A224" s="57" t="s">
        <v>353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2564</v>
      </c>
      <c r="K224" s="52">
        <v>5.3216288925776416</v>
      </c>
      <c r="L224" s="52">
        <v>0.13166825197140297</v>
      </c>
      <c r="M224" s="52">
        <v>-0.38467951092997399</v>
      </c>
    </row>
    <row r="225" spans="1:13">
      <c r="A225" s="57" t="s">
        <v>908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2565</v>
      </c>
      <c r="K225" s="52">
        <v>5.0444093188863626</v>
      </c>
      <c r="L225" s="52">
        <v>0.12723518522285748</v>
      </c>
      <c r="M225" s="52">
        <v>-0.37942570393086139</v>
      </c>
    </row>
    <row r="226" spans="1:13">
      <c r="A226" s="57" t="s">
        <v>907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2566</v>
      </c>
      <c r="K226" s="52">
        <v>5.1115897118676941</v>
      </c>
      <c r="L226" s="52">
        <v>0.14950162001852041</v>
      </c>
      <c r="M226" s="52">
        <v>-0.37601311782618874</v>
      </c>
    </row>
    <row r="227" spans="1:13">
      <c r="A227" s="57" t="s">
        <v>906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2567</v>
      </c>
      <c r="K227" s="52">
        <v>5.3841825495112126</v>
      </c>
      <c r="L227" s="52">
        <v>0.15960616445451858</v>
      </c>
      <c r="M227" s="52">
        <v>-0.37381377431175433</v>
      </c>
    </row>
    <row r="228" spans="1:13">
      <c r="A228" s="57" t="s">
        <v>905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2568</v>
      </c>
      <c r="K228" s="52">
        <v>5.2866962490922775</v>
      </c>
      <c r="L228" s="52">
        <v>0.14642853425755353</v>
      </c>
      <c r="M228" s="52">
        <v>-0.37747063540733061</v>
      </c>
    </row>
    <row r="229" spans="1:13">
      <c r="A229" s="57" t="s">
        <v>904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2569</v>
      </c>
      <c r="K229" s="52">
        <v>5.050156243256116</v>
      </c>
      <c r="L229" s="52">
        <v>0.16113581936366739</v>
      </c>
      <c r="M229" s="52">
        <v>-0.38133295943166945</v>
      </c>
    </row>
    <row r="230" spans="1:13">
      <c r="A230" s="57" t="s">
        <v>903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2570</v>
      </c>
      <c r="K230" s="52">
        <v>4.8560750964151138</v>
      </c>
      <c r="L230" s="52">
        <v>0.15906148029212219</v>
      </c>
      <c r="M230" s="52">
        <v>-0.38124181784178046</v>
      </c>
    </row>
    <row r="231" spans="1:13">
      <c r="A231" s="57" t="s">
        <v>902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2571</v>
      </c>
      <c r="K231" s="52">
        <v>4.7788847657103108</v>
      </c>
      <c r="L231" s="52">
        <v>0.13099193360071126</v>
      </c>
      <c r="M231" s="52">
        <v>-0.38906075548939345</v>
      </c>
    </row>
    <row r="232" spans="1:13">
      <c r="A232" s="57" t="s">
        <v>901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2572</v>
      </c>
      <c r="K232" s="52">
        <v>4.7591629832881104</v>
      </c>
      <c r="L232" s="52">
        <v>0.12177602190846049</v>
      </c>
      <c r="M232" s="52">
        <v>-0.39164963774846728</v>
      </c>
    </row>
    <row r="233" spans="1:13">
      <c r="A233" s="57" t="s">
        <v>900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2573</v>
      </c>
      <c r="K233" s="52">
        <v>4.6778780023819042</v>
      </c>
      <c r="L233" s="52">
        <v>0.11262909652760822</v>
      </c>
      <c r="M233" s="52">
        <v>-0.39276773296244782</v>
      </c>
    </row>
    <row r="234" spans="1:13">
      <c r="A234" s="57" t="s">
        <v>899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2574</v>
      </c>
      <c r="K234" s="52">
        <v>4.4977428582674115</v>
      </c>
      <c r="L234" s="52">
        <v>0.11737750059079177</v>
      </c>
      <c r="M234" s="52">
        <v>-0.38770065989610136</v>
      </c>
    </row>
    <row r="235" spans="1:13">
      <c r="A235" s="57" t="s">
        <v>898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2575</v>
      </c>
      <c r="K235" s="52">
        <v>4.3631836547476217</v>
      </c>
      <c r="L235" s="52">
        <v>9.6041832810086714E-2</v>
      </c>
      <c r="M235" s="52">
        <v>-0.39723476560681537</v>
      </c>
    </row>
    <row r="236" spans="1:13">
      <c r="A236" s="57" t="s">
        <v>897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2576</v>
      </c>
      <c r="K236" s="52">
        <v>4.3759169430656719</v>
      </c>
      <c r="L236" s="52">
        <v>9.4741329652847206E-2</v>
      </c>
      <c r="M236" s="52">
        <v>-0.39493747385058808</v>
      </c>
    </row>
    <row r="237" spans="1:13">
      <c r="A237" s="57" t="s">
        <v>896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2577</v>
      </c>
      <c r="K237" s="52">
        <v>4.3185741202420269</v>
      </c>
      <c r="L237" s="52">
        <v>9.4314338514682294E-2</v>
      </c>
      <c r="M237" s="52">
        <v>-0.39417313321871661</v>
      </c>
    </row>
    <row r="238" spans="1:13">
      <c r="A238" s="57" t="s">
        <v>895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2578</v>
      </c>
      <c r="K238" s="52">
        <v>4.3598611596811194</v>
      </c>
      <c r="L238" s="52">
        <v>8.5768504680248547E-2</v>
      </c>
      <c r="M238" s="52">
        <v>-0.38405830958276876</v>
      </c>
    </row>
    <row r="239" spans="1:13">
      <c r="A239" s="57" t="s">
        <v>894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1446</v>
      </c>
      <c r="K239" s="52">
        <v>4.4673592692738664</v>
      </c>
      <c r="L239" s="52">
        <v>8.7537045580726058E-2</v>
      </c>
      <c r="M239" s="52">
        <v>-0.37842341179507633</v>
      </c>
    </row>
    <row r="240" spans="1:13">
      <c r="A240" s="57" t="s">
        <v>893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2579</v>
      </c>
      <c r="K240" s="52">
        <v>4.6353593754604381</v>
      </c>
      <c r="L240" s="52">
        <v>8.9669798804376866E-2</v>
      </c>
      <c r="M240" s="52">
        <v>-0.37695670568326045</v>
      </c>
    </row>
    <row r="241" spans="1:13">
      <c r="A241" s="57" t="s">
        <v>892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2580</v>
      </c>
      <c r="K241" s="52">
        <v>4.5554059725745022</v>
      </c>
      <c r="L241" s="52">
        <v>7.197686645636181E-2</v>
      </c>
      <c r="M241" s="52">
        <v>-0.3786054882894675</v>
      </c>
    </row>
    <row r="242" spans="1:13">
      <c r="A242" s="57" t="s">
        <v>891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2581</v>
      </c>
      <c r="K242" s="52">
        <v>4.4694915341484851</v>
      </c>
      <c r="L242" s="52">
        <v>7.5322151668907766E-2</v>
      </c>
      <c r="M242" s="52">
        <v>-0.37549870922318707</v>
      </c>
    </row>
    <row r="243" spans="1:13">
      <c r="A243" s="57" t="s">
        <v>890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2552</v>
      </c>
      <c r="K243" s="52">
        <v>4.4226410184018015</v>
      </c>
      <c r="L243" s="52">
        <v>6.7547191979321575E-2</v>
      </c>
      <c r="M243" s="52">
        <v>-0.38028301443279589</v>
      </c>
    </row>
    <row r="244" spans="1:13">
      <c r="A244" s="57" t="s">
        <v>352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889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888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887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886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885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884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883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882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881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880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879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878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877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876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875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874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873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872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871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870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869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868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867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866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865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864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863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862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861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860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859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858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857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856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855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854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853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350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852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851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850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849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848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847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846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845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844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843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842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841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840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839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838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837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836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835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834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833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349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832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831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830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829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828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827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826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825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824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823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822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821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820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819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818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817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816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815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348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814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813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812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811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810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809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808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807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806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805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804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803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802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801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800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799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798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797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796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795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794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347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793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792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791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790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789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788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787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786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785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784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783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782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781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780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779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778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777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776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775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346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774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773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772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771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770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769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768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767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766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765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764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763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762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761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760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759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758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757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756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345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755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754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753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752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751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750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749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748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747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746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745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744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743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742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741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740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739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738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737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736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344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735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734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733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732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731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730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729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728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727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726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725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724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723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722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721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720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719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718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717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716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715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714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713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712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711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710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709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708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707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706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705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704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703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702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701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700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699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698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697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342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696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695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694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693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692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691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690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689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688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687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686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685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684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683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682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681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680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679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678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677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341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676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675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674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673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672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671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670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669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668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667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666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665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664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663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662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661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660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659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658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657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656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655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654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653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652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651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650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649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648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647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646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645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644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643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642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641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640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639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638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637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636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635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634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633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632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631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630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629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628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627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626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625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624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623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622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621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620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619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618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617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616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615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614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613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612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611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610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609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608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607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606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605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604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603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602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601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600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599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598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597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596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595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594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593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592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591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590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589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588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587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586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585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584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583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582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581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580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579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578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577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576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575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574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573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572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571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570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569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568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567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566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565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564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563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562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561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560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559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558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557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556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555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554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553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552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551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550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549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548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547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546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545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544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543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542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541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540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539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538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537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536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535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534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533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532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531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530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529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528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527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526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525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524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523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522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521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520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519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518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517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516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515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514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513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512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511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510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509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508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507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506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505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504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503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502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501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500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499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498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497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496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495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494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493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492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491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490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489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488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487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486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485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484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483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482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481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480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479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478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477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476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475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474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473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472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471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470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469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468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1152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1153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1154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1155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1156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1157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1158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1159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1160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1162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1161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1163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1164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1165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1166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1167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1168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1169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1170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1171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1172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1173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1174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1175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1176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1177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1178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1179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1180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1181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1182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1183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1184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1185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1186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1187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1188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1189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329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1137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1138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1139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1140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1141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1142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1143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1144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1145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1146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1147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1148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1149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1150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1151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200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1485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1486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1487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1488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1489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1490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1491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1492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1493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1494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1495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1496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1497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1498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1499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1478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1500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1501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1502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1503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1504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1477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1508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1509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1510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1511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1512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1513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1514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1515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1516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1517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1518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1519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1386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1520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1521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1429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1522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1523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1592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1591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1590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1589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1588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1587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1586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1440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1585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1584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1583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1582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1581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1580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1431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1579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1578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1577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1576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1575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1443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1556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1623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1624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1625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1626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1627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1628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1629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1630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1631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1632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1620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1633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1634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1635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1636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1637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1638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1639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1640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1641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1645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1646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1647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1648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1649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1650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1651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1652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1653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1418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1654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1655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1656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1657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1658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1659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1660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1459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1661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1642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1706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1707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1708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1709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1710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1711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1712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1713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1441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1714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1419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1715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1716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1717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1718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1437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1444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1719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1720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1721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1413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1764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1763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1762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1761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1760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1759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1758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1757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1756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1755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1438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1754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1753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1752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1751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1539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1750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1749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1859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1860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1861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1862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1863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1864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1865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1448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1402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1866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1867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1868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1869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1870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1871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1872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1392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1873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1874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1875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1856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1918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1919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1920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1921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1922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1923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1924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1925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1926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1927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1928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1425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1929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1930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1931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1932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1933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1934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1935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1936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1415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1956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1957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1958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1959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1960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1961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1962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1963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1451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1964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1965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1966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1967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1968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1969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1970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1971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1972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1973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1952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1979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1980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1435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1981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1982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1983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1984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1985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1986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1987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1988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1433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1989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1434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1990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1396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1395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1428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1991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2078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2079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1383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2080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2081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2082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2083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2084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2085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2086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2087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2088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2089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2090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2091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2092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2075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2201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2202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2203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2204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2205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2206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2207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2208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2209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1420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2210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2211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2212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2213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2214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2215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1479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1540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2216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2217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2218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2219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2196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2284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2285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2286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2287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2288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2289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2290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2291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2292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2293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1432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1423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2294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2295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2296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2297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2280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2345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2346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2347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2348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2349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2350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2351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2352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1389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2353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2354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2355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2356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2357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2358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2359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1457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2360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2361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2362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2363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1805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2342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2460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2461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2462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2463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2464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2465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2466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2467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1455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2468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2469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2470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2471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1815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2472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2473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2474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2475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1447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2476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2563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2564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2565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2566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2567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2568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2569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2570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2571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2572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2573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2574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2575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2576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2577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2578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1446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2579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2580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2581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2552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53" t="s">
        <v>424</v>
      </c>
      <c r="B1" s="654" t="s">
        <v>2281</v>
      </c>
      <c r="C1" s="654" t="s">
        <v>2197</v>
      </c>
      <c r="D1" s="654" t="s">
        <v>1976</v>
      </c>
    </row>
    <row r="2" spans="1:4" ht="18.75">
      <c r="A2" s="519" t="s">
        <v>433</v>
      </c>
      <c r="B2" s="1105">
        <v>24.668276052028254</v>
      </c>
      <c r="C2" s="1105">
        <v>20.02</v>
      </c>
      <c r="D2" s="1105">
        <v>10.3</v>
      </c>
    </row>
    <row r="3" spans="1:4">
      <c r="A3" s="518" t="s">
        <v>432</v>
      </c>
      <c r="B3" s="944">
        <v>22152.301107466974</v>
      </c>
      <c r="C3" s="944">
        <v>14873.505212998278</v>
      </c>
      <c r="D3" s="944">
        <v>6204</v>
      </c>
    </row>
    <row r="4" spans="1:4">
      <c r="A4" s="518" t="s">
        <v>2186</v>
      </c>
      <c r="B4" s="944">
        <v>370.31679225786939</v>
      </c>
      <c r="C4" s="944">
        <v>538.38077166350411</v>
      </c>
      <c r="D4" s="944">
        <v>253</v>
      </c>
    </row>
    <row r="5" spans="1:4">
      <c r="A5" s="518" t="s">
        <v>117</v>
      </c>
      <c r="B5" s="944">
        <v>112.30327387970978</v>
      </c>
      <c r="C5" s="944">
        <v>108</v>
      </c>
      <c r="D5" s="944">
        <v>39</v>
      </c>
    </row>
    <row r="6" spans="1:4">
      <c r="A6" s="518" t="s">
        <v>431</v>
      </c>
      <c r="B6" s="944">
        <v>107.52445466536678</v>
      </c>
      <c r="C6" s="944">
        <v>83</v>
      </c>
      <c r="D6" s="944">
        <v>45</v>
      </c>
    </row>
    <row r="7" spans="1:4">
      <c r="A7" s="518" t="s">
        <v>444</v>
      </c>
      <c r="B7" s="944">
        <v>87.156180699884274</v>
      </c>
      <c r="C7" s="944">
        <v>81</v>
      </c>
      <c r="D7" s="944">
        <v>37</v>
      </c>
    </row>
    <row r="8" spans="1:4">
      <c r="A8" s="518" t="s">
        <v>131</v>
      </c>
      <c r="B8" s="944">
        <v>82.683114154203551</v>
      </c>
      <c r="C8" s="944">
        <v>65.271344800892777</v>
      </c>
      <c r="D8" s="944">
        <v>31</v>
      </c>
    </row>
    <row r="9" spans="1:4">
      <c r="A9" s="518" t="s">
        <v>442</v>
      </c>
      <c r="B9" s="944">
        <v>79.308195314960344</v>
      </c>
      <c r="C9" s="944">
        <v>65.337963019934108</v>
      </c>
      <c r="D9" s="944">
        <v>43</v>
      </c>
    </row>
    <row r="10" spans="1:4">
      <c r="A10" s="653" t="s">
        <v>1786</v>
      </c>
      <c r="B10" s="654" t="s">
        <v>2281</v>
      </c>
      <c r="C10" s="654" t="s">
        <v>2197</v>
      </c>
      <c r="D10" s="654" t="s">
        <v>1976</v>
      </c>
    </row>
    <row r="11" spans="1:4">
      <c r="A11" s="518" t="s">
        <v>2185</v>
      </c>
      <c r="B11" s="944">
        <v>27.497375481957217</v>
      </c>
      <c r="C11" s="944">
        <v>24</v>
      </c>
      <c r="D11" s="944">
        <v>12</v>
      </c>
    </row>
    <row r="12" spans="1:4">
      <c r="A12" s="518" t="s">
        <v>110</v>
      </c>
      <c r="B12" s="944">
        <v>24.852828628728165</v>
      </c>
      <c r="C12" s="944">
        <v>25.27560718110432</v>
      </c>
      <c r="D12" s="944">
        <v>12</v>
      </c>
    </row>
    <row r="13" spans="1:4">
      <c r="A13" s="518" t="s">
        <v>435</v>
      </c>
      <c r="B13" s="944">
        <v>20.472295668152722</v>
      </c>
      <c r="C13" s="944">
        <v>15</v>
      </c>
      <c r="D13" s="944">
        <v>8</v>
      </c>
    </row>
    <row r="14" spans="1:4">
      <c r="A14" s="518" t="s">
        <v>2184</v>
      </c>
      <c r="B14" s="944">
        <v>20.243584414329394</v>
      </c>
      <c r="C14" s="944">
        <v>16</v>
      </c>
      <c r="D14" s="944">
        <v>9</v>
      </c>
    </row>
    <row r="15" spans="1:4">
      <c r="A15" s="518" t="s">
        <v>105</v>
      </c>
      <c r="B15" s="944">
        <v>20.180044367184848</v>
      </c>
      <c r="C15" s="944">
        <v>15</v>
      </c>
      <c r="D15" s="944">
        <v>8</v>
      </c>
    </row>
    <row r="16" spans="1:4">
      <c r="A16" s="518" t="s">
        <v>426</v>
      </c>
      <c r="B16" s="1104">
        <v>16.332124964377581</v>
      </c>
      <c r="C16" s="944">
        <v>11</v>
      </c>
      <c r="D16" s="944">
        <v>6</v>
      </c>
    </row>
    <row r="17" spans="1:45">
      <c r="A17" s="518" t="s">
        <v>2246</v>
      </c>
      <c r="B17" s="944">
        <v>16.037127541523635</v>
      </c>
      <c r="C17" s="944">
        <v>12</v>
      </c>
      <c r="D17" s="944">
        <v>5</v>
      </c>
    </row>
    <row r="19" spans="1:45" s="1046" customFormat="1" ht="43.5" customHeight="1">
      <c r="A19" s="1045" t="s">
        <v>424</v>
      </c>
      <c r="B19" s="1045" t="s">
        <v>455</v>
      </c>
      <c r="C19" s="1045" t="s">
        <v>433</v>
      </c>
      <c r="D19" s="1045" t="s">
        <v>105</v>
      </c>
      <c r="E19" s="1045" t="s">
        <v>110</v>
      </c>
      <c r="F19" s="1045" t="s">
        <v>2240</v>
      </c>
      <c r="G19" s="1045" t="s">
        <v>2241</v>
      </c>
      <c r="H19" s="1045" t="s">
        <v>106</v>
      </c>
      <c r="I19" s="1045" t="s">
        <v>117</v>
      </c>
      <c r="J19" s="1045" t="s">
        <v>454</v>
      </c>
      <c r="K19" s="1045" t="s">
        <v>427</v>
      </c>
      <c r="L19" s="1045" t="s">
        <v>426</v>
      </c>
      <c r="M19" s="1045" t="s">
        <v>453</v>
      </c>
      <c r="N19" s="1045" t="s">
        <v>452</v>
      </c>
      <c r="O19" s="1045" t="s">
        <v>451</v>
      </c>
      <c r="P19" s="1045" t="s">
        <v>431</v>
      </c>
      <c r="Q19" s="1045" t="s">
        <v>450</v>
      </c>
      <c r="R19" s="1045" t="s">
        <v>449</v>
      </c>
      <c r="S19" s="1045" t="s">
        <v>448</v>
      </c>
      <c r="T19" s="1045" t="s">
        <v>447</v>
      </c>
      <c r="U19" s="1045" t="s">
        <v>446</v>
      </c>
      <c r="V19" s="1045" t="s">
        <v>2242</v>
      </c>
      <c r="W19" s="1045" t="s">
        <v>2243</v>
      </c>
      <c r="X19" s="1045" t="s">
        <v>445</v>
      </c>
      <c r="Y19" s="1045" t="s">
        <v>2244</v>
      </c>
      <c r="Z19" s="1045" t="s">
        <v>429</v>
      </c>
      <c r="AA19" s="1045" t="s">
        <v>444</v>
      </c>
      <c r="AB19" s="1045" t="s">
        <v>2245</v>
      </c>
      <c r="AC19" s="1045" t="s">
        <v>443</v>
      </c>
      <c r="AD19" s="1045" t="s">
        <v>442</v>
      </c>
      <c r="AE19" s="1045" t="s">
        <v>432</v>
      </c>
      <c r="AF19" s="1045" t="s">
        <v>425</v>
      </c>
      <c r="AG19" s="1045" t="s">
        <v>441</v>
      </c>
      <c r="AH19" s="1045" t="s">
        <v>144</v>
      </c>
      <c r="AI19" s="1045" t="s">
        <v>440</v>
      </c>
      <c r="AJ19" s="1045" t="s">
        <v>428</v>
      </c>
      <c r="AK19" s="1045" t="s">
        <v>439</v>
      </c>
      <c r="AL19" s="1045" t="s">
        <v>438</v>
      </c>
      <c r="AM19" s="1045" t="s">
        <v>437</v>
      </c>
      <c r="AN19" s="1045" t="s">
        <v>430</v>
      </c>
      <c r="AO19" s="1045" t="s">
        <v>436</v>
      </c>
      <c r="AP19" s="1045" t="s">
        <v>435</v>
      </c>
      <c r="AQ19" s="1045" t="s">
        <v>434</v>
      </c>
      <c r="AR19" s="1045" t="s">
        <v>131</v>
      </c>
      <c r="AS19" s="1045" t="s">
        <v>2239</v>
      </c>
    </row>
    <row r="20" spans="1:45">
      <c r="A20" s="1047" t="s">
        <v>352</v>
      </c>
      <c r="B20" s="1048">
        <v>42814</v>
      </c>
      <c r="C20" s="1049">
        <v>6.8367747515556072</v>
      </c>
      <c r="D20" s="1049">
        <v>8.2354423712353224</v>
      </c>
      <c r="E20" s="1049">
        <v>4.8812328767123292</v>
      </c>
      <c r="F20" s="1049">
        <v>7.2495797821904384</v>
      </c>
      <c r="G20" s="1049">
        <v>5.2521184832924392</v>
      </c>
      <c r="H20" s="1049">
        <v>8.1121562816765227</v>
      </c>
      <c r="I20" s="1049">
        <v>12.091576250431549</v>
      </c>
      <c r="J20" s="1049">
        <v>5.8372143531123202</v>
      </c>
      <c r="K20" s="1049">
        <v>14.343951887787977</v>
      </c>
      <c r="L20" s="1049">
        <v>7.335372465086567</v>
      </c>
      <c r="M20" s="1049">
        <v>10.593794603111052</v>
      </c>
      <c r="N20" s="1049"/>
      <c r="O20" s="1049">
        <v>7.1817336898146769</v>
      </c>
      <c r="P20" s="1049">
        <v>20.155959210290604</v>
      </c>
      <c r="Q20" s="1049">
        <v>7.7997083176209259</v>
      </c>
      <c r="R20" s="1049">
        <v>7.7889611502082463</v>
      </c>
      <c r="S20" s="1049">
        <v>8.2179294825955562</v>
      </c>
      <c r="T20" s="1049">
        <v>7.1437281510753667</v>
      </c>
      <c r="U20" s="1049">
        <v>13.625496882734991</v>
      </c>
      <c r="V20" s="1049">
        <v>8.9919786096256686</v>
      </c>
      <c r="W20" s="1049">
        <v>6.2421259669672571</v>
      </c>
      <c r="X20" s="1049">
        <v>9.6351165742920628</v>
      </c>
      <c r="Y20" s="1049"/>
      <c r="Z20" s="1049">
        <v>9.0793772635656165</v>
      </c>
      <c r="AA20" s="1049">
        <v>7.220696459418086</v>
      </c>
      <c r="AB20" s="1049">
        <v>6.3396886430772854</v>
      </c>
      <c r="AC20" s="1049">
        <v>9.9373932373321914</v>
      </c>
      <c r="AD20" s="1049">
        <v>12.738289043068985</v>
      </c>
      <c r="AE20" s="1049">
        <v>64.411111111111111</v>
      </c>
      <c r="AF20" s="1049">
        <v>1.8574790586358196</v>
      </c>
      <c r="AG20" s="1049">
        <v>14.073482428115016</v>
      </c>
      <c r="AH20" s="1049">
        <v>72.12119606253799</v>
      </c>
      <c r="AI20" s="1049">
        <v>30.362499113355128</v>
      </c>
      <c r="AJ20" s="1049">
        <v>11.912863070539419</v>
      </c>
      <c r="AK20" s="1049">
        <v>8.9774236387782196</v>
      </c>
      <c r="AL20" s="1049">
        <v>8.4862665310274661</v>
      </c>
      <c r="AM20" s="1049">
        <v>43.346820809248555</v>
      </c>
      <c r="AN20" s="1049">
        <v>54.420454545454547</v>
      </c>
      <c r="AO20" s="1049"/>
      <c r="AP20" s="1049">
        <v>4.9310669145128756</v>
      </c>
      <c r="AQ20" s="1049">
        <v>16.287197231833911</v>
      </c>
      <c r="AR20" s="1050"/>
      <c r="AS20" s="1050"/>
    </row>
    <row r="21" spans="1:45">
      <c r="A21" s="1047" t="s">
        <v>351</v>
      </c>
      <c r="B21" s="1048">
        <v>42845</v>
      </c>
      <c r="C21" s="1049">
        <v>6.9631860959617313</v>
      </c>
      <c r="D21" s="1049">
        <v>8.0621748453079398</v>
      </c>
      <c r="E21" s="1049">
        <v>4.7216438356164385</v>
      </c>
      <c r="F21" s="1049">
        <v>7.0721494058317118</v>
      </c>
      <c r="G21" s="1049">
        <v>5.2593655933017986</v>
      </c>
      <c r="H21" s="1049">
        <v>7.8865087601734514</v>
      </c>
      <c r="I21" s="1049">
        <v>13.758779613992068</v>
      </c>
      <c r="J21" s="1049">
        <v>5.842863357485875</v>
      </c>
      <c r="K21" s="1049">
        <v>15.482821736410074</v>
      </c>
      <c r="L21" s="1049">
        <v>7.752969666710162</v>
      </c>
      <c r="M21" s="1049">
        <v>11.036443575245055</v>
      </c>
      <c r="N21" s="1049"/>
      <c r="O21" s="1049">
        <v>7.1741905621236555</v>
      </c>
      <c r="P21" s="1049">
        <v>20.3726710957209</v>
      </c>
      <c r="Q21" s="1049">
        <v>9.3939674808342666</v>
      </c>
      <c r="R21" s="1049">
        <v>8.4225315623753811</v>
      </c>
      <c r="S21" s="1049">
        <v>8.5475474693445772</v>
      </c>
      <c r="T21" s="1049">
        <v>7.2729463298801384</v>
      </c>
      <c r="U21" s="1049">
        <v>15.834803996532488</v>
      </c>
      <c r="V21" s="1049">
        <v>10.168449197860962</v>
      </c>
      <c r="W21" s="1049">
        <v>6.391291481897639</v>
      </c>
      <c r="X21" s="1049">
        <v>10.832241107147322</v>
      </c>
      <c r="Y21" s="1049"/>
      <c r="Z21" s="1049">
        <v>9.6196189657253175</v>
      </c>
      <c r="AA21" s="1049">
        <v>8.1731858659432124</v>
      </c>
      <c r="AB21" s="1049">
        <v>7.005772564334837</v>
      </c>
      <c r="AC21" s="1049">
        <v>11.814186919043458</v>
      </c>
      <c r="AD21" s="1049">
        <v>15.417111112097006</v>
      </c>
      <c r="AE21" s="1049">
        <v>63.694444444444443</v>
      </c>
      <c r="AF21" s="1049">
        <v>1.8574790586358196</v>
      </c>
      <c r="AG21" s="1049">
        <v>14.073482428115016</v>
      </c>
      <c r="AH21" s="1049">
        <v>73.135823187299025</v>
      </c>
      <c r="AI21" s="1049">
        <v>38.948619735747585</v>
      </c>
      <c r="AJ21" s="1049">
        <v>11.912863070539419</v>
      </c>
      <c r="AK21" s="1049">
        <v>9.9296148738379806</v>
      </c>
      <c r="AL21" s="1049">
        <v>9.1261444557477116</v>
      </c>
      <c r="AM21" s="1049">
        <v>46.427745664739888</v>
      </c>
      <c r="AN21" s="1049">
        <v>54.420454545454547</v>
      </c>
      <c r="AO21" s="1049"/>
      <c r="AP21" s="1049">
        <v>5.0075390298327038</v>
      </c>
      <c r="AQ21" s="1049">
        <v>15.629757785467127</v>
      </c>
      <c r="AR21" s="1050"/>
      <c r="AS21" s="1050"/>
    </row>
    <row r="22" spans="1:45" s="49" customFormat="1" ht="15.75">
      <c r="A22" s="1051" t="s">
        <v>350</v>
      </c>
      <c r="B22" s="1048">
        <v>42876</v>
      </c>
      <c r="C22" s="1052">
        <v>7.16</v>
      </c>
      <c r="D22" s="1052">
        <v>7.97</v>
      </c>
      <c r="E22" s="1052">
        <v>4.55</v>
      </c>
      <c r="F22" s="1052">
        <v>7.26</v>
      </c>
      <c r="G22" s="1052">
        <v>5.32</v>
      </c>
      <c r="H22" s="1052">
        <v>7.8</v>
      </c>
      <c r="I22" s="1052">
        <v>14.09</v>
      </c>
      <c r="J22" s="1052">
        <v>6.17</v>
      </c>
      <c r="K22" s="1052">
        <v>14.63</v>
      </c>
      <c r="L22" s="1052">
        <v>8.51</v>
      </c>
      <c r="M22" s="1052">
        <v>11.15</v>
      </c>
      <c r="N22" s="1053"/>
      <c r="O22" s="1052">
        <v>7.42</v>
      </c>
      <c r="P22" s="1052">
        <v>20.96</v>
      </c>
      <c r="Q22" s="1052">
        <v>10.78</v>
      </c>
      <c r="R22" s="1052">
        <v>7.97</v>
      </c>
      <c r="S22" s="1052">
        <v>9.2899999999999991</v>
      </c>
      <c r="T22" s="1052">
        <v>7.36</v>
      </c>
      <c r="U22" s="1052">
        <v>15.63</v>
      </c>
      <c r="V22" s="1052">
        <v>9.39</v>
      </c>
      <c r="W22" s="1052">
        <v>6.92</v>
      </c>
      <c r="X22" s="1052">
        <v>10.84</v>
      </c>
      <c r="Y22" s="1053"/>
      <c r="Z22" s="1052">
        <v>8.6999999999999993</v>
      </c>
      <c r="AA22" s="1052">
        <v>8.42</v>
      </c>
      <c r="AB22" s="1052">
        <v>7.3</v>
      </c>
      <c r="AC22" s="1052">
        <v>11.68</v>
      </c>
      <c r="AD22" s="1052">
        <v>11.94</v>
      </c>
      <c r="AE22" s="1052">
        <v>64.75</v>
      </c>
      <c r="AF22" s="1052">
        <v>1.86</v>
      </c>
      <c r="AG22" s="1052">
        <v>14.07</v>
      </c>
      <c r="AH22" s="1052">
        <v>75.819999999999993</v>
      </c>
      <c r="AI22" s="1052">
        <v>47.47</v>
      </c>
      <c r="AJ22" s="1052">
        <v>12.71</v>
      </c>
      <c r="AK22" s="1052">
        <v>9.2899999999999991</v>
      </c>
      <c r="AL22" s="1052">
        <v>11.81</v>
      </c>
      <c r="AM22" s="1052">
        <v>49.95</v>
      </c>
      <c r="AN22" s="1052">
        <v>59.34</v>
      </c>
      <c r="AO22" s="1052"/>
      <c r="AP22" s="1052">
        <v>5.32</v>
      </c>
      <c r="AQ22" s="1052">
        <v>14.66</v>
      </c>
      <c r="AR22" s="1054"/>
      <c r="AS22" s="1054"/>
    </row>
    <row r="23" spans="1:45">
      <c r="A23" s="1047" t="s">
        <v>349</v>
      </c>
      <c r="B23" s="1048" t="s">
        <v>2337</v>
      </c>
      <c r="C23" s="1049">
        <v>6.9791776760286774</v>
      </c>
      <c r="D23" s="1049">
        <v>7.8191104690798374</v>
      </c>
      <c r="E23" s="1049">
        <v>4.250342465753425</v>
      </c>
      <c r="F23" s="1049">
        <v>10.680327086693751</v>
      </c>
      <c r="G23" s="1049">
        <v>5.1532637827818553</v>
      </c>
      <c r="H23" s="1049">
        <v>7.3206604336409811</v>
      </c>
      <c r="I23" s="1049">
        <v>13.113814784667943</v>
      </c>
      <c r="J23" s="1049">
        <v>6.0260933331139679</v>
      </c>
      <c r="K23" s="1049">
        <v>13.685412250310506</v>
      </c>
      <c r="L23" s="1049">
        <v>7.5668218461215737</v>
      </c>
      <c r="M23" s="1049">
        <v>10.6318861876467</v>
      </c>
      <c r="N23" s="1049"/>
      <c r="O23" s="1049">
        <v>7.0719890850116753</v>
      </c>
      <c r="P23" s="1049">
        <v>19.606866058849231</v>
      </c>
      <c r="Q23" s="1049">
        <v>10.335791955471892</v>
      </c>
      <c r="R23" s="1049">
        <v>7.6304235051635994</v>
      </c>
      <c r="S23" s="1049">
        <v>8.8828274943991037</v>
      </c>
      <c r="T23" s="1049">
        <v>6.9213015125844706</v>
      </c>
      <c r="U23" s="1049">
        <v>16.199424745816835</v>
      </c>
      <c r="V23" s="1049">
        <v>7.7733990147783247</v>
      </c>
      <c r="W23" s="1049">
        <v>6.2660250092134699</v>
      </c>
      <c r="X23" s="1049">
        <v>10.221629688866029</v>
      </c>
      <c r="Y23" s="1049"/>
      <c r="Z23" s="1049">
        <v>7.9963367206122191</v>
      </c>
      <c r="AA23" s="1049">
        <v>7.8767665452047551</v>
      </c>
      <c r="AB23" s="1049">
        <v>6.7513800992191175</v>
      </c>
      <c r="AC23" s="1049">
        <v>13.039229374530713</v>
      </c>
      <c r="AD23" s="1049">
        <v>11.090643454287507</v>
      </c>
      <c r="AE23" s="1049">
        <v>65.422222222222217</v>
      </c>
      <c r="AF23" s="1049">
        <v>1.8574790586358196</v>
      </c>
      <c r="AG23" s="1049">
        <v>12.585714285714285</v>
      </c>
      <c r="AH23" s="1049">
        <v>75.801479686263107</v>
      </c>
      <c r="AI23" s="1049">
        <v>51.024838953049738</v>
      </c>
      <c r="AJ23" s="1049">
        <v>11.817427385892117</v>
      </c>
      <c r="AK23" s="1049">
        <v>8.9362549800796813</v>
      </c>
      <c r="AL23" s="1049">
        <v>7.1584089323098397</v>
      </c>
      <c r="AM23" s="1049">
        <v>42.346820809248555</v>
      </c>
      <c r="AN23" s="1049">
        <v>60.090909090909093</v>
      </c>
      <c r="AO23" s="1049"/>
      <c r="AP23" s="1049">
        <v>4.7352330367091948</v>
      </c>
      <c r="AQ23" s="1049">
        <v>11.023121387283236</v>
      </c>
      <c r="AR23" s="1050"/>
      <c r="AS23" s="1050"/>
    </row>
    <row r="24" spans="1:45">
      <c r="A24" s="1047" t="s">
        <v>348</v>
      </c>
      <c r="B24" s="1048">
        <v>42938</v>
      </c>
      <c r="C24" s="1049">
        <v>6.6957022085304834</v>
      </c>
      <c r="D24" s="1049">
        <v>6.7903999885817949</v>
      </c>
      <c r="E24" s="1049">
        <v>4.4170825725299245</v>
      </c>
      <c r="F24" s="1049">
        <v>10.791775297030529</v>
      </c>
      <c r="G24" s="1049">
        <v>4.7870526297130098</v>
      </c>
      <c r="H24" s="1049">
        <v>6.545661374255392</v>
      </c>
      <c r="I24" s="1049">
        <v>13.001421656357037</v>
      </c>
      <c r="J24" s="1049">
        <v>5.8464679774774808</v>
      </c>
      <c r="K24" s="1049">
        <v>13.71939523547155</v>
      </c>
      <c r="L24" s="1049">
        <v>6.7332960400647641</v>
      </c>
      <c r="M24" s="1049">
        <v>11.043675895177108</v>
      </c>
      <c r="N24" s="1049"/>
      <c r="O24" s="1049">
        <v>6.6127765635238278</v>
      </c>
      <c r="P24" s="1049">
        <v>26.450802624978412</v>
      </c>
      <c r="Q24" s="1049">
        <v>9.7954663741940671</v>
      </c>
      <c r="R24" s="1049">
        <v>7.9959305036303068</v>
      </c>
      <c r="S24" s="1049">
        <v>9.3507063261399974</v>
      </c>
      <c r="T24" s="1049">
        <v>6.825133154021251</v>
      </c>
      <c r="U24" s="1049">
        <v>15.212165699237987</v>
      </c>
      <c r="V24" s="1049">
        <v>7.7142857142857144</v>
      </c>
      <c r="W24" s="1049">
        <v>5.8103672920197225</v>
      </c>
      <c r="X24" s="1049">
        <v>10.23148137622565</v>
      </c>
      <c r="Y24" s="1049"/>
      <c r="Z24" s="1049">
        <v>7.9397753146345735</v>
      </c>
      <c r="AA24" s="1049">
        <v>8.1648474811274117</v>
      </c>
      <c r="AB24" s="1049">
        <v>6.9688966307739211</v>
      </c>
      <c r="AC24" s="1049">
        <v>13.653241693115438</v>
      </c>
      <c r="AD24" s="1049">
        <v>11.093791679146012</v>
      </c>
      <c r="AE24" s="1049">
        <v>67.37777777777778</v>
      </c>
      <c r="AF24" s="1049">
        <v>1.8574790586358196</v>
      </c>
      <c r="AG24" s="1049">
        <v>12.585714285714285</v>
      </c>
      <c r="AH24" s="1049">
        <v>71.926691689604141</v>
      </c>
      <c r="AI24" s="1049">
        <v>50.134563673998414</v>
      </c>
      <c r="AJ24" s="1049">
        <v>10.892116182572614</v>
      </c>
      <c r="AK24" s="1049">
        <v>9.2774725274725274</v>
      </c>
      <c r="AL24" s="1049">
        <v>7.01884159106769</v>
      </c>
      <c r="AM24" s="1049">
        <v>38.635838150289018</v>
      </c>
      <c r="AN24" s="1049">
        <v>51.113636363636367</v>
      </c>
      <c r="AO24" s="1049"/>
      <c r="AP24" s="1049">
        <v>4.2306963342277459</v>
      </c>
      <c r="AQ24" s="1049">
        <v>12.066473988439306</v>
      </c>
      <c r="AR24" s="1050"/>
      <c r="AS24" s="1050"/>
    </row>
    <row r="25" spans="1:45" s="48" customFormat="1">
      <c r="A25" s="1047" t="s">
        <v>347</v>
      </c>
      <c r="B25" s="1048">
        <v>42969</v>
      </c>
      <c r="C25" s="1049">
        <v>6.53</v>
      </c>
      <c r="D25" s="1049">
        <v>7.5191739716722656</v>
      </c>
      <c r="E25" s="1049">
        <v>4.3130858186244678</v>
      </c>
      <c r="F25" s="1049">
        <v>10.511726745815819</v>
      </c>
      <c r="G25" s="1049">
        <v>4.651787913190252</v>
      </c>
      <c r="H25" s="1049">
        <v>7.2082586586206805</v>
      </c>
      <c r="I25" s="1049">
        <v>13.47668803091611</v>
      </c>
      <c r="J25" s="1049">
        <v>5.3577598415182583</v>
      </c>
      <c r="K25" s="1049">
        <v>13.719075857045469</v>
      </c>
      <c r="L25" s="1049">
        <v>5.6364302352949212</v>
      </c>
      <c r="M25" s="1049">
        <v>10.194087220727624</v>
      </c>
      <c r="N25" s="1049"/>
      <c r="O25" s="1049">
        <v>6.5037654389371609</v>
      </c>
      <c r="P25" s="1049">
        <v>30.620014638037517</v>
      </c>
      <c r="Q25" s="1049">
        <v>9.4159702483500602</v>
      </c>
      <c r="R25" s="1049">
        <v>8.6343622854916653</v>
      </c>
      <c r="S25" s="1049">
        <v>8.9357481550014999</v>
      </c>
      <c r="T25" s="1049">
        <v>6.5149751436710126</v>
      </c>
      <c r="U25" s="1049">
        <v>14.708772462381996</v>
      </c>
      <c r="V25" s="1049">
        <v>11.730337078651685</v>
      </c>
      <c r="W25" s="1049">
        <v>5.3818028979846568</v>
      </c>
      <c r="X25" s="1049">
        <v>8.6371874889460827</v>
      </c>
      <c r="Y25" s="1049"/>
      <c r="Z25" s="1049">
        <v>7.7467438138618734</v>
      </c>
      <c r="AA25" s="1049">
        <v>7.6264571253820179</v>
      </c>
      <c r="AB25" s="1049">
        <v>7.0281800376290908</v>
      </c>
      <c r="AC25" s="1049">
        <v>13.062412529508981</v>
      </c>
      <c r="AD25" s="1049">
        <v>11.316485387299888</v>
      </c>
      <c r="AE25" s="1049">
        <v>67.37777777777778</v>
      </c>
      <c r="AF25" s="1049">
        <v>1.8574790586358196</v>
      </c>
      <c r="AG25" s="1049">
        <v>12.585714285714285</v>
      </c>
      <c r="AH25" s="1049">
        <v>70.656867728761227</v>
      </c>
      <c r="AI25" s="1049">
        <v>48.050941778061507</v>
      </c>
      <c r="AJ25" s="1049">
        <v>12.601659751037344</v>
      </c>
      <c r="AK25" s="1049">
        <v>8.5260989010989015</v>
      </c>
      <c r="AL25" s="1049">
        <v>6.6038062283737027</v>
      </c>
      <c r="AM25" s="1049">
        <v>39.156069364161851</v>
      </c>
      <c r="AN25" s="1049">
        <v>13.410071942446043</v>
      </c>
      <c r="AO25" s="1049"/>
      <c r="AP25" s="1049">
        <v>4.2335511896221663</v>
      </c>
      <c r="AQ25" s="1049">
        <v>10.606936416184972</v>
      </c>
      <c r="AR25" s="1055"/>
      <c r="AS25" s="1055"/>
    </row>
    <row r="26" spans="1:45" s="45" customFormat="1">
      <c r="A26" s="1047" t="s">
        <v>346</v>
      </c>
      <c r="B26" s="1048">
        <v>42967</v>
      </c>
      <c r="C26" s="1049">
        <v>6.9554149878676279</v>
      </c>
      <c r="D26" s="1049">
        <v>7.9566025241910987</v>
      </c>
      <c r="E26" s="1049">
        <v>4.696394912014763</v>
      </c>
      <c r="F26" s="1049">
        <v>10.399129905636707</v>
      </c>
      <c r="G26" s="1049">
        <v>4.8649991896710061</v>
      </c>
      <c r="H26" s="1049">
        <v>7.9571830167179094</v>
      </c>
      <c r="I26" s="1049">
        <v>13.026980120432961</v>
      </c>
      <c r="J26" s="1049">
        <v>6.2409833458248789</v>
      </c>
      <c r="K26" s="1049">
        <v>13.397611198789724</v>
      </c>
      <c r="L26" s="1049">
        <v>6.3142317015336769</v>
      </c>
      <c r="M26" s="1049">
        <v>9.762893184415887</v>
      </c>
      <c r="N26" s="1049"/>
      <c r="O26" s="1049">
        <v>6.479534722062505</v>
      </c>
      <c r="P26" s="1049">
        <v>30.086331938059718</v>
      </c>
      <c r="Q26" s="1049">
        <v>9.3869661042143466</v>
      </c>
      <c r="R26" s="1049">
        <v>7.8605110748352311</v>
      </c>
      <c r="S26" s="1049">
        <v>8.9977331220338073</v>
      </c>
      <c r="T26" s="1049">
        <v>6.4424052167955734</v>
      </c>
      <c r="U26" s="1049">
        <v>14.217148826567158</v>
      </c>
      <c r="V26" s="1049">
        <v>8.7902621722846437</v>
      </c>
      <c r="W26" s="1049">
        <v>5.4348618658934642</v>
      </c>
      <c r="X26" s="1049">
        <v>8.6486237550339489</v>
      </c>
      <c r="Y26" s="1049"/>
      <c r="Z26" s="1049">
        <v>8.2811371039384074</v>
      </c>
      <c r="AA26" s="1049">
        <v>7.9500474763544293</v>
      </c>
      <c r="AB26" s="1049">
        <v>6.7180243794005063</v>
      </c>
      <c r="AC26" s="1049">
        <v>14.225571099027674</v>
      </c>
      <c r="AD26" s="1049">
        <v>12.064947863746772</v>
      </c>
      <c r="AE26" s="1049">
        <v>77</v>
      </c>
      <c r="AF26" s="1049">
        <v>1.8574790586358196</v>
      </c>
      <c r="AG26" s="1049">
        <v>12.585714285714285</v>
      </c>
      <c r="AH26" s="1049">
        <v>68.305988704304909</v>
      </c>
      <c r="AI26" s="1049">
        <v>50.767963425093015</v>
      </c>
      <c r="AJ26" s="1049">
        <v>12.107883817427386</v>
      </c>
      <c r="AK26" s="1049">
        <v>8.3777472527472536</v>
      </c>
      <c r="AL26" s="1049">
        <v>6.4172661870503598</v>
      </c>
      <c r="AM26" s="1049">
        <v>37.843930635838149</v>
      </c>
      <c r="AN26" s="1049">
        <v>12.96043165467626</v>
      </c>
      <c r="AO26" s="1049"/>
      <c r="AP26" s="1049">
        <v>4.4605738247452509</v>
      </c>
      <c r="AQ26" s="1049">
        <v>10.606936416184972</v>
      </c>
      <c r="AR26" s="1056"/>
      <c r="AS26" s="1056"/>
    </row>
    <row r="27" spans="1:45" s="45" customFormat="1">
      <c r="A27" s="1047" t="s">
        <v>345</v>
      </c>
      <c r="B27" s="1048">
        <v>43030</v>
      </c>
      <c r="C27" s="1049">
        <v>6.629366400089995</v>
      </c>
      <c r="D27" s="1049">
        <v>5.8346550192790501</v>
      </c>
      <c r="E27" s="1049">
        <v>5.0182817743767876</v>
      </c>
      <c r="F27" s="1049">
        <v>10.313734055608162</v>
      </c>
      <c r="G27" s="1049">
        <v>4.8187327988512623</v>
      </c>
      <c r="H27" s="1049">
        <v>7.0810341061333641</v>
      </c>
      <c r="I27" s="1049">
        <v>13.081646546218593</v>
      </c>
      <c r="J27" s="1049">
        <v>6.1682563352916819</v>
      </c>
      <c r="K27" s="1049">
        <v>12.927149967782</v>
      </c>
      <c r="L27" s="1049">
        <v>6.5211081441011709</v>
      </c>
      <c r="M27" s="1049">
        <v>9.7444495874634462</v>
      </c>
      <c r="N27" s="1049"/>
      <c r="O27" s="1049">
        <v>6.4451454426197872</v>
      </c>
      <c r="P27" s="1049">
        <v>30.598701079760858</v>
      </c>
      <c r="Q27" s="1049">
        <v>8.9030206462975645</v>
      </c>
      <c r="R27" s="1049">
        <v>7.7966161927715341</v>
      </c>
      <c r="S27" s="1049">
        <v>8.6725621598883489</v>
      </c>
      <c r="T27" s="1049">
        <v>6.1720092741443606</v>
      </c>
      <c r="U27" s="1049">
        <v>13.789246123760048</v>
      </c>
      <c r="V27" s="1049">
        <v>8.404494382022472</v>
      </c>
      <c r="W27" s="1049">
        <v>5.3583666317656364</v>
      </c>
      <c r="X27" s="1049">
        <v>7.9537456557377579</v>
      </c>
      <c r="Y27" s="1049"/>
      <c r="Z27" s="1049">
        <v>8.4271781534460342</v>
      </c>
      <c r="AA27" s="1049">
        <v>8.1424911168817857</v>
      </c>
      <c r="AB27" s="1049">
        <v>6.0938350011086593</v>
      </c>
      <c r="AC27" s="1049">
        <v>13.649201159247852</v>
      </c>
      <c r="AD27" s="1049">
        <v>14.416246115929207</v>
      </c>
      <c r="AE27" s="1049">
        <v>78.144444444444446</v>
      </c>
      <c r="AF27" s="1049">
        <v>1.8574790586358196</v>
      </c>
      <c r="AG27" s="1049">
        <v>12.585714285714285</v>
      </c>
      <c r="AH27" s="1049">
        <v>69.622838771429159</v>
      </c>
      <c r="AI27" s="1049">
        <v>50.644232939340597</v>
      </c>
      <c r="AJ27" s="1049">
        <v>11.381742738589212</v>
      </c>
      <c r="AK27" s="1049">
        <v>6.9311981020166078</v>
      </c>
      <c r="AL27" s="1049">
        <v>5.8638627559490866</v>
      </c>
      <c r="AM27" s="1049">
        <v>141.5609756097561</v>
      </c>
      <c r="AN27" s="1049">
        <v>12.232876712328768</v>
      </c>
      <c r="AO27" s="1049"/>
      <c r="AP27" s="1049">
        <v>4.7521306968665984</v>
      </c>
      <c r="AQ27" s="1049">
        <v>10.540462427745664</v>
      </c>
      <c r="AR27" s="1056"/>
      <c r="AS27" s="1056"/>
    </row>
    <row r="28" spans="1:45" s="45" customFormat="1">
      <c r="A28" s="1047" t="s">
        <v>344</v>
      </c>
      <c r="B28" s="1048">
        <v>43029</v>
      </c>
      <c r="C28" s="1049">
        <v>6.7767705333537673</v>
      </c>
      <c r="D28" s="1049">
        <v>6.0917806471625422</v>
      </c>
      <c r="E28" s="1049">
        <v>5.1470193672749058</v>
      </c>
      <c r="F28" s="1049">
        <v>10.482074747068882</v>
      </c>
      <c r="G28" s="1049">
        <v>4.9132967949481712</v>
      </c>
      <c r="H28" s="1049">
        <v>6.8409000469485557</v>
      </c>
      <c r="I28" s="1049">
        <v>13.035495664024596</v>
      </c>
      <c r="J28" s="1049">
        <v>6.1865859881029754</v>
      </c>
      <c r="K28" s="1049">
        <v>14.318285524379952</v>
      </c>
      <c r="L28" s="1049">
        <v>7.6365971220695279</v>
      </c>
      <c r="M28" s="1049">
        <v>9.7368818064725708</v>
      </c>
      <c r="N28" s="1049"/>
      <c r="O28" s="1049">
        <v>6.2430296538203907</v>
      </c>
      <c r="P28" s="1049">
        <v>28.387209345432527</v>
      </c>
      <c r="Q28" s="1049">
        <v>8.8368774815307027</v>
      </c>
      <c r="R28" s="1049">
        <v>8.1232833127136459</v>
      </c>
      <c r="S28" s="1049">
        <v>8.7656593919826964</v>
      </c>
      <c r="T28" s="1049">
        <v>6.3427390166912367</v>
      </c>
      <c r="U28" s="1049">
        <v>13.819200527702094</v>
      </c>
      <c r="V28" s="1049">
        <v>8.382022471910112</v>
      </c>
      <c r="W28" s="1049">
        <v>5.376862628977519</v>
      </c>
      <c r="X28" s="1049">
        <v>7.9934217026733059</v>
      </c>
      <c r="Y28" s="1049"/>
      <c r="Z28" s="1049">
        <v>8.5133289986996097</v>
      </c>
      <c r="AA28" s="1049">
        <v>7.655604290132592</v>
      </c>
      <c r="AB28" s="1049">
        <v>6.1511448355837564</v>
      </c>
      <c r="AC28" s="1049">
        <v>13.88493320792932</v>
      </c>
      <c r="AD28" s="1049">
        <v>13.917747023480965</v>
      </c>
      <c r="AE28" s="1049">
        <v>77.855555555555554</v>
      </c>
      <c r="AF28" s="1049">
        <v>1.8574790586358196</v>
      </c>
      <c r="AG28" s="1049">
        <v>12.585714285714285</v>
      </c>
      <c r="AH28" s="1049">
        <v>66.936708860759495</v>
      </c>
      <c r="AI28" s="1049">
        <v>46.226678255830798</v>
      </c>
      <c r="AJ28" s="1049">
        <v>12.049792531120332</v>
      </c>
      <c r="AK28" s="1049">
        <v>6.524317912218268</v>
      </c>
      <c r="AL28" s="1049">
        <v>6.0022136137244049</v>
      </c>
      <c r="AM28" s="1049">
        <v>127.48780487804878</v>
      </c>
      <c r="AN28" s="1049">
        <v>11.61986301369863</v>
      </c>
      <c r="AO28" s="1049"/>
      <c r="AP28" s="1049">
        <v>4.9132891186566177</v>
      </c>
      <c r="AQ28" s="1049">
        <v>12.875886524822695</v>
      </c>
      <c r="AR28" s="1056"/>
      <c r="AS28" s="1056"/>
    </row>
    <row r="29" spans="1:45" s="45" customFormat="1">
      <c r="A29" s="1047" t="s">
        <v>343</v>
      </c>
      <c r="B29" s="1048">
        <v>43090</v>
      </c>
      <c r="C29" s="1049">
        <v>7.0594914892690372</v>
      </c>
      <c r="D29" s="1049">
        <v>7.0350577737602027</v>
      </c>
      <c r="E29" s="1049">
        <v>5.2730303859128149</v>
      </c>
      <c r="F29" s="1049">
        <v>10.857511513400018</v>
      </c>
      <c r="G29" s="1049">
        <v>5.6099785535565356</v>
      </c>
      <c r="H29" s="1049">
        <v>7.9835062450999894</v>
      </c>
      <c r="I29" s="1049">
        <v>14.305274256202248</v>
      </c>
      <c r="J29" s="1049">
        <v>6.4680415718698114</v>
      </c>
      <c r="K29" s="1049">
        <v>15.230791779000903</v>
      </c>
      <c r="L29" s="1049">
        <v>6.2349045858458387</v>
      </c>
      <c r="M29" s="1049">
        <v>9.593413510141815</v>
      </c>
      <c r="N29" s="1049"/>
      <c r="O29" s="1049">
        <v>6.3214955798423764</v>
      </c>
      <c r="P29" s="1049">
        <v>28.653989974090809</v>
      </c>
      <c r="Q29" s="1049">
        <v>8.5904345149693846</v>
      </c>
      <c r="R29" s="1049">
        <v>8.3199136236184472</v>
      </c>
      <c r="S29" s="1049">
        <v>9.0065199523763155</v>
      </c>
      <c r="T29" s="1049">
        <v>6.2642951149050239</v>
      </c>
      <c r="U29" s="1049">
        <v>13.60585243731499</v>
      </c>
      <c r="V29" s="1049">
        <v>9.3241106719367597</v>
      </c>
      <c r="W29" s="1049">
        <v>7.4533393923328406</v>
      </c>
      <c r="X29" s="1049">
        <v>8.0764194264008911</v>
      </c>
      <c r="Y29" s="1049"/>
      <c r="Z29" s="1049">
        <v>8.6501950585175553</v>
      </c>
      <c r="AA29" s="1049">
        <v>8.2719887601819071</v>
      </c>
      <c r="AB29" s="1049">
        <v>6.5203710171108007</v>
      </c>
      <c r="AC29" s="1049">
        <v>13.372054992360464</v>
      </c>
      <c r="AD29" s="1049">
        <v>13.611159041855172</v>
      </c>
      <c r="AE29" s="1049">
        <v>76.49444444444444</v>
      </c>
      <c r="AF29" s="1049">
        <v>1.8574790586358196</v>
      </c>
      <c r="AG29" s="1049">
        <v>13.268072289156626</v>
      </c>
      <c r="AH29" s="1049">
        <v>67.341772151898738</v>
      </c>
      <c r="AI29" s="1049">
        <v>35.08</v>
      </c>
      <c r="AJ29" s="1049">
        <v>12.647302904564315</v>
      </c>
      <c r="AK29" s="1049">
        <v>6.0294426919032595</v>
      </c>
      <c r="AL29" s="1049">
        <v>7.0691754288876592</v>
      </c>
      <c r="AM29" s="1049">
        <v>145.26829268292684</v>
      </c>
      <c r="AN29" s="1049">
        <v>11.235099337748345</v>
      </c>
      <c r="AO29" s="1049"/>
      <c r="AP29" s="1049">
        <v>5.0918796296961002</v>
      </c>
      <c r="AQ29" s="1049">
        <v>6.4815054654716882</v>
      </c>
      <c r="AR29" s="1056"/>
      <c r="AS29" s="1056"/>
    </row>
    <row r="30" spans="1:45">
      <c r="A30" s="1047" t="s">
        <v>342</v>
      </c>
      <c r="B30" s="1048">
        <v>43120</v>
      </c>
      <c r="C30" s="1049">
        <v>7.1701543738755582</v>
      </c>
      <c r="D30" s="1049">
        <v>7.3985630222373322</v>
      </c>
      <c r="E30" s="1049">
        <v>5.2910431237708231</v>
      </c>
      <c r="F30" s="1049">
        <v>11.354335826527523</v>
      </c>
      <c r="G30" s="1049">
        <v>5.4408424121875143</v>
      </c>
      <c r="H30" s="1049">
        <v>8.6866379865639392</v>
      </c>
      <c r="I30" s="1049">
        <v>13.59781124906087</v>
      </c>
      <c r="J30" s="1049">
        <v>6.6042199502919958</v>
      </c>
      <c r="K30" s="1049">
        <v>14.035948200536216</v>
      </c>
      <c r="L30" s="1049">
        <v>6.5855160081701589</v>
      </c>
      <c r="M30" s="1049">
        <v>8.9764696906189361</v>
      </c>
      <c r="N30" s="1049"/>
      <c r="O30" s="1049">
        <v>6.0831515364994431</v>
      </c>
      <c r="P30" s="1049">
        <v>27.278006845957712</v>
      </c>
      <c r="Q30" s="1049">
        <v>8.7598526107904942</v>
      </c>
      <c r="R30" s="1049">
        <v>8.9954288591128186</v>
      </c>
      <c r="S30" s="1049">
        <v>9.0132398330491963</v>
      </c>
      <c r="T30" s="1049">
        <v>6.2970673490941165</v>
      </c>
      <c r="U30" s="1049">
        <v>13.141819952497016</v>
      </c>
      <c r="V30" s="1049">
        <v>7.849802371541502</v>
      </c>
      <c r="W30" s="1049">
        <v>7.357688650556379</v>
      </c>
      <c r="X30" s="1049">
        <v>8.0373738950693046</v>
      </c>
      <c r="Y30" s="1049"/>
      <c r="Z30" s="1049">
        <v>8.6538524057217163</v>
      </c>
      <c r="AA30" s="1049">
        <v>7.7435384553880606</v>
      </c>
      <c r="AB30" s="1049">
        <v>5.7516435453910084</v>
      </c>
      <c r="AC30" s="1049">
        <v>13.254046974539797</v>
      </c>
      <c r="AD30" s="1049">
        <v>12.069148094849888</v>
      </c>
      <c r="AE30" s="1049">
        <v>75.972222222222229</v>
      </c>
      <c r="AF30" s="1049">
        <v>1.8574790586358196</v>
      </c>
      <c r="AG30" s="1049">
        <v>11.572289156626505</v>
      </c>
      <c r="AH30" s="1049">
        <v>65.721518987341767</v>
      </c>
      <c r="AI30" s="1049">
        <v>30.268571428571427</v>
      </c>
      <c r="AJ30" s="1049">
        <v>8.6035805626598467</v>
      </c>
      <c r="AK30" s="1049">
        <v>5.5278654048370139</v>
      </c>
      <c r="AL30" s="1049">
        <v>6.6203652462645266</v>
      </c>
      <c r="AM30" s="1049">
        <v>174.5</v>
      </c>
      <c r="AN30" s="1049">
        <v>11.235099337748345</v>
      </c>
      <c r="AO30" s="1049"/>
      <c r="AP30" s="1049">
        <v>5.3064561153779497</v>
      </c>
      <c r="AQ30" s="1049">
        <v>7.8557478112210539</v>
      </c>
      <c r="AR30" s="1050"/>
      <c r="AS30" s="1050"/>
    </row>
    <row r="31" spans="1:45">
      <c r="A31" s="1047" t="s">
        <v>341</v>
      </c>
      <c r="B31" s="1048">
        <v>43150</v>
      </c>
      <c r="C31" s="1049">
        <v>6.8210180696016787</v>
      </c>
      <c r="D31" s="1049">
        <v>6.4114560084213812</v>
      </c>
      <c r="E31" s="1049">
        <v>5.3412521653056171</v>
      </c>
      <c r="F31" s="1049">
        <v>10.330190328258842</v>
      </c>
      <c r="G31" s="1049">
        <v>5.1244299741177439</v>
      </c>
      <c r="H31" s="1049">
        <v>6.915947929898878</v>
      </c>
      <c r="I31" s="1049">
        <v>13.078648851748762</v>
      </c>
      <c r="J31" s="1049">
        <v>6.6758903594868659</v>
      </c>
      <c r="K31" s="1049">
        <v>13.334077041993712</v>
      </c>
      <c r="L31" s="1049">
        <v>6.5075972064869889</v>
      </c>
      <c r="M31" s="1049">
        <v>8.8743304117464543</v>
      </c>
      <c r="N31" s="1049"/>
      <c r="O31" s="1049">
        <v>6.10896430092592</v>
      </c>
      <c r="P31" s="1049">
        <v>26.260851584414944</v>
      </c>
      <c r="Q31" s="1049">
        <v>9.0529323045195866</v>
      </c>
      <c r="R31" s="1049">
        <v>9.0166820127421712</v>
      </c>
      <c r="S31" s="1049">
        <v>8.539130233096758</v>
      </c>
      <c r="T31" s="1049">
        <v>5.8857212979083684</v>
      </c>
      <c r="U31" s="1049">
        <v>13.319421878207184</v>
      </c>
      <c r="V31" s="1049">
        <v>7.5296442687747032</v>
      </c>
      <c r="W31" s="1049">
        <v>7.1869244541148047</v>
      </c>
      <c r="X31" s="1049">
        <v>8.3448891787313926</v>
      </c>
      <c r="Y31" s="1049"/>
      <c r="Z31" s="1049">
        <v>8.2270726196041757</v>
      </c>
      <c r="AA31" s="1049">
        <v>7.4203881088872787</v>
      </c>
      <c r="AB31" s="1049">
        <v>6.529546178396239</v>
      </c>
      <c r="AC31" s="1049">
        <v>11.322813575231187</v>
      </c>
      <c r="AD31" s="1049">
        <v>10.516699612693781</v>
      </c>
      <c r="AE31" s="1049">
        <v>73.572222222222223</v>
      </c>
      <c r="AF31" s="1049">
        <v>1.8574790586358196</v>
      </c>
      <c r="AG31" s="1049">
        <v>10.5</v>
      </c>
      <c r="AH31" s="1049">
        <v>65.481012658227854</v>
      </c>
      <c r="AI31" s="1049">
        <v>14.573809523809524</v>
      </c>
      <c r="AJ31" s="1049">
        <v>8.749360613810742</v>
      </c>
      <c r="AK31" s="1049">
        <v>6.5141955835962149</v>
      </c>
      <c r="AL31" s="1049">
        <v>6.4997232982844491</v>
      </c>
      <c r="AM31" s="1049">
        <v>244.75</v>
      </c>
      <c r="AN31" s="1049">
        <v>11.235099337748345</v>
      </c>
      <c r="AO31" s="1049"/>
      <c r="AP31" s="1049">
        <v>5.1536726315800268</v>
      </c>
      <c r="AQ31" s="1049">
        <v>7.1310159042635863</v>
      </c>
      <c r="AR31" s="1050"/>
      <c r="AS31" s="1050"/>
    </row>
    <row r="32" spans="1:45">
      <c r="A32" s="1047" t="s">
        <v>1</v>
      </c>
      <c r="B32" s="1048">
        <v>43178</v>
      </c>
      <c r="C32" s="1049">
        <v>6.4422686995656608</v>
      </c>
      <c r="D32" s="1049">
        <v>6.3084829231042701</v>
      </c>
      <c r="E32" s="1049">
        <v>5.3835293504734372</v>
      </c>
      <c r="F32" s="1049">
        <v>9.2783307710896352</v>
      </c>
      <c r="G32" s="1049">
        <v>4.8443983402489623</v>
      </c>
      <c r="H32" s="1049">
        <v>6.0745068348229569</v>
      </c>
      <c r="I32" s="1049">
        <v>12.34611532870332</v>
      </c>
      <c r="J32" s="1049">
        <v>6.0263809120439005</v>
      </c>
      <c r="K32" s="1049">
        <v>12.867536463506621</v>
      </c>
      <c r="L32" s="1049">
        <v>5.9301297882688209</v>
      </c>
      <c r="M32" s="1049">
        <v>8.689193703498157</v>
      </c>
      <c r="N32" s="1049"/>
      <c r="O32" s="1049">
        <v>6.1340651070245773</v>
      </c>
      <c r="P32" s="1049">
        <v>26.92569870371667</v>
      </c>
      <c r="Q32" s="1049">
        <v>9.3378473188706828</v>
      </c>
      <c r="R32" s="1049">
        <v>8.1421887177014725</v>
      </c>
      <c r="S32" s="1049">
        <v>8.6102209383948729</v>
      </c>
      <c r="T32" s="1049">
        <v>5.9511158342189159</v>
      </c>
      <c r="U32" s="1049">
        <v>12.939974960080967</v>
      </c>
      <c r="V32" s="1049">
        <v>6.6403162055335967</v>
      </c>
      <c r="W32" s="1049">
        <v>7.2683981942314775</v>
      </c>
      <c r="X32" s="1049">
        <v>8.4292576996916821</v>
      </c>
      <c r="Y32" s="1049"/>
      <c r="Z32" s="1049">
        <v>8.1271622253389442</v>
      </c>
      <c r="AA32" s="1049">
        <v>6.8469526587427314</v>
      </c>
      <c r="AB32" s="1049">
        <v>6.1900645668610803</v>
      </c>
      <c r="AC32" s="1049">
        <v>10.519938099792219</v>
      </c>
      <c r="AD32" s="1049">
        <v>8.2707519791359552</v>
      </c>
      <c r="AE32" s="1049">
        <v>74.538888888888891</v>
      </c>
      <c r="AF32" s="1049">
        <v>1.8574790586358196</v>
      </c>
      <c r="AG32" s="1049">
        <v>10.481927710843374</v>
      </c>
      <c r="AH32" s="1049">
        <v>65.455696202531641</v>
      </c>
      <c r="AI32" s="1049">
        <v>12.438095238095238</v>
      </c>
      <c r="AJ32" s="1049">
        <v>8.8695652173913047</v>
      </c>
      <c r="AK32" s="1049">
        <v>6.4300736067297581</v>
      </c>
      <c r="AL32" s="1049">
        <v>6.8079690094078584</v>
      </c>
      <c r="AM32" s="1049">
        <v>187.6</v>
      </c>
      <c r="AN32" s="1049">
        <v>9.6887417218543046</v>
      </c>
      <c r="AO32" s="1049"/>
      <c r="AP32" s="1049">
        <v>5.1125058071503071</v>
      </c>
      <c r="AQ32" s="1049">
        <v>6.7384582058433296</v>
      </c>
      <c r="AR32" s="1050"/>
      <c r="AS32" s="1050"/>
    </row>
    <row r="33" spans="1:45">
      <c r="A33" s="1047" t="s">
        <v>2</v>
      </c>
      <c r="B33" s="1048">
        <v>43208</v>
      </c>
      <c r="C33" s="1049">
        <v>6.3196181554716437</v>
      </c>
      <c r="D33" s="1049">
        <v>5.7643927861864013</v>
      </c>
      <c r="E33" s="1049">
        <v>5.3403488296699733</v>
      </c>
      <c r="F33" s="1049">
        <v>8.9708254264289646</v>
      </c>
      <c r="G33" s="1049">
        <v>4.748546690768662</v>
      </c>
      <c r="H33" s="1049">
        <v>6.4848570684346152</v>
      </c>
      <c r="I33" s="1049">
        <v>11.459099731787743</v>
      </c>
      <c r="J33" s="1049">
        <v>5.9502078406752386</v>
      </c>
      <c r="K33" s="1049">
        <v>12.553448069842645</v>
      </c>
      <c r="L33" s="1049">
        <v>5.9883756647405413</v>
      </c>
      <c r="M33" s="1049">
        <v>8.2729264637655415</v>
      </c>
      <c r="N33" s="1049"/>
      <c r="O33" s="1049">
        <v>5.9261234421686151</v>
      </c>
      <c r="P33" s="1049">
        <v>26.673255866639757</v>
      </c>
      <c r="Q33" s="1049">
        <v>9.5926487661992983</v>
      </c>
      <c r="R33" s="1049">
        <v>7.8332988128237009</v>
      </c>
      <c r="S33" s="1049">
        <v>9.7920079315059336</v>
      </c>
      <c r="T33" s="1049">
        <v>5.7579225591977981</v>
      </c>
      <c r="U33" s="1049">
        <v>12.796488244655469</v>
      </c>
      <c r="V33" s="1049">
        <v>6.7272727272727275</v>
      </c>
      <c r="W33" s="1049">
        <v>6.6520365139106596</v>
      </c>
      <c r="X33" s="1049">
        <v>7.9438649848809835</v>
      </c>
      <c r="Y33" s="1049"/>
      <c r="Z33" s="1049">
        <v>8.0559256661991583</v>
      </c>
      <c r="AA33" s="1049">
        <v>6.229085128087398</v>
      </c>
      <c r="AB33" s="1049">
        <v>5.9179591514583159</v>
      </c>
      <c r="AC33" s="1049">
        <v>11.413291652307462</v>
      </c>
      <c r="AD33" s="1049">
        <v>8.7931157707621299</v>
      </c>
      <c r="AE33" s="1049">
        <v>74.533333333333331</v>
      </c>
      <c r="AF33" s="1049">
        <v>1.8574790586358196</v>
      </c>
      <c r="AG33" s="1049">
        <v>8.7771084337349397</v>
      </c>
      <c r="AH33" s="1049">
        <v>65.35443037974683</v>
      </c>
      <c r="AI33" s="1049">
        <v>12.566666666666666</v>
      </c>
      <c r="AJ33" s="1049">
        <v>8.1636828644501271</v>
      </c>
      <c r="AK33" s="1049">
        <v>5.7131578947368418</v>
      </c>
      <c r="AL33" s="1049">
        <v>6.0553403431101271</v>
      </c>
      <c r="AM33" s="1049">
        <v>179.35</v>
      </c>
      <c r="AN33" s="1049">
        <v>10.049668874172186</v>
      </c>
      <c r="AO33" s="1049"/>
      <c r="AP33" s="1049">
        <v>5.3119579608467316</v>
      </c>
      <c r="AQ33" s="1049">
        <v>6.4355196880246979</v>
      </c>
      <c r="AR33" s="1050"/>
      <c r="AS33" s="1050"/>
    </row>
    <row r="34" spans="1:45">
      <c r="A34" s="1047" t="s">
        <v>3</v>
      </c>
      <c r="B34" s="1048">
        <v>43241</v>
      </c>
      <c r="C34" s="1049">
        <v>6.1491469440532196</v>
      </c>
      <c r="D34" s="1049">
        <v>5.7987519081394261</v>
      </c>
      <c r="E34" s="1049">
        <v>4.7537898043509434</v>
      </c>
      <c r="F34" s="1049">
        <v>8.9410114259903857</v>
      </c>
      <c r="G34" s="1049">
        <v>4.5661640852881966</v>
      </c>
      <c r="H34" s="1049">
        <v>6.3485302796351961</v>
      </c>
      <c r="I34" s="1049">
        <v>13.158647991487193</v>
      </c>
      <c r="J34" s="1049">
        <v>5.725549852673451</v>
      </c>
      <c r="K34" s="1049">
        <v>12.6220283119798</v>
      </c>
      <c r="L34" s="1049">
        <v>6.1119130658579781</v>
      </c>
      <c r="M34" s="1049">
        <v>8.6450120626657458</v>
      </c>
      <c r="N34" s="1049"/>
      <c r="O34" s="1049">
        <v>6.0332070091395522</v>
      </c>
      <c r="P34" s="1049">
        <v>25.129386934092214</v>
      </c>
      <c r="Q34" s="1049">
        <v>8.997903182139412</v>
      </c>
      <c r="R34" s="1049">
        <v>8.0638155102182267</v>
      </c>
      <c r="S34" s="1049">
        <v>10.681433986769417</v>
      </c>
      <c r="T34" s="1049">
        <v>6.0944423814828568</v>
      </c>
      <c r="U34" s="1049">
        <v>11.033084009098047</v>
      </c>
      <c r="V34" s="1049">
        <v>6.542553191489362</v>
      </c>
      <c r="W34" s="1049">
        <v>6.6372689235762499</v>
      </c>
      <c r="X34" s="1049">
        <v>8.4189905071341169</v>
      </c>
      <c r="Y34" s="1049"/>
      <c r="Z34" s="1049">
        <v>8.267262850306917</v>
      </c>
      <c r="AA34" s="1049">
        <v>6.8398967305400893</v>
      </c>
      <c r="AB34" s="1049">
        <v>6.1751748948523364</v>
      </c>
      <c r="AC34" s="1049">
        <v>10.731188984674557</v>
      </c>
      <c r="AD34" s="1049">
        <v>11.478747845017562</v>
      </c>
      <c r="AE34" s="1049">
        <v>583.304347826087</v>
      </c>
      <c r="AF34" s="1049">
        <v>1.8574790586358196</v>
      </c>
      <c r="AG34" s="1049">
        <v>8.2801204819277103</v>
      </c>
      <c r="AH34" s="1049">
        <v>113.57777777777778</v>
      </c>
      <c r="AI34" s="1049">
        <v>13.161904761904761</v>
      </c>
      <c r="AJ34" s="1049">
        <v>8.3606138107416879</v>
      </c>
      <c r="AK34" s="1049">
        <v>8.4862745098039216</v>
      </c>
      <c r="AL34" s="1049">
        <v>6.0890979524073048</v>
      </c>
      <c r="AM34" s="1049">
        <v>210.25</v>
      </c>
      <c r="AN34" s="1049">
        <v>11.943708609271523</v>
      </c>
      <c r="AO34" s="1049"/>
      <c r="AP34" s="1049">
        <v>4.6579072275051656</v>
      </c>
      <c r="AQ34" s="1049">
        <v>7.0051160743756187</v>
      </c>
      <c r="AR34" s="1050"/>
      <c r="AS34" s="1050"/>
    </row>
    <row r="35" spans="1:45">
      <c r="A35" s="1047" t="s">
        <v>202</v>
      </c>
      <c r="B35" s="1048">
        <v>43241</v>
      </c>
      <c r="C35" s="1049">
        <v>6.6437592713425646</v>
      </c>
      <c r="D35" s="1049">
        <v>6.5510650273673132</v>
      </c>
      <c r="E35" s="1049">
        <v>4.4224836122414271</v>
      </c>
      <c r="F35" s="1049">
        <v>7.5604371706244473</v>
      </c>
      <c r="G35" s="1049">
        <v>5.4731779713241036</v>
      </c>
      <c r="H35" s="1049">
        <v>7.8489176310470965</v>
      </c>
      <c r="I35" s="1049">
        <v>14.474483335931517</v>
      </c>
      <c r="J35" s="1049">
        <v>6.5086306937062162</v>
      </c>
      <c r="K35" s="1049">
        <v>11.727259077688039</v>
      </c>
      <c r="L35" s="1049">
        <v>6.1780463056342327</v>
      </c>
      <c r="M35" s="1049">
        <v>8.7736482444188617</v>
      </c>
      <c r="N35" s="1049"/>
      <c r="O35" s="1049">
        <v>6.0083606378911121</v>
      </c>
      <c r="P35" s="1049">
        <v>25.812001769099453</v>
      </c>
      <c r="Q35" s="1049">
        <v>9.0717330108460228</v>
      </c>
      <c r="R35" s="1049">
        <v>8.3315975277880607</v>
      </c>
      <c r="S35" s="1049">
        <v>11.18497202322637</v>
      </c>
      <c r="T35" s="1049">
        <v>7.1976627314696513</v>
      </c>
      <c r="U35" s="1049">
        <v>11.379971812175583</v>
      </c>
      <c r="V35" s="1049">
        <v>6.6312056737588652</v>
      </c>
      <c r="W35" s="1049">
        <v>6.0176433344062703</v>
      </c>
      <c r="X35" s="1049">
        <v>8.1940700641934807</v>
      </c>
      <c r="Y35" s="1049"/>
      <c r="Z35" s="1049">
        <v>9.6304490841729855</v>
      </c>
      <c r="AA35" s="1049">
        <v>7.6161763696159479</v>
      </c>
      <c r="AB35" s="1049">
        <v>6.9839972093793756</v>
      </c>
      <c r="AC35" s="1049">
        <v>9.9819953737681395</v>
      </c>
      <c r="AD35" s="1049">
        <v>14.548262009757988</v>
      </c>
      <c r="AE35" s="1049">
        <v>843.3125</v>
      </c>
      <c r="AF35" s="1049">
        <v>1.8574790586358196</v>
      </c>
      <c r="AG35" s="1049">
        <v>10.704819277108435</v>
      </c>
      <c r="AH35" s="1049">
        <v>113.22222222222223</v>
      </c>
      <c r="AI35" s="1049">
        <v>22.916932907348244</v>
      </c>
      <c r="AJ35" s="1049">
        <v>9.3514285714285723</v>
      </c>
      <c r="AK35" s="1049">
        <v>10.433070866141732</v>
      </c>
      <c r="AL35" s="1049">
        <v>7.0038738240177087</v>
      </c>
      <c r="AM35" s="1049"/>
      <c r="AN35" s="1049">
        <v>9.1174863387978142</v>
      </c>
      <c r="AO35" s="1049"/>
      <c r="AP35" s="1049">
        <v>5.1130311819448968</v>
      </c>
      <c r="AQ35" s="1049">
        <v>7.8125206293321598</v>
      </c>
      <c r="AR35" s="1050"/>
      <c r="AS35" s="1050"/>
    </row>
    <row r="36" spans="1:45">
      <c r="A36" s="1047" t="s">
        <v>5</v>
      </c>
      <c r="B36" s="1048">
        <v>43303</v>
      </c>
      <c r="C36" s="1049">
        <v>6.3365038719655029</v>
      </c>
      <c r="D36" s="1049">
        <v>5.7077947811594534</v>
      </c>
      <c r="E36" s="1049">
        <v>4.5074251920082693</v>
      </c>
      <c r="F36" s="1049">
        <v>10.470931336588157</v>
      </c>
      <c r="G36" s="1049">
        <v>5.0461279326649136</v>
      </c>
      <c r="H36" s="1049">
        <v>7.4564970578759464</v>
      </c>
      <c r="I36" s="1049">
        <v>15.764767575461423</v>
      </c>
      <c r="J36" s="1049">
        <v>6.214144869776332</v>
      </c>
      <c r="K36" s="1049">
        <v>8.1720133337173895</v>
      </c>
      <c r="L36" s="1049">
        <v>5.9436551585468047</v>
      </c>
      <c r="M36" s="1049">
        <v>8.9175253769277543</v>
      </c>
      <c r="N36" s="1049"/>
      <c r="O36" s="1049">
        <v>5.6886783749481538</v>
      </c>
      <c r="P36" s="1049">
        <v>22.138695365870706</v>
      </c>
      <c r="Q36" s="1049">
        <v>8.6853204456618123</v>
      </c>
      <c r="R36" s="1049">
        <v>7.8058628381862682</v>
      </c>
      <c r="S36" s="1049">
        <v>11.128937203296386</v>
      </c>
      <c r="T36" s="1049">
        <v>6.801439089692102</v>
      </c>
      <c r="U36" s="1049">
        <v>13.051750893993502</v>
      </c>
      <c r="V36" s="1049">
        <v>6.7121212121212119</v>
      </c>
      <c r="W36" s="1049">
        <v>6.2707462718041906</v>
      </c>
      <c r="X36" s="1049">
        <v>7.3095947220721973</v>
      </c>
      <c r="Y36" s="1049"/>
      <c r="Z36" s="1049">
        <v>8.7099170398139467</v>
      </c>
      <c r="AA36" s="1049">
        <v>8.1146376707089729</v>
      </c>
      <c r="AB36" s="1049">
        <v>6.8242574089045727</v>
      </c>
      <c r="AC36" s="1049">
        <v>8.7934260878922803</v>
      </c>
      <c r="AD36" s="1049">
        <v>14.731488267277914</v>
      </c>
      <c r="AE36" s="1049">
        <v>833.9375</v>
      </c>
      <c r="AF36" s="1049">
        <v>1.8574790586358196</v>
      </c>
      <c r="AG36" s="1049">
        <v>8.8184523809523814</v>
      </c>
      <c r="AH36" s="1049">
        <v>149.86486486486487</v>
      </c>
      <c r="AI36" s="1049">
        <v>20.380191693290733</v>
      </c>
      <c r="AJ36" s="1049">
        <v>9.0457142857142863</v>
      </c>
      <c r="AK36" s="1049">
        <v>8.8149606299212593</v>
      </c>
      <c r="AL36" s="1049">
        <v>7.4379844961240309</v>
      </c>
      <c r="AM36" s="1049"/>
      <c r="AN36" s="1049">
        <v>7.6584699453551917</v>
      </c>
      <c r="AO36" s="1049"/>
      <c r="AP36" s="1049">
        <v>4.664800216551491</v>
      </c>
      <c r="AQ36" s="1049">
        <v>8.4519925552879354</v>
      </c>
      <c r="AR36" s="1050"/>
      <c r="AS36" s="1050"/>
    </row>
    <row r="37" spans="1:45">
      <c r="A37" s="1047" t="s">
        <v>201</v>
      </c>
      <c r="B37" s="1048">
        <v>43334</v>
      </c>
      <c r="C37" s="1049">
        <v>7.8139109267211238</v>
      </c>
      <c r="D37" s="1049">
        <v>8.0560076837954977</v>
      </c>
      <c r="E37" s="1049">
        <v>4.6926297609546115</v>
      </c>
      <c r="F37" s="1049">
        <v>10.856402502840906</v>
      </c>
      <c r="G37" s="1049">
        <v>5.5876851199657622</v>
      </c>
      <c r="H37" s="1049">
        <v>9.6242093693041966</v>
      </c>
      <c r="I37" s="1049">
        <v>18.192596549364794</v>
      </c>
      <c r="J37" s="1049">
        <v>8.0459412590464723</v>
      </c>
      <c r="K37" s="1049">
        <v>10.161883426859637</v>
      </c>
      <c r="L37" s="1049">
        <v>8.087102329143633</v>
      </c>
      <c r="M37" s="1049">
        <v>9.6796840711372187</v>
      </c>
      <c r="N37" s="1049"/>
      <c r="O37" s="1049">
        <v>5.6076318972687194</v>
      </c>
      <c r="P37" s="1049">
        <v>21.382206591595512</v>
      </c>
      <c r="Q37" s="1049">
        <v>9.6607451614433408</v>
      </c>
      <c r="R37" s="1049">
        <v>8.475317850701531</v>
      </c>
      <c r="S37" s="1049">
        <v>10.988409326286307</v>
      </c>
      <c r="T37" s="1049">
        <v>7.1068440428380191</v>
      </c>
      <c r="U37" s="1049">
        <v>11.890925147959212</v>
      </c>
      <c r="V37" s="1049">
        <v>15.761363636363637</v>
      </c>
      <c r="W37" s="1049">
        <v>5.8912503450179408</v>
      </c>
      <c r="X37" s="1049">
        <v>8.2997040899554353</v>
      </c>
      <c r="Y37" s="1049"/>
      <c r="Z37" s="1049">
        <v>8.7595890173209767</v>
      </c>
      <c r="AA37" s="1049">
        <v>8.0254598353872133</v>
      </c>
      <c r="AB37" s="1049">
        <v>7.4297154018981582</v>
      </c>
      <c r="AC37" s="1049">
        <v>8.1720745524494429</v>
      </c>
      <c r="AD37" s="1049">
        <v>15.336047294015572</v>
      </c>
      <c r="AE37" s="1049">
        <v>899.625</v>
      </c>
      <c r="AF37" s="1049">
        <v>1.8574790586358196</v>
      </c>
      <c r="AG37" s="1049">
        <v>10.029761904761905</v>
      </c>
      <c r="AH37" s="1049">
        <v>148.21621621621622</v>
      </c>
      <c r="AI37" s="1049">
        <v>20.849840255591054</v>
      </c>
      <c r="AJ37" s="1049">
        <v>13.874285714285714</v>
      </c>
      <c r="AK37" s="1049">
        <v>9.2480314960629926</v>
      </c>
      <c r="AL37" s="1049">
        <v>9.7151162790697683</v>
      </c>
      <c r="AM37" s="1049"/>
      <c r="AN37" s="1049">
        <v>10.355191256830601</v>
      </c>
      <c r="AO37" s="1049"/>
      <c r="AP37" s="1049">
        <v>6.6073677317047874</v>
      </c>
      <c r="AQ37" s="1049">
        <v>8.4071053207795057</v>
      </c>
      <c r="AR37" s="1050"/>
      <c r="AS37" s="1050"/>
    </row>
    <row r="38" spans="1:45">
      <c r="A38" s="1047" t="s">
        <v>7</v>
      </c>
      <c r="B38" s="1048">
        <v>43365</v>
      </c>
      <c r="C38" s="1049">
        <v>9.0538395468802868</v>
      </c>
      <c r="D38" s="1049">
        <v>8.4304421470512203</v>
      </c>
      <c r="E38" s="1049">
        <v>5.4928757408836963</v>
      </c>
      <c r="F38" s="1049">
        <v>13.614412742890352</v>
      </c>
      <c r="G38" s="1049">
        <v>6.4909189796446052</v>
      </c>
      <c r="H38" s="1049">
        <v>10.821188501156939</v>
      </c>
      <c r="I38" s="1049">
        <v>25.893420544468526</v>
      </c>
      <c r="J38" s="1049">
        <v>8.7021556348160107</v>
      </c>
      <c r="K38" s="1049">
        <v>15.727702290456127</v>
      </c>
      <c r="L38" s="1049">
        <v>10.36100416529785</v>
      </c>
      <c r="M38" s="1049">
        <v>14.194363439696335</v>
      </c>
      <c r="N38" s="1049"/>
      <c r="O38" s="1049">
        <v>7.5114668571772665</v>
      </c>
      <c r="P38" s="1049">
        <v>33.621238473900043</v>
      </c>
      <c r="Q38" s="1049">
        <v>10.074381438592315</v>
      </c>
      <c r="R38" s="1049">
        <v>12.162570479384039</v>
      </c>
      <c r="S38" s="1049">
        <v>15.081280910436792</v>
      </c>
      <c r="T38" s="1049">
        <v>9.8686579651941102</v>
      </c>
      <c r="U38" s="1049">
        <v>18.534821148440795</v>
      </c>
      <c r="V38" s="1049">
        <v>23.522727272727273</v>
      </c>
      <c r="W38" s="1049">
        <v>7.9037758064685191</v>
      </c>
      <c r="X38" s="1049">
        <v>11.40307917041109</v>
      </c>
      <c r="Y38" s="1049"/>
      <c r="Z38" s="1049">
        <v>12.133013988684091</v>
      </c>
      <c r="AA38" s="1049">
        <v>11.374191335917047</v>
      </c>
      <c r="AB38" s="1049">
        <v>10.929504056216953</v>
      </c>
      <c r="AC38" s="1049">
        <v>11.239850381713632</v>
      </c>
      <c r="AD38" s="1049">
        <v>24.28671132351737</v>
      </c>
      <c r="AE38" s="1049">
        <v>903.875</v>
      </c>
      <c r="AF38" s="1049">
        <v>1.8574790586358196</v>
      </c>
      <c r="AG38" s="1049">
        <v>15.163690476190476</v>
      </c>
      <c r="AH38" s="1049">
        <v>151.48648648648648</v>
      </c>
      <c r="AI38" s="1049">
        <v>23.322683706070286</v>
      </c>
      <c r="AJ38" s="1049">
        <v>18.5</v>
      </c>
      <c r="AK38" s="1049">
        <v>14.826771653543307</v>
      </c>
      <c r="AL38" s="1049">
        <v>10.742248062015504</v>
      </c>
      <c r="AM38" s="1049"/>
      <c r="AN38" s="1049">
        <v>15.773224043715848</v>
      </c>
      <c r="AO38" s="1049"/>
      <c r="AP38" s="1049">
        <v>8.4778242944316382</v>
      </c>
      <c r="AQ38" s="1049">
        <v>9.6776877600175162</v>
      </c>
      <c r="AR38" s="1050"/>
      <c r="AS38" s="1050"/>
    </row>
    <row r="39" spans="1:45">
      <c r="A39" s="1047" t="s">
        <v>8</v>
      </c>
      <c r="B39" s="1048">
        <v>43395</v>
      </c>
      <c r="C39" s="1049">
        <v>10.752817207530484</v>
      </c>
      <c r="D39" s="1049">
        <v>9.6730341332607299</v>
      </c>
      <c r="E39" s="1049">
        <v>5.7513770950817102</v>
      </c>
      <c r="F39" s="1049">
        <v>16.456178175848475</v>
      </c>
      <c r="G39" s="1049">
        <v>7.7680661929259873</v>
      </c>
      <c r="H39" s="1049">
        <v>15.305126881553809</v>
      </c>
      <c r="I39" s="1049">
        <v>21.761719547991795</v>
      </c>
      <c r="J39" s="1049">
        <v>10.675220791175688</v>
      </c>
      <c r="K39" s="1049">
        <v>15.71058475106641</v>
      </c>
      <c r="L39" s="1049">
        <v>13.931672355030102</v>
      </c>
      <c r="M39" s="1049">
        <v>13.298478403386749</v>
      </c>
      <c r="N39" s="1049"/>
      <c r="O39" s="1049">
        <v>8.0926761208728415</v>
      </c>
      <c r="P39" s="1049">
        <v>40.615996759350054</v>
      </c>
      <c r="Q39" s="1049">
        <v>11.049320163714507</v>
      </c>
      <c r="R39" s="1049">
        <v>14.858407660995804</v>
      </c>
      <c r="S39" s="1049">
        <v>14.506168272247256</v>
      </c>
      <c r="T39" s="1049">
        <v>10.424246987951808</v>
      </c>
      <c r="U39" s="1049">
        <v>13.7900373001383</v>
      </c>
      <c r="V39" s="1049">
        <v>27.901515151515152</v>
      </c>
      <c r="W39" s="1049">
        <v>6.6169724369971039</v>
      </c>
      <c r="X39" s="1049">
        <v>11.665741390799015</v>
      </c>
      <c r="Y39" s="1049"/>
      <c r="Z39" s="1049">
        <v>13.55607622617932</v>
      </c>
      <c r="AA39" s="1049">
        <v>10.450324947187942</v>
      </c>
      <c r="AB39" s="1049">
        <v>11.354760071009505</v>
      </c>
      <c r="AC39" s="1049">
        <v>13.00603338714903</v>
      </c>
      <c r="AD39" s="1049">
        <v>23.6935122285891</v>
      </c>
      <c r="AE39" s="1049">
        <v>986.625</v>
      </c>
      <c r="AF39" s="1049">
        <v>1.8574790586358196</v>
      </c>
      <c r="AG39" s="1049">
        <v>14.791666666666666</v>
      </c>
      <c r="AH39" s="1049">
        <v>170.35135135135135</v>
      </c>
      <c r="AI39" s="1049">
        <v>24.80511182108626</v>
      </c>
      <c r="AJ39" s="1049">
        <v>20.568571428571428</v>
      </c>
      <c r="AK39" s="1049">
        <v>9.5580862624342018</v>
      </c>
      <c r="AL39" s="1049">
        <v>9.7344961240310077</v>
      </c>
      <c r="AM39" s="1049"/>
      <c r="AN39" s="1049">
        <v>12.491803278688524</v>
      </c>
      <c r="AO39" s="1049"/>
      <c r="AP39" s="1049">
        <v>9.543812277946941</v>
      </c>
      <c r="AQ39" s="1049">
        <v>10.965896649879573</v>
      </c>
      <c r="AR39" s="1050"/>
      <c r="AS39" s="1050"/>
    </row>
    <row r="40" spans="1:45">
      <c r="A40" s="1047" t="s">
        <v>9</v>
      </c>
      <c r="B40" s="1048">
        <v>43425</v>
      </c>
      <c r="C40" s="1049">
        <v>10.612194504317037</v>
      </c>
      <c r="D40" s="1049">
        <v>8.6700329346712355</v>
      </c>
      <c r="E40" s="1049">
        <v>5.7475173036412883</v>
      </c>
      <c r="F40" s="1049">
        <v>15.848003655065401</v>
      </c>
      <c r="G40" s="1049">
        <v>7.4972226432590032</v>
      </c>
      <c r="H40" s="1049">
        <v>14.698006745832187</v>
      </c>
      <c r="I40" s="1049">
        <v>21.958274335763285</v>
      </c>
      <c r="J40" s="1049">
        <v>12.866396997772956</v>
      </c>
      <c r="K40" s="1049">
        <v>15.72351128207411</v>
      </c>
      <c r="L40" s="1049">
        <v>10.770000069541894</v>
      </c>
      <c r="M40" s="1049">
        <v>12.282657206545082</v>
      </c>
      <c r="N40" s="1049"/>
      <c r="O40" s="1049">
        <v>8.0698379568949878</v>
      </c>
      <c r="P40" s="1049">
        <v>38.167641632615194</v>
      </c>
      <c r="Q40" s="1049">
        <v>11.074403791753836</v>
      </c>
      <c r="R40" s="1049">
        <v>10.322828908926079</v>
      </c>
      <c r="S40" s="1049">
        <v>14.608169235239725</v>
      </c>
      <c r="T40" s="1049">
        <v>9.4282797858099059</v>
      </c>
      <c r="U40" s="1049">
        <v>17.707166248264517</v>
      </c>
      <c r="V40" s="1049">
        <v>23.568181818181817</v>
      </c>
      <c r="W40" s="1049">
        <v>6.4783293794568459</v>
      </c>
      <c r="X40" s="1049">
        <v>11.266930832450445</v>
      </c>
      <c r="Y40" s="1049"/>
      <c r="Z40" s="1049">
        <v>26.487975589464195</v>
      </c>
      <c r="AA40" s="1049">
        <v>10.870048407257237</v>
      </c>
      <c r="AB40" s="1049">
        <v>11.351374157929738</v>
      </c>
      <c r="AC40" s="1049">
        <v>12.322135667503556</v>
      </c>
      <c r="AD40" s="1049">
        <v>22.334324474012245</v>
      </c>
      <c r="AE40" s="1049">
        <v>977.5</v>
      </c>
      <c r="AF40" s="1049">
        <v>1.8574790586358196</v>
      </c>
      <c r="AG40" s="1049">
        <v>20.226190476190474</v>
      </c>
      <c r="AH40" s="1049">
        <v>220.78378378378378</v>
      </c>
      <c r="AI40" s="1049">
        <v>25.792332268370608</v>
      </c>
      <c r="AJ40" s="1049">
        <v>20.528571428571428</v>
      </c>
      <c r="AK40" s="1049">
        <v>16.554705757118324</v>
      </c>
      <c r="AL40" s="1049">
        <v>8.0484496124031004</v>
      </c>
      <c r="AM40" s="1049"/>
      <c r="AN40" s="1049">
        <v>13.180327868852459</v>
      </c>
      <c r="AO40" s="1049"/>
      <c r="AP40" s="1049">
        <v>9.1722850020128188</v>
      </c>
      <c r="AQ40" s="1049">
        <v>10.2556382745785</v>
      </c>
      <c r="AR40" s="1050"/>
      <c r="AS40" s="1050"/>
    </row>
    <row r="41" spans="1:45" s="45" customFormat="1">
      <c r="A41" s="1047" t="s">
        <v>199</v>
      </c>
      <c r="B41" s="1048">
        <v>43455</v>
      </c>
      <c r="C41" s="1049">
        <v>9.0024071724761487</v>
      </c>
      <c r="D41" s="1049">
        <v>7.4675282198884103</v>
      </c>
      <c r="E41" s="1049">
        <v>5.273229224211093</v>
      </c>
      <c r="F41" s="1049">
        <v>16.27584073243872</v>
      </c>
      <c r="G41" s="1049">
        <v>8.480837316300228</v>
      </c>
      <c r="H41" s="1049">
        <v>12.180718215212041</v>
      </c>
      <c r="I41" s="1049">
        <v>20.198440341312672</v>
      </c>
      <c r="J41" s="1049">
        <v>8.3940871397481978</v>
      </c>
      <c r="K41" s="1049">
        <v>13.499696250669054</v>
      </c>
      <c r="L41" s="1049">
        <v>9.2961454371850092</v>
      </c>
      <c r="M41" s="1049">
        <v>11.044570443877451</v>
      </c>
      <c r="N41" s="1049"/>
      <c r="O41" s="1049">
        <v>8.5302762060579553</v>
      </c>
      <c r="P41" s="1049">
        <v>33.483343860130901</v>
      </c>
      <c r="Q41" s="1049">
        <v>11.698284649501012</v>
      </c>
      <c r="R41" s="1049">
        <v>7.9010020040229714</v>
      </c>
      <c r="S41" s="1049">
        <v>14.40326215352057</v>
      </c>
      <c r="T41" s="1049">
        <v>8.0950585973068812</v>
      </c>
      <c r="U41" s="1049">
        <v>16.385477191845876</v>
      </c>
      <c r="V41" s="1049">
        <v>19.926065190966671</v>
      </c>
      <c r="W41" s="1049">
        <v>6.2186269854853222</v>
      </c>
      <c r="X41" s="1049">
        <v>10.60140043833932</v>
      </c>
      <c r="Y41" s="1049"/>
      <c r="Z41" s="1049">
        <v>11.307570089015936</v>
      </c>
      <c r="AA41" s="1049">
        <v>10.7838418543007</v>
      </c>
      <c r="AB41" s="1049">
        <v>10.549396258555749</v>
      </c>
      <c r="AC41" s="1049">
        <v>11.73228460152327</v>
      </c>
      <c r="AD41" s="1049">
        <v>20.13763299157911</v>
      </c>
      <c r="AE41" s="1049">
        <v>963.52426156526133</v>
      </c>
      <c r="AF41" s="1049">
        <v>3.0701778965256361</v>
      </c>
      <c r="AG41" s="1049">
        <v>17.254058554183434</v>
      </c>
      <c r="AH41" s="1049">
        <v>151.61852076386785</v>
      </c>
      <c r="AI41" s="1049">
        <v>32.086290082485419</v>
      </c>
      <c r="AJ41" s="1049">
        <v>20.611116398591417</v>
      </c>
      <c r="AK41" s="1049">
        <v>14.103218154371881</v>
      </c>
      <c r="AL41" s="1049">
        <v>8.3995783268612243</v>
      </c>
      <c r="AM41" s="1049"/>
      <c r="AN41" s="1049">
        <v>11.976313392043728</v>
      </c>
      <c r="AO41" s="1049"/>
      <c r="AP41" s="1049">
        <v>8.1351926260946215</v>
      </c>
      <c r="AQ41" s="1049">
        <v>10.632509698782131</v>
      </c>
      <c r="AR41" s="1049">
        <v>18.569488339321627</v>
      </c>
      <c r="AS41" s="1056"/>
    </row>
    <row r="42" spans="1:45" s="45" customFormat="1">
      <c r="A42" s="1047" t="s">
        <v>11</v>
      </c>
      <c r="B42" s="1048">
        <v>43485</v>
      </c>
      <c r="C42" s="1049">
        <v>6.8637077684820307</v>
      </c>
      <c r="D42" s="1049">
        <v>5.3938832273070103</v>
      </c>
      <c r="E42" s="1049">
        <v>5.3190065598522169</v>
      </c>
      <c r="F42" s="1049">
        <v>11.116728212181494</v>
      </c>
      <c r="G42" s="1049">
        <v>6.0868336408563861</v>
      </c>
      <c r="H42" s="1049">
        <v>7.2088880953338563</v>
      </c>
      <c r="I42" s="1049">
        <v>11.181317825130824</v>
      </c>
      <c r="J42" s="1049">
        <v>6.456396328028605</v>
      </c>
      <c r="K42" s="1049">
        <v>14.646085434234294</v>
      </c>
      <c r="L42" s="1049">
        <v>7.1844937985546498</v>
      </c>
      <c r="M42" s="1049">
        <v>8.4038482379703883</v>
      </c>
      <c r="N42" s="1049"/>
      <c r="O42" s="1049">
        <v>7.9921579966218008</v>
      </c>
      <c r="P42" s="1049">
        <v>30.690968784729844</v>
      </c>
      <c r="Q42" s="1049">
        <v>10.295831764240425</v>
      </c>
      <c r="R42" s="1049">
        <v>9.1273219999358819</v>
      </c>
      <c r="S42" s="1049">
        <v>13.94056459952548</v>
      </c>
      <c r="T42" s="1049">
        <v>6.8964083379311276</v>
      </c>
      <c r="U42" s="1049">
        <v>11.887592009614831</v>
      </c>
      <c r="V42" s="1049">
        <v>2.7626193133369994</v>
      </c>
      <c r="W42" s="1049">
        <v>5.627705400521215</v>
      </c>
      <c r="X42" s="1049">
        <v>9.0561985487249643</v>
      </c>
      <c r="Y42" s="1049"/>
      <c r="Z42" s="1049">
        <v>17.703712268669076</v>
      </c>
      <c r="AA42" s="1049">
        <v>14.102754245489281</v>
      </c>
      <c r="AB42" s="1049">
        <v>8.9628766469709706</v>
      </c>
      <c r="AC42" s="1049">
        <v>9.3096843778929603</v>
      </c>
      <c r="AD42" s="1049">
        <v>17.44427284870072</v>
      </c>
      <c r="AE42" s="1049">
        <v>1045.8725311026617</v>
      </c>
      <c r="AF42" s="1049">
        <v>2.2563875945441034</v>
      </c>
      <c r="AG42" s="1049">
        <v>6.7434121425531091</v>
      </c>
      <c r="AH42" s="1049">
        <v>11.734261151352726</v>
      </c>
      <c r="AI42" s="1049">
        <v>23.863019350693943</v>
      </c>
      <c r="AJ42" s="1049">
        <v>11.257270693512304</v>
      </c>
      <c r="AK42" s="1049">
        <v>8.8029715482449031</v>
      </c>
      <c r="AL42" s="1049">
        <v>9.8180071886170328</v>
      </c>
      <c r="AM42" s="1049"/>
      <c r="AN42" s="1049">
        <v>13.832068023079259</v>
      </c>
      <c r="AO42" s="1049"/>
      <c r="AP42" s="1049">
        <v>6.7874153326374937</v>
      </c>
      <c r="AQ42" s="1049">
        <v>8.2804125688591483</v>
      </c>
      <c r="AR42" s="1049">
        <v>19.888463126014916</v>
      </c>
      <c r="AS42" s="1056"/>
    </row>
    <row r="43" spans="1:45">
      <c r="A43" s="1047" t="s">
        <v>12</v>
      </c>
      <c r="B43" s="1048">
        <v>43515</v>
      </c>
      <c r="C43" s="1049">
        <v>6.1174281717023842</v>
      </c>
      <c r="D43" s="1049">
        <v>4.8050920774683359</v>
      </c>
      <c r="E43" s="1049">
        <v>5.1959474863994837</v>
      </c>
      <c r="F43" s="1049">
        <v>9.5991359447996736</v>
      </c>
      <c r="G43" s="1049">
        <v>5.9437996213566437</v>
      </c>
      <c r="H43" s="1049">
        <v>6.7906904779203403</v>
      </c>
      <c r="I43" s="1049">
        <v>10.315065528594467</v>
      </c>
      <c r="J43" s="1049">
        <v>5.7512324525323324</v>
      </c>
      <c r="K43" s="1049">
        <v>13.058663833835009</v>
      </c>
      <c r="L43" s="1049">
        <v>5.1287092690822931</v>
      </c>
      <c r="M43" s="1049">
        <v>8.6538017398824447</v>
      </c>
      <c r="N43" s="1049"/>
      <c r="O43" s="1049">
        <v>7.8958203520133585</v>
      </c>
      <c r="P43" s="1049">
        <v>32.192184552510675</v>
      </c>
      <c r="Q43" s="1049">
        <v>11.059155513813014</v>
      </c>
      <c r="R43" s="1049">
        <v>13.790133974874996</v>
      </c>
      <c r="S43" s="1049">
        <v>13.217918505408631</v>
      </c>
      <c r="T43" s="1049">
        <v>6.4867239065161151</v>
      </c>
      <c r="U43" s="1049">
        <v>10.488470587577646</v>
      </c>
      <c r="V43" s="1049">
        <v>3.2393757912470349</v>
      </c>
      <c r="W43" s="1049">
        <v>4.8950728980087206</v>
      </c>
      <c r="X43" s="1049">
        <v>9.279225411011307</v>
      </c>
      <c r="Y43" s="1049"/>
      <c r="Z43" s="1049">
        <v>17.345094410189045</v>
      </c>
      <c r="AA43" s="1049">
        <v>15.9311718130096</v>
      </c>
      <c r="AB43" s="1049">
        <v>8.232127674295846</v>
      </c>
      <c r="AC43" s="1049">
        <v>7.3695408833221085</v>
      </c>
      <c r="AD43" s="1049">
        <v>13.532461823112191</v>
      </c>
      <c r="AE43" s="1049">
        <v>1036.9012946709565</v>
      </c>
      <c r="AF43" s="1049">
        <v>2.2714944928441119</v>
      </c>
      <c r="AG43" s="1049">
        <v>6.0156418644039649</v>
      </c>
      <c r="AH43" s="1049">
        <v>11.737401173068367</v>
      </c>
      <c r="AI43" s="1049">
        <v>18.477135277633167</v>
      </c>
      <c r="AJ43" s="1049">
        <v>11.403214411868598</v>
      </c>
      <c r="AK43" s="1049">
        <v>9.0006841969678177</v>
      </c>
      <c r="AL43" s="1049">
        <v>11.635484162320742</v>
      </c>
      <c r="AM43" s="1049"/>
      <c r="AN43" s="1049">
        <v>19.514120862435469</v>
      </c>
      <c r="AO43" s="1049"/>
      <c r="AP43" s="1049">
        <v>5.6251042441072308</v>
      </c>
      <c r="AQ43" s="1049">
        <v>11.357985306746247</v>
      </c>
      <c r="AR43" s="1049">
        <v>23.447930814035402</v>
      </c>
      <c r="AS43" s="1049">
        <v>9.5863551280403811</v>
      </c>
    </row>
    <row r="44" spans="1:45">
      <c r="A44" s="1047" t="s">
        <v>49</v>
      </c>
      <c r="B44" s="1048">
        <v>43543</v>
      </c>
      <c r="C44" s="1049">
        <v>6.8837318586388783</v>
      </c>
      <c r="D44" s="1049">
        <v>5.843208126121568</v>
      </c>
      <c r="E44" s="1049">
        <v>5.1841133454826513</v>
      </c>
      <c r="F44" s="1049">
        <v>11.008939144578463</v>
      </c>
      <c r="G44" s="1049">
        <v>6.0481819778900938</v>
      </c>
      <c r="H44" s="1049">
        <v>8.2458485882372887</v>
      </c>
      <c r="I44" s="1049">
        <v>10.735894461591824</v>
      </c>
      <c r="J44" s="1049">
        <v>6.5874389232287562</v>
      </c>
      <c r="K44" s="1049">
        <v>13.422440600228725</v>
      </c>
      <c r="L44" s="1049">
        <v>5.8521943976484314</v>
      </c>
      <c r="M44" s="1049">
        <v>9.2649156828271799</v>
      </c>
      <c r="N44" s="1049"/>
      <c r="O44" s="1049">
        <v>8.3073777515799634</v>
      </c>
      <c r="P44" s="1049">
        <v>35.576759485209294</v>
      </c>
      <c r="Q44" s="1049">
        <v>9.9467822988392189</v>
      </c>
      <c r="R44" s="1049">
        <v>12.45272167329651</v>
      </c>
      <c r="S44" s="1049">
        <v>14.374446491343642</v>
      </c>
      <c r="T44" s="1049">
        <v>7.0148980466002984</v>
      </c>
      <c r="U44" s="1049">
        <v>10.786733978585318</v>
      </c>
      <c r="V44" s="1049">
        <v>3.5764513549409087</v>
      </c>
      <c r="W44" s="1049">
        <v>4.8791778957231413</v>
      </c>
      <c r="X44" s="1049">
        <v>10.451384440285675</v>
      </c>
      <c r="Y44" s="1049"/>
      <c r="Z44" s="1049">
        <v>17.755938402502423</v>
      </c>
      <c r="AA44" s="1049">
        <v>15.148373664697983</v>
      </c>
      <c r="AB44" s="1049">
        <v>8.6224772916258114</v>
      </c>
      <c r="AC44" s="1049">
        <v>9.200075066698604</v>
      </c>
      <c r="AD44" s="1049">
        <v>13.885133789928645</v>
      </c>
      <c r="AE44" s="1049">
        <v>1085.2302135127231</v>
      </c>
      <c r="AF44" s="1049">
        <v>2.2714944928441119</v>
      </c>
      <c r="AG44" s="1049">
        <v>6.0774122843431915</v>
      </c>
      <c r="AH44" s="1049">
        <v>4.5197521180985092</v>
      </c>
      <c r="AI44" s="1049">
        <v>14.347890198380611</v>
      </c>
      <c r="AJ44" s="1049">
        <v>15.049629106322854</v>
      </c>
      <c r="AK44" s="1049">
        <v>11.338465820832292</v>
      </c>
      <c r="AL44" s="1049">
        <v>12.185763650778252</v>
      </c>
      <c r="AM44" s="1049"/>
      <c r="AN44" s="1049">
        <v>22.055876100819923</v>
      </c>
      <c r="AO44" s="1049"/>
      <c r="AP44" s="1049">
        <v>6.8005437581996864</v>
      </c>
      <c r="AQ44" s="1049">
        <v>6.1936272853653538</v>
      </c>
      <c r="AR44" s="1049">
        <v>20.51502252876119</v>
      </c>
      <c r="AS44" s="1049">
        <v>12.283433635011988</v>
      </c>
    </row>
    <row r="45" spans="1:45">
      <c r="A45" s="1047" t="s">
        <v>200</v>
      </c>
      <c r="B45" s="1048">
        <v>43575</v>
      </c>
      <c r="C45" s="1049">
        <v>8.1059270179315686</v>
      </c>
      <c r="D45" s="1049">
        <v>6.4338684242180237</v>
      </c>
      <c r="E45" s="1049">
        <v>5.8681746667225054</v>
      </c>
      <c r="F45" s="1049">
        <v>12.817375175542528</v>
      </c>
      <c r="G45" s="1049">
        <v>6.7457962104111013</v>
      </c>
      <c r="H45" s="1049">
        <v>14.440835198439682</v>
      </c>
      <c r="I45" s="1049">
        <v>13.53091331319157</v>
      </c>
      <c r="J45" s="1049">
        <v>7.3918951797286372</v>
      </c>
      <c r="K45" s="1049">
        <v>18.998669733343707</v>
      </c>
      <c r="L45" s="1049">
        <v>6.6916594339286499</v>
      </c>
      <c r="M45" s="1049">
        <v>14.034401261335301</v>
      </c>
      <c r="N45" s="1049"/>
      <c r="O45" s="1049">
        <v>10.491383169030346</v>
      </c>
      <c r="P45" s="1049">
        <v>38.804743754783857</v>
      </c>
      <c r="Q45" s="1049">
        <v>10.578053650794374</v>
      </c>
      <c r="R45" s="1049">
        <v>14.454413974258884</v>
      </c>
      <c r="S45" s="1049">
        <v>16.401703324902087</v>
      </c>
      <c r="T45" s="1049">
        <v>7.9731841981083207</v>
      </c>
      <c r="U45" s="1049">
        <v>12.359755075153286</v>
      </c>
      <c r="V45" s="1049">
        <v>4.5306140726412849</v>
      </c>
      <c r="W45" s="1049">
        <v>5.6072842033330472</v>
      </c>
      <c r="X45" s="1049">
        <v>13.246855812800774</v>
      </c>
      <c r="Y45" s="1049"/>
      <c r="Z45" s="1049">
        <v>23.287888743589839</v>
      </c>
      <c r="AA45" s="1049">
        <v>18.627625730907553</v>
      </c>
      <c r="AB45" s="1049">
        <v>10.062368554815837</v>
      </c>
      <c r="AC45" s="1049">
        <v>11.282992905458176</v>
      </c>
      <c r="AD45" s="1049">
        <v>18.187468722953291</v>
      </c>
      <c r="AE45" s="1049">
        <v>1127.7712378824217</v>
      </c>
      <c r="AF45" s="1049">
        <v>2.2714944928441119</v>
      </c>
      <c r="AG45" s="1049">
        <v>8.3360178005081114</v>
      </c>
      <c r="AH45" s="1049">
        <v>4.6186631599143828</v>
      </c>
      <c r="AI45" s="1049">
        <v>16.158661567771734</v>
      </c>
      <c r="AJ45" s="1049">
        <v>19.528140821853292</v>
      </c>
      <c r="AK45" s="1049">
        <v>13.594155976058833</v>
      </c>
      <c r="AL45" s="1049">
        <v>7.7198991356409872</v>
      </c>
      <c r="AM45" s="1049"/>
      <c r="AN45" s="1049">
        <v>24.485575463103554</v>
      </c>
      <c r="AO45" s="1049"/>
      <c r="AP45" s="1049">
        <v>7.376008207659571</v>
      </c>
      <c r="AQ45" s="1049">
        <v>7.1179644532569748</v>
      </c>
      <c r="AR45" s="1049">
        <v>23.881157789507281</v>
      </c>
      <c r="AS45" s="1049">
        <v>14.646797536863737</v>
      </c>
    </row>
    <row r="46" spans="1:45">
      <c r="A46" s="1047" t="s">
        <v>1477</v>
      </c>
      <c r="B46" s="1048">
        <v>43606</v>
      </c>
      <c r="C46" s="1049">
        <v>7.7073883866942818</v>
      </c>
      <c r="D46" s="1049">
        <v>6.733612370375166</v>
      </c>
      <c r="E46" s="1049">
        <v>5.3237464589282517</v>
      </c>
      <c r="F46" s="1049">
        <v>13.739783538389345</v>
      </c>
      <c r="G46" s="1049">
        <v>7.4546049990743972</v>
      </c>
      <c r="H46" s="1049">
        <v>8.7508149067165348</v>
      </c>
      <c r="I46" s="1049">
        <v>13.711039762413376</v>
      </c>
      <c r="J46" s="1049">
        <v>7.054674601929916</v>
      </c>
      <c r="K46" s="1049">
        <v>20.060512676284706</v>
      </c>
      <c r="L46" s="1049">
        <v>5.5616430668342414</v>
      </c>
      <c r="M46" s="1049">
        <v>12.715404532806195</v>
      </c>
      <c r="N46" s="1049"/>
      <c r="O46" s="1049">
        <v>11.584653057111737</v>
      </c>
      <c r="P46" s="1049">
        <v>40.643719425143395</v>
      </c>
      <c r="Q46" s="1049">
        <v>10.044956796134176</v>
      </c>
      <c r="R46" s="1049">
        <v>15.167152883241711</v>
      </c>
      <c r="S46" s="1049">
        <v>16.054062510337438</v>
      </c>
      <c r="T46" s="1049">
        <v>9.0466014500032443</v>
      </c>
      <c r="U46" s="1049">
        <v>11.887013139108205</v>
      </c>
      <c r="V46" s="1049">
        <v>12.789565635797162</v>
      </c>
      <c r="W46" s="1049">
        <v>6.2755632828851358</v>
      </c>
      <c r="X46" s="1049">
        <v>16.882619091982694</v>
      </c>
      <c r="Y46" s="1049"/>
      <c r="Z46" s="1049">
        <v>17.384943905030379</v>
      </c>
      <c r="AA46" s="1049">
        <v>17.43756506432479</v>
      </c>
      <c r="AB46" s="1049">
        <v>9.0805744647367721</v>
      </c>
      <c r="AC46" s="1049">
        <v>11.09668785616039</v>
      </c>
      <c r="AD46" s="1049">
        <v>14.996454990909381</v>
      </c>
      <c r="AE46" s="1049">
        <v>1193.0297480549868</v>
      </c>
      <c r="AF46" s="1049">
        <v>2.2714944928441119</v>
      </c>
      <c r="AG46" s="1049">
        <v>10.536838085116981</v>
      </c>
      <c r="AH46" s="1049">
        <v>19.941287562960138</v>
      </c>
      <c r="AI46" s="1049">
        <v>20.688618037017754</v>
      </c>
      <c r="AJ46" s="1049">
        <v>17.532119583680782</v>
      </c>
      <c r="AK46" s="1049">
        <v>14.634544243855801</v>
      </c>
      <c r="AL46" s="1049">
        <v>11.097776399358136</v>
      </c>
      <c r="AM46" s="1049"/>
      <c r="AN46" s="1049">
        <v>21.307014880048587</v>
      </c>
      <c r="AO46" s="1049"/>
      <c r="AP46" s="1049">
        <v>8.0366823278999302</v>
      </c>
      <c r="AQ46" s="1049">
        <v>8.3503637168607074</v>
      </c>
      <c r="AR46" s="1049">
        <v>22.562307527893779</v>
      </c>
      <c r="AS46" s="1049">
        <v>18.348440067446507</v>
      </c>
    </row>
    <row r="47" spans="1:45">
      <c r="A47" s="1047" t="s">
        <v>1506</v>
      </c>
      <c r="B47" s="1048">
        <v>43637</v>
      </c>
      <c r="C47" s="1049">
        <v>7.9578309584920399</v>
      </c>
      <c r="D47" s="1049">
        <v>6.216035854970535</v>
      </c>
      <c r="E47" s="1049">
        <v>6.0651108717939346</v>
      </c>
      <c r="F47" s="1049">
        <v>16.731170700537014</v>
      </c>
      <c r="G47" s="1049">
        <v>7.207202613693144</v>
      </c>
      <c r="H47" s="1049">
        <v>7.9784926356253578</v>
      </c>
      <c r="I47" s="1049">
        <v>19.709155546630356</v>
      </c>
      <c r="J47" s="1049">
        <v>7.706714835608258</v>
      </c>
      <c r="K47" s="1049">
        <v>27.629672899571638</v>
      </c>
      <c r="L47" s="1049">
        <v>5.5840832482760412</v>
      </c>
      <c r="M47" s="1049">
        <v>14.523289155027426</v>
      </c>
      <c r="N47" s="1049"/>
      <c r="O47" s="1049">
        <v>12.25709760481811</v>
      </c>
      <c r="P47" s="1049">
        <v>31.977619720435122</v>
      </c>
      <c r="Q47" s="1049">
        <v>10.842727965483025</v>
      </c>
      <c r="R47" s="1049">
        <v>16.524365164493872</v>
      </c>
      <c r="S47" s="1049">
        <v>18.429123743965111</v>
      </c>
      <c r="T47" s="1049">
        <v>9.910452874163175</v>
      </c>
      <c r="U47" s="1049">
        <v>13.173147615769665</v>
      </c>
      <c r="V47" s="1049">
        <v>14.661992283536568</v>
      </c>
      <c r="W47" s="1049">
        <v>6.7621682821836497</v>
      </c>
      <c r="X47" s="1049">
        <v>19.278597553570741</v>
      </c>
      <c r="Y47" s="1049"/>
      <c r="Z47" s="1049">
        <v>19.302347543149811</v>
      </c>
      <c r="AA47" s="1049">
        <v>17.776971674233991</v>
      </c>
      <c r="AB47" s="1049">
        <v>11.763913930787625</v>
      </c>
      <c r="AC47" s="1049">
        <v>14.136979793928374</v>
      </c>
      <c r="AD47" s="1049">
        <v>16.902049306684997</v>
      </c>
      <c r="AE47" s="1049">
        <v>1437.5782808842794</v>
      </c>
      <c r="AF47" s="1049">
        <v>2.2563875945441034</v>
      </c>
      <c r="AG47" s="1049">
        <v>12.053202264915397</v>
      </c>
      <c r="AH47" s="1049">
        <v>17.586581937421421</v>
      </c>
      <c r="AI47" s="1049">
        <v>26.894093164674739</v>
      </c>
      <c r="AJ47" s="1049">
        <v>22.717119981160955</v>
      </c>
      <c r="AK47" s="1049">
        <v>22.977877419717679</v>
      </c>
      <c r="AL47" s="1049">
        <v>14.036250296178288</v>
      </c>
      <c r="AM47" s="1049"/>
      <c r="AN47" s="1049">
        <v>21.82083206802308</v>
      </c>
      <c r="AO47" s="1049"/>
      <c r="AP47" s="1049">
        <v>7.8644901451482276</v>
      </c>
      <c r="AQ47" s="1049">
        <v>7.7304038323193609</v>
      </c>
      <c r="AR47" s="1049">
        <v>26.58020018536747</v>
      </c>
      <c r="AS47" s="1049">
        <v>16.569375193679249</v>
      </c>
    </row>
    <row r="48" spans="1:45">
      <c r="A48" s="1047" t="s">
        <v>1556</v>
      </c>
      <c r="B48" s="1048">
        <v>43668</v>
      </c>
      <c r="C48" s="1049">
        <v>6.5454212951489987</v>
      </c>
      <c r="D48" s="1049">
        <v>4.6861570793230563</v>
      </c>
      <c r="E48" s="1049">
        <v>6.250382703233238</v>
      </c>
      <c r="F48" s="1049">
        <v>7.8055062016097807</v>
      </c>
      <c r="G48" s="1049">
        <v>7.3540577776502438</v>
      </c>
      <c r="H48" s="1049">
        <v>7.5991334321048187</v>
      </c>
      <c r="I48" s="1049">
        <v>17.080607465606949</v>
      </c>
      <c r="J48" s="1049">
        <v>6.0639503495159222</v>
      </c>
      <c r="K48" s="1049">
        <v>28.693216229507389</v>
      </c>
      <c r="L48" s="1049">
        <v>4.5412445178493694</v>
      </c>
      <c r="M48" s="1049">
        <v>11.736978883921534</v>
      </c>
      <c r="N48" s="1049"/>
      <c r="O48" s="1049">
        <v>10.7573066832654</v>
      </c>
      <c r="P48" s="1049">
        <v>35.279753232971814</v>
      </c>
      <c r="Q48" s="1049">
        <v>10.415003222334184</v>
      </c>
      <c r="R48" s="1049">
        <v>16.640426984954708</v>
      </c>
      <c r="S48" s="1049">
        <v>12.875647062168447</v>
      </c>
      <c r="T48" s="1049">
        <v>9.595472991941687</v>
      </c>
      <c r="U48" s="1049">
        <v>11.880935817252537</v>
      </c>
      <c r="V48" s="1049">
        <v>13.850905125214711</v>
      </c>
      <c r="W48" s="1049">
        <v>6.2964868139838703</v>
      </c>
      <c r="X48" s="1049">
        <v>14.211660912108913</v>
      </c>
      <c r="Y48" s="1049"/>
      <c r="Z48" s="1049">
        <v>13.063332792709692</v>
      </c>
      <c r="AA48" s="1049">
        <v>16.327188673087782</v>
      </c>
      <c r="AB48" s="1049">
        <v>10.840987746702199</v>
      </c>
      <c r="AC48" s="1049">
        <v>17.197039802995736</v>
      </c>
      <c r="AD48" s="1049">
        <v>10.679201292040871</v>
      </c>
      <c r="AE48" s="1049">
        <v>3923.0616090065505</v>
      </c>
      <c r="AF48" s="1049">
        <v>2.2563875945441034</v>
      </c>
      <c r="AG48" s="1049">
        <v>8.2795034694301393</v>
      </c>
      <c r="AH48" s="1049">
        <v>12.925370222332768</v>
      </c>
      <c r="AI48" s="1049">
        <v>49.692202317129208</v>
      </c>
      <c r="AJ48" s="1049">
        <v>10.623861963552059</v>
      </c>
      <c r="AK48" s="1049">
        <v>14.286635987307015</v>
      </c>
      <c r="AL48" s="1049">
        <v>13.914006808190496</v>
      </c>
      <c r="AM48" s="1049"/>
      <c r="AN48" s="1049">
        <v>34.059520194351656</v>
      </c>
      <c r="AO48" s="1049"/>
      <c r="AP48" s="1049">
        <v>6.2654874800138964</v>
      </c>
      <c r="AQ48" s="1049">
        <v>6.946699888009336</v>
      </c>
      <c r="AR48" s="1049">
        <v>36.331527150388311</v>
      </c>
      <c r="AS48" s="1049">
        <v>19.854578149388267</v>
      </c>
    </row>
    <row r="49" spans="1:45">
      <c r="A49" s="1047" t="s">
        <v>1612</v>
      </c>
      <c r="B49" s="1048">
        <v>43699</v>
      </c>
      <c r="C49" s="1049">
        <v>6.0464917811834322</v>
      </c>
      <c r="D49" s="1049">
        <v>4.5236692405039935</v>
      </c>
      <c r="E49" s="1049">
        <v>7.7338471258920007</v>
      </c>
      <c r="F49" s="1049">
        <v>3.1440592480686984</v>
      </c>
      <c r="G49" s="1049">
        <v>6.1626706018451554</v>
      </c>
      <c r="H49" s="1049">
        <v>6.8932331595615013</v>
      </c>
      <c r="I49" s="1049">
        <v>20.046638422511155</v>
      </c>
      <c r="J49" s="1049">
        <v>5.65</v>
      </c>
      <c r="K49" s="1049">
        <v>32.466662656858325</v>
      </c>
      <c r="L49" s="1049">
        <v>4.5820329670172422</v>
      </c>
      <c r="M49" s="1049">
        <v>12.927523387426424</v>
      </c>
      <c r="N49" s="1049"/>
      <c r="O49" s="1049">
        <v>11.103884231370929</v>
      </c>
      <c r="P49" s="1049"/>
      <c r="Q49" s="1049">
        <v>10.931859581849055</v>
      </c>
      <c r="R49" s="1049">
        <v>19.88</v>
      </c>
      <c r="S49" s="1049">
        <v>16.512410102770811</v>
      </c>
      <c r="T49" s="1049">
        <v>12.22051159324103</v>
      </c>
      <c r="U49" s="1049">
        <v>14.557957885944072</v>
      </c>
      <c r="V49" s="1049">
        <v>9.727580409979856</v>
      </c>
      <c r="W49" s="1049">
        <v>7.1808735105147754</v>
      </c>
      <c r="X49" s="1049">
        <v>15.623845711402758</v>
      </c>
      <c r="Y49" s="1049"/>
      <c r="Z49" s="1049">
        <v>14.12366245474704</v>
      </c>
      <c r="AA49" s="1049">
        <v>21.254199843499954</v>
      </c>
      <c r="AB49" s="1049">
        <v>12.579909438312402</v>
      </c>
      <c r="AC49" s="1049">
        <v>17.993264696575316</v>
      </c>
      <c r="AD49" s="1049">
        <v>14.620657604813632</v>
      </c>
      <c r="AE49" s="1049">
        <v>4971.9184439637656</v>
      </c>
      <c r="AF49" s="1049">
        <v>2.2563875945441034</v>
      </c>
      <c r="AG49" s="1049">
        <v>9.9090439496653051</v>
      </c>
      <c r="AH49" s="1049">
        <v>17.540408586587954</v>
      </c>
      <c r="AI49" s="1049">
        <v>63.692204057761131</v>
      </c>
      <c r="AJ49" s="1049">
        <v>12.366038684263168</v>
      </c>
      <c r="AK49" s="1049">
        <v>15.544276878510665</v>
      </c>
      <c r="AL49" s="1049">
        <v>22.282872667822723</v>
      </c>
      <c r="AM49" s="1049"/>
      <c r="AN49" s="1049">
        <v>56.724870938354087</v>
      </c>
      <c r="AO49" s="1049"/>
      <c r="AP49" s="1049">
        <v>5.8419163440554618</v>
      </c>
      <c r="AQ49" s="1049">
        <v>8.4451548541241124</v>
      </c>
      <c r="AR49" s="1049">
        <v>50.312850450148304</v>
      </c>
      <c r="AS49" s="1049">
        <v>16.204560407928284</v>
      </c>
    </row>
    <row r="50" spans="1:45">
      <c r="A50" s="1047" t="s">
        <v>1642</v>
      </c>
      <c r="B50" s="1048">
        <v>43730</v>
      </c>
      <c r="C50" s="1049">
        <v>6.56071064953984</v>
      </c>
      <c r="D50" s="1049">
        <v>5.2889552252283831</v>
      </c>
      <c r="E50" s="1049">
        <v>7.4933806763642075</v>
      </c>
      <c r="F50" s="1049">
        <v>3.4911658042097589</v>
      </c>
      <c r="G50" s="1049">
        <v>6.9657577594587101</v>
      </c>
      <c r="H50" s="1049">
        <v>7.1982671255171677</v>
      </c>
      <c r="I50" s="1049">
        <v>24.541467771505783</v>
      </c>
      <c r="J50" s="1049">
        <v>5.6254954620582653</v>
      </c>
      <c r="K50" s="1049">
        <v>18.454416444652903</v>
      </c>
      <c r="L50" s="1049">
        <v>5.2368955940471231</v>
      </c>
      <c r="M50" s="1049">
        <v>16.031063929266427</v>
      </c>
      <c r="N50" s="1049"/>
      <c r="O50" s="1049">
        <v>14.280697572246412</v>
      </c>
      <c r="P50" s="1049">
        <v>21.319756739625859</v>
      </c>
      <c r="Q50" s="1049">
        <v>11.965620777753145</v>
      </c>
      <c r="R50" s="1049">
        <v>22.90650378905212</v>
      </c>
      <c r="S50" s="1049">
        <v>20.242777735453199</v>
      </c>
      <c r="T50" s="1049">
        <v>14.182884403376981</v>
      </c>
      <c r="U50" s="1049">
        <v>16.771573923117607</v>
      </c>
      <c r="V50" s="1049">
        <v>10.639341824854524</v>
      </c>
      <c r="W50" s="1049">
        <v>9.6705890390963951</v>
      </c>
      <c r="X50" s="1049">
        <v>17.679213620082983</v>
      </c>
      <c r="Y50" s="1049"/>
      <c r="Z50" s="1049">
        <v>15.906457269130286</v>
      </c>
      <c r="AA50" s="1049">
        <v>23.304840768903432</v>
      </c>
      <c r="AB50" s="1049">
        <v>14.698668481096576</v>
      </c>
      <c r="AC50" s="1049">
        <v>21.693244379545106</v>
      </c>
      <c r="AD50" s="1049">
        <v>20.72495931258112</v>
      </c>
      <c r="AE50" s="1049">
        <v>4682.8676298051059</v>
      </c>
      <c r="AF50" s="1049">
        <v>2.2563875945441034</v>
      </c>
      <c r="AG50" s="1049">
        <v>12.817454189143852</v>
      </c>
      <c r="AH50" s="1049">
        <v>18.499667883447884</v>
      </c>
      <c r="AI50" s="1049">
        <v>72.01886148747441</v>
      </c>
      <c r="AJ50" s="1049">
        <v>14.317921862096911</v>
      </c>
      <c r="AK50" s="1049">
        <v>17.088177418686602</v>
      </c>
      <c r="AL50" s="1049">
        <v>32.863656374462877</v>
      </c>
      <c r="AM50" s="1049"/>
      <c r="AN50" s="1049">
        <v>91.330515784026218</v>
      </c>
      <c r="AO50" s="1049"/>
      <c r="AP50" s="1049">
        <v>6.3336739582443942</v>
      </c>
      <c r="AQ50" s="1049">
        <v>9.9254151189952253</v>
      </c>
      <c r="AR50" s="1049">
        <v>47.430643622986388</v>
      </c>
      <c r="AS50" s="1049">
        <v>16.973595233526147</v>
      </c>
    </row>
    <row r="51" spans="1:45">
      <c r="A51" s="1047" t="s">
        <v>1413</v>
      </c>
      <c r="B51" s="1048">
        <v>43740</v>
      </c>
      <c r="C51" s="1049">
        <v>6.837749360260962</v>
      </c>
      <c r="D51" s="1049">
        <v>6.2649159182863388</v>
      </c>
      <c r="E51" s="1049">
        <v>7.8927924522086839</v>
      </c>
      <c r="F51" s="1049">
        <v>3.8830435255427247</v>
      </c>
      <c r="G51" s="1049">
        <v>7.0652128960788882</v>
      </c>
      <c r="H51" s="1049">
        <v>7.6174029740587654</v>
      </c>
      <c r="I51" s="1049">
        <v>23.069152771564671</v>
      </c>
      <c r="J51" s="1049">
        <v>5.9023239921554636</v>
      </c>
      <c r="K51" s="1049">
        <v>15.136296635500246</v>
      </c>
      <c r="L51" s="1049">
        <v>5.6518424960412359</v>
      </c>
      <c r="M51" s="1049">
        <v>14.172513893579174</v>
      </c>
      <c r="N51" s="1049"/>
      <c r="O51" s="1049">
        <v>14.062466943947923</v>
      </c>
      <c r="P51" s="1049">
        <v>19.359170921210378</v>
      </c>
      <c r="Q51" s="1049">
        <v>11.603403371669023</v>
      </c>
      <c r="R51" s="1049">
        <v>20.54310723693937</v>
      </c>
      <c r="S51" s="1049">
        <v>18.463866055076672</v>
      </c>
      <c r="T51" s="1049">
        <v>15.015183917782627</v>
      </c>
      <c r="U51" s="1049">
        <v>15.786089034310804</v>
      </c>
      <c r="V51" s="1049">
        <v>10.199401002292621</v>
      </c>
      <c r="W51" s="1049">
        <v>8.7917544029065517</v>
      </c>
      <c r="X51" s="1049">
        <v>15.591044347151849</v>
      </c>
      <c r="Y51" s="1049"/>
      <c r="Z51" s="1049">
        <v>13.574798296399305</v>
      </c>
      <c r="AA51" s="1049">
        <v>20.82450913258792</v>
      </c>
      <c r="AB51" s="1049">
        <v>13.435685515717971</v>
      </c>
      <c r="AC51" s="1049">
        <v>18.519818557321635</v>
      </c>
      <c r="AD51" s="1049">
        <v>15.239817060688683</v>
      </c>
      <c r="AE51" s="1049">
        <v>4200.7088721493274</v>
      </c>
      <c r="AF51" s="1049">
        <v>2.2563875945441034</v>
      </c>
      <c r="AG51" s="1049">
        <v>16.026211105371626</v>
      </c>
      <c r="AH51" s="1049">
        <v>20.585798988715851</v>
      </c>
      <c r="AI51" s="1049">
        <v>69.540659420996192</v>
      </c>
      <c r="AJ51" s="1049">
        <v>14.146171324815478</v>
      </c>
      <c r="AK51" s="1049">
        <v>15.424220515681515</v>
      </c>
      <c r="AL51" s="1049">
        <v>21.331400143439108</v>
      </c>
      <c r="AM51" s="1049"/>
      <c r="AN51" s="1049">
        <v>81.638088666551667</v>
      </c>
      <c r="AO51" s="1049"/>
      <c r="AP51" s="1049">
        <v>6.3271904060943589</v>
      </c>
      <c r="AQ51" s="1049">
        <v>8.7426199158465749</v>
      </c>
      <c r="AR51" s="1049">
        <v>41.037384842736316</v>
      </c>
      <c r="AS51" s="1049">
        <v>17.169209364805219</v>
      </c>
    </row>
    <row r="52" spans="1:45">
      <c r="A52" s="1047" t="s">
        <v>1731</v>
      </c>
      <c r="B52" s="1048">
        <v>43790</v>
      </c>
      <c r="C52" s="1049">
        <v>6.5116332089044491</v>
      </c>
      <c r="D52" s="1049">
        <v>5.3445359577098577</v>
      </c>
      <c r="E52" s="1049">
        <v>7.7017545850652906</v>
      </c>
      <c r="F52" s="1049">
        <v>3.3389368426006385</v>
      </c>
      <c r="G52" s="1049">
        <v>6.9463795442779288</v>
      </c>
      <c r="H52" s="1049">
        <v>6.8663642870276602</v>
      </c>
      <c r="I52" s="1049">
        <v>24.070457822827123</v>
      </c>
      <c r="J52" s="1049">
        <v>5.6679455792181548</v>
      </c>
      <c r="K52" s="1049">
        <v>15.963499290190194</v>
      </c>
      <c r="L52" s="1049">
        <v>5.360419644100924</v>
      </c>
      <c r="M52" s="1049">
        <v>15.124073127326644</v>
      </c>
      <c r="N52" s="1049"/>
      <c r="O52" s="1049">
        <v>14.137863039222776</v>
      </c>
      <c r="P52" s="1049">
        <v>19.818026180179061</v>
      </c>
      <c r="Q52" s="1049">
        <v>11.65154411556267</v>
      </c>
      <c r="R52" s="1049">
        <v>20.769405039826637</v>
      </c>
      <c r="S52" s="1049">
        <v>19.559147457166183</v>
      </c>
      <c r="T52" s="1049">
        <v>15.715567910363763</v>
      </c>
      <c r="U52" s="1049">
        <v>15.355118613403539</v>
      </c>
      <c r="V52" s="1049">
        <v>10.868876167060733</v>
      </c>
      <c r="W52" s="1049">
        <v>9.868793823703145</v>
      </c>
      <c r="X52" s="1049">
        <v>16.68029115393194</v>
      </c>
      <c r="Y52" s="1049"/>
      <c r="Z52" s="1049">
        <v>16.725533705536595</v>
      </c>
      <c r="AA52" s="1049">
        <v>23.741352992661341</v>
      </c>
      <c r="AB52" s="1049">
        <v>15.420556688660531</v>
      </c>
      <c r="AC52" s="1049">
        <v>21.014852243874721</v>
      </c>
      <c r="AD52" s="1049">
        <v>16.911155908370283</v>
      </c>
      <c r="AE52" s="1049">
        <v>4873.1916683502604</v>
      </c>
      <c r="AF52" s="1049">
        <v>2.2563875945441034</v>
      </c>
      <c r="AG52" s="1049">
        <v>17.71486236773297</v>
      </c>
      <c r="AH52" s="1049">
        <v>18.910260747860427</v>
      </c>
      <c r="AI52" s="1049">
        <v>66.877194936849875</v>
      </c>
      <c r="AJ52" s="1049">
        <v>15.254484184178537</v>
      </c>
      <c r="AK52" s="1049">
        <v>15.239511265457761</v>
      </c>
      <c r="AL52" s="1049">
        <v>23.506486795954768</v>
      </c>
      <c r="AM52" s="1049"/>
      <c r="AN52" s="1049">
        <v>82.420562359841298</v>
      </c>
      <c r="AO52" s="1049"/>
      <c r="AP52" s="1049">
        <v>6.1044088285757736</v>
      </c>
      <c r="AQ52" s="1049">
        <v>10.384470337731582</v>
      </c>
      <c r="AR52" s="1049">
        <v>41.985892907675051</v>
      </c>
      <c r="AS52" s="1049">
        <v>17.420794838756841</v>
      </c>
    </row>
    <row r="53" spans="1:45">
      <c r="A53" s="1047" t="s">
        <v>1856</v>
      </c>
      <c r="B53" s="1048">
        <v>43820</v>
      </c>
      <c r="C53" s="1049">
        <v>7.289900352351677</v>
      </c>
      <c r="D53" s="1049">
        <v>5.710230621080493</v>
      </c>
      <c r="E53" s="1049">
        <v>8.5198488350284389</v>
      </c>
      <c r="F53" s="1049">
        <v>3.7871609490459615</v>
      </c>
      <c r="G53" s="1049">
        <v>7.9218599663807154</v>
      </c>
      <c r="H53" s="1049">
        <v>7.2087838063754699</v>
      </c>
      <c r="I53" s="1049">
        <v>28.427335580459182</v>
      </c>
      <c r="J53" s="1049">
        <v>6.9613298847331926</v>
      </c>
      <c r="K53" s="1049">
        <v>17.587407603617724</v>
      </c>
      <c r="L53" s="1049">
        <v>4.8163896176983245</v>
      </c>
      <c r="M53" s="1049">
        <v>18.553468298411957</v>
      </c>
      <c r="N53" s="1049"/>
      <c r="O53" s="1049">
        <v>15.179996386128659</v>
      </c>
      <c r="P53" s="1049">
        <v>22.031933523869625</v>
      </c>
      <c r="Q53" s="1049">
        <v>13.19324840814892</v>
      </c>
      <c r="R53" s="1049">
        <v>39.854400935992373</v>
      </c>
      <c r="S53" s="1049">
        <v>20.477101841749128</v>
      </c>
      <c r="T53" s="1049">
        <v>19.529906151124397</v>
      </c>
      <c r="U53" s="1049">
        <v>20.843944931537624</v>
      </c>
      <c r="V53" s="1049">
        <v>340.25821787903317</v>
      </c>
      <c r="W53" s="1049">
        <v>13.038884815346893</v>
      </c>
      <c r="X53" s="1049">
        <v>17.457191026328307</v>
      </c>
      <c r="Y53" s="1049"/>
      <c r="Z53" s="1049">
        <v>16.224810560937179</v>
      </c>
      <c r="AA53" s="1049">
        <v>22.617341448485583</v>
      </c>
      <c r="AB53" s="1049">
        <v>18.220286939796992</v>
      </c>
      <c r="AC53" s="1049">
        <v>26.609857748946418</v>
      </c>
      <c r="AD53" s="1049">
        <v>20.753387313363593</v>
      </c>
      <c r="AE53" s="1049">
        <v>5843.3711747049692</v>
      </c>
      <c r="AF53" s="1049">
        <v>2.2563875945441034</v>
      </c>
      <c r="AG53" s="1049">
        <v>42.492327023297008</v>
      </c>
      <c r="AH53" s="1049">
        <v>22.241916477960775</v>
      </c>
      <c r="AI53" s="1049">
        <v>76.697136943773714</v>
      </c>
      <c r="AJ53" s="1049">
        <v>16.756386641335482</v>
      </c>
      <c r="AK53" s="1049">
        <v>20.944262439987515</v>
      </c>
      <c r="AL53" s="1049">
        <v>27.531317882971049</v>
      </c>
      <c r="AM53" s="1049"/>
      <c r="AN53" s="1049">
        <v>125.22373641538726</v>
      </c>
      <c r="AO53" s="1049"/>
      <c r="AP53" s="1049">
        <v>6.3250123517283132</v>
      </c>
      <c r="AQ53" s="1049">
        <v>11.856459106424039</v>
      </c>
      <c r="AR53" s="1049">
        <v>34.487279110991203</v>
      </c>
      <c r="AS53" s="1049">
        <v>18.917404740518066</v>
      </c>
    </row>
    <row r="54" spans="1:45">
      <c r="A54" s="1047" t="s">
        <v>1415</v>
      </c>
      <c r="B54" s="1048">
        <v>43851</v>
      </c>
      <c r="C54" s="1049">
        <v>8.2200856871198962</v>
      </c>
      <c r="D54" s="1049">
        <v>6.4618849261829663</v>
      </c>
      <c r="E54" s="1049">
        <v>10.382619777458208</v>
      </c>
      <c r="F54" s="1049">
        <v>4.2810718756206505</v>
      </c>
      <c r="G54" s="1049">
        <v>9.3755527439995756</v>
      </c>
      <c r="H54" s="1049">
        <v>8.4536489594110691</v>
      </c>
      <c r="I54" s="1049">
        <v>31.999948927750427</v>
      </c>
      <c r="J54" s="1049">
        <v>7.6851045595661205</v>
      </c>
      <c r="K54" s="1049">
        <v>19.838805310118239</v>
      </c>
      <c r="L54" s="1049">
        <v>5.5761093735533214</v>
      </c>
      <c r="M54" s="1049">
        <v>24.823565859286724</v>
      </c>
      <c r="N54" s="1049"/>
      <c r="O54" s="1049">
        <v>14.68848129375635</v>
      </c>
      <c r="P54" s="1049">
        <v>25.022219906005077</v>
      </c>
      <c r="Q54" s="1049">
        <v>14.026776421766499</v>
      </c>
      <c r="R54" s="1049">
        <v>21.033539185360549</v>
      </c>
      <c r="S54" s="1049">
        <v>23.147879765098192</v>
      </c>
      <c r="T54" s="1049">
        <v>21.517626416425152</v>
      </c>
      <c r="U54" s="1049">
        <v>24.402630489459241</v>
      </c>
      <c r="V54" s="1049">
        <v>320.53627963455534</v>
      </c>
      <c r="W54" s="1049">
        <v>11.934197634538886</v>
      </c>
      <c r="X54" s="1049">
        <v>21.127957416970318</v>
      </c>
      <c r="Y54" s="1049"/>
      <c r="Z54" s="1049">
        <v>17.42898964110309</v>
      </c>
      <c r="AA54" s="1049">
        <v>24.966865376562655</v>
      </c>
      <c r="AB54" s="1049">
        <v>17.916080825295126</v>
      </c>
      <c r="AC54" s="1049">
        <v>27.803861175849399</v>
      </c>
      <c r="AD54" s="1049">
        <v>21.155468439812594</v>
      </c>
      <c r="AE54" s="1049">
        <v>5501.266467624223</v>
      </c>
      <c r="AF54" s="1049">
        <v>2.2563875945441034</v>
      </c>
      <c r="AG54" s="1049">
        <v>40.881001915669351</v>
      </c>
      <c r="AH54" s="1049">
        <v>26.298838530965366</v>
      </c>
      <c r="AI54" s="1049">
        <v>90.957599653449066</v>
      </c>
      <c r="AJ54" s="1049">
        <v>16.583327707752694</v>
      </c>
      <c r="AK54" s="1049">
        <v>22.379786432923744</v>
      </c>
      <c r="AL54" s="1049">
        <v>24.844442117955403</v>
      </c>
      <c r="AM54" s="1049"/>
      <c r="AN54" s="1049">
        <v>143.87735035363119</v>
      </c>
      <c r="AO54" s="1049"/>
      <c r="AP54" s="1049">
        <v>6.7936651269964976</v>
      </c>
      <c r="AQ54" s="1049">
        <v>12.970130250621793</v>
      </c>
      <c r="AR54" s="1049">
        <v>37.378951588234962</v>
      </c>
      <c r="AS54" s="1049">
        <v>18.432419713921327</v>
      </c>
    </row>
    <row r="55" spans="1:45">
      <c r="A55" s="1047" t="s">
        <v>1952</v>
      </c>
      <c r="B55" s="1048">
        <v>43880</v>
      </c>
      <c r="C55" s="1049">
        <v>9.6691715306300008</v>
      </c>
      <c r="D55" s="1049">
        <v>7.6048374103902923</v>
      </c>
      <c r="E55" s="1049">
        <v>10.764429970627043</v>
      </c>
      <c r="F55" s="1049">
        <v>4.7968709073788336</v>
      </c>
      <c r="G55" s="1049">
        <v>11.214402267362725</v>
      </c>
      <c r="H55" s="1049">
        <v>9.9780864325819785</v>
      </c>
      <c r="I55" s="1049">
        <v>34.740427443436467</v>
      </c>
      <c r="J55" s="1049">
        <v>8.7294053254609203</v>
      </c>
      <c r="K55" s="1049">
        <v>22.03129130469139</v>
      </c>
      <c r="L55" s="1049">
        <v>6.7651842453368527</v>
      </c>
      <c r="M55" s="1049">
        <v>26.654611722346381</v>
      </c>
      <c r="N55" s="1049"/>
      <c r="O55" s="1049">
        <v>16.415815455939669</v>
      </c>
      <c r="P55" s="1049">
        <v>46.448427843962534</v>
      </c>
      <c r="Q55" s="1049">
        <v>15.260409247200533</v>
      </c>
      <c r="R55" s="1049">
        <v>22.751965573391278</v>
      </c>
      <c r="S55" s="1049">
        <v>26.451596343808571</v>
      </c>
      <c r="T55" s="1049">
        <v>22.558436709601491</v>
      </c>
      <c r="U55" s="1049">
        <v>36.101552916244813</v>
      </c>
      <c r="V55" s="1049">
        <v>31.940668512334852</v>
      </c>
      <c r="W55" s="1049">
        <v>12.026648001932795</v>
      </c>
      <c r="X55" s="1049">
        <v>24.335289693396589</v>
      </c>
      <c r="Y55" s="1049"/>
      <c r="Z55" s="1049">
        <v>20.826507033112446</v>
      </c>
      <c r="AA55" s="1049">
        <v>28.705957641226121</v>
      </c>
      <c r="AB55" s="1049">
        <v>21.965230807623524</v>
      </c>
      <c r="AC55" s="1049">
        <v>30.700669777159927</v>
      </c>
      <c r="AD55" s="1049">
        <v>41.847891199362707</v>
      </c>
      <c r="AE55" s="1049">
        <v>6417.0136261344051</v>
      </c>
      <c r="AF55" s="1049">
        <v>2.2563875945441034</v>
      </c>
      <c r="AG55" s="1049"/>
      <c r="AH55" s="1049">
        <v>30.004714692515794</v>
      </c>
      <c r="AI55" s="1049"/>
      <c r="AJ55" s="1049">
        <v>17.533210417340396</v>
      </c>
      <c r="AK55" s="1049">
        <v>23.80941812953489</v>
      </c>
      <c r="AL55" s="1049">
        <v>25.269118311265363</v>
      </c>
      <c r="AM55" s="1049"/>
      <c r="AN55" s="1049">
        <v>177.84974987062273</v>
      </c>
      <c r="AO55" s="1049"/>
      <c r="AP55" s="1049">
        <v>8.1164144305371568</v>
      </c>
      <c r="AQ55" s="1049">
        <v>20.85328221166607</v>
      </c>
      <c r="AR55" s="1049">
        <v>30.854992323476033</v>
      </c>
      <c r="AS55" s="1049">
        <v>21.057282510660254</v>
      </c>
    </row>
    <row r="56" spans="1:45">
      <c r="A56" s="1047" t="s">
        <v>1991</v>
      </c>
      <c r="B56" s="1048">
        <v>43908</v>
      </c>
      <c r="C56" s="1057">
        <v>10.3</v>
      </c>
      <c r="D56" s="1057">
        <v>8</v>
      </c>
      <c r="E56" s="1057">
        <v>12</v>
      </c>
      <c r="F56" s="1057">
        <v>5</v>
      </c>
      <c r="G56" s="1057">
        <v>10</v>
      </c>
      <c r="H56" s="1057">
        <v>12</v>
      </c>
      <c r="I56" s="1057">
        <v>39</v>
      </c>
      <c r="J56" s="1057">
        <v>9</v>
      </c>
      <c r="K56" s="1057">
        <v>26</v>
      </c>
      <c r="L56" s="1057">
        <v>6</v>
      </c>
      <c r="M56" s="1057">
        <v>29</v>
      </c>
      <c r="N56" s="1057"/>
      <c r="O56" s="1057">
        <v>21</v>
      </c>
      <c r="P56" s="1057">
        <v>45</v>
      </c>
      <c r="Q56" s="1057">
        <v>17</v>
      </c>
      <c r="R56" s="1057">
        <v>27</v>
      </c>
      <c r="S56" s="1057">
        <v>35</v>
      </c>
      <c r="T56" s="1057">
        <v>24</v>
      </c>
      <c r="U56" s="1057">
        <v>39</v>
      </c>
      <c r="V56" s="1057">
        <v>33</v>
      </c>
      <c r="W56" s="1057">
        <v>15</v>
      </c>
      <c r="X56" s="1057">
        <v>25</v>
      </c>
      <c r="Y56" s="1057"/>
      <c r="Z56" s="1057">
        <v>23</v>
      </c>
      <c r="AA56" s="1057">
        <v>37</v>
      </c>
      <c r="AB56" s="1057">
        <v>26</v>
      </c>
      <c r="AC56" s="1057">
        <v>28</v>
      </c>
      <c r="AD56" s="1057">
        <v>43</v>
      </c>
      <c r="AE56" s="1057">
        <v>6204</v>
      </c>
      <c r="AF56" s="1057">
        <v>2</v>
      </c>
      <c r="AG56" s="1057"/>
      <c r="AH56" s="1057">
        <v>31</v>
      </c>
      <c r="AI56" s="1057"/>
      <c r="AJ56" s="1057">
        <v>22</v>
      </c>
      <c r="AK56" s="1057">
        <v>70</v>
      </c>
      <c r="AL56" s="1057">
        <v>26</v>
      </c>
      <c r="AM56" s="1057"/>
      <c r="AN56" s="1057">
        <v>253</v>
      </c>
      <c r="AO56" s="1057"/>
      <c r="AP56" s="1057">
        <v>8</v>
      </c>
      <c r="AQ56" s="1057">
        <v>26</v>
      </c>
      <c r="AR56" s="1057">
        <v>31</v>
      </c>
      <c r="AS56" s="1057">
        <v>26</v>
      </c>
    </row>
    <row r="57" spans="1:45">
      <c r="A57" s="1047" t="s">
        <v>2075</v>
      </c>
      <c r="B57" s="1048">
        <v>43939</v>
      </c>
      <c r="C57" s="1057">
        <v>14.26</v>
      </c>
      <c r="D57" s="1057">
        <v>10</v>
      </c>
      <c r="E57" s="1057">
        <v>17</v>
      </c>
      <c r="F57" s="1057">
        <v>7</v>
      </c>
      <c r="G57" s="1057">
        <v>20</v>
      </c>
      <c r="H57" s="1057">
        <v>16</v>
      </c>
      <c r="I57" s="1057">
        <v>52</v>
      </c>
      <c r="J57" s="1057">
        <v>12</v>
      </c>
      <c r="K57" s="1057">
        <v>38</v>
      </c>
      <c r="L57" s="1057">
        <v>7</v>
      </c>
      <c r="M57" s="1057">
        <v>38</v>
      </c>
      <c r="N57" s="1057"/>
      <c r="O57" s="1057">
        <v>25</v>
      </c>
      <c r="P57" s="1057">
        <v>69</v>
      </c>
      <c r="Q57" s="1057">
        <v>25</v>
      </c>
      <c r="R57" s="1057">
        <v>40</v>
      </c>
      <c r="S57" s="1057">
        <v>48</v>
      </c>
      <c r="T57" s="1057">
        <v>35</v>
      </c>
      <c r="U57" s="1057">
        <v>52</v>
      </c>
      <c r="V57" s="1057">
        <v>49</v>
      </c>
      <c r="W57" s="1057">
        <v>21</v>
      </c>
      <c r="X57" s="1057">
        <v>33</v>
      </c>
      <c r="Y57" s="1057"/>
      <c r="Z57" s="1057">
        <v>35</v>
      </c>
      <c r="AA57" s="1057">
        <v>57</v>
      </c>
      <c r="AB57" s="1057">
        <v>36</v>
      </c>
      <c r="AC57" s="1057">
        <v>40</v>
      </c>
      <c r="AD57" s="1057">
        <v>51</v>
      </c>
      <c r="AE57" s="1057">
        <v>9285</v>
      </c>
      <c r="AF57" s="1057">
        <v>2</v>
      </c>
      <c r="AG57" s="1057"/>
      <c r="AH57" s="1057">
        <v>33</v>
      </c>
      <c r="AI57" s="1057"/>
      <c r="AJ57" s="1057">
        <v>33</v>
      </c>
      <c r="AK57" s="1057">
        <v>102</v>
      </c>
      <c r="AL57" s="1057">
        <v>35</v>
      </c>
      <c r="AM57" s="1057"/>
      <c r="AN57" s="1057">
        <v>405</v>
      </c>
      <c r="AO57" s="1057"/>
      <c r="AP57" s="1057">
        <v>12</v>
      </c>
      <c r="AQ57" s="1057">
        <v>33</v>
      </c>
      <c r="AR57" s="1057">
        <v>59</v>
      </c>
      <c r="AS57" s="1057">
        <v>35</v>
      </c>
    </row>
    <row r="58" spans="1:45">
      <c r="A58" s="1047" t="s">
        <v>2196</v>
      </c>
      <c r="B58" s="1048">
        <v>43971</v>
      </c>
      <c r="C58" s="1057">
        <v>20.023438391837946</v>
      </c>
      <c r="D58" s="1057">
        <v>14.69500165444199</v>
      </c>
      <c r="E58" s="1057">
        <v>25.27560718110432</v>
      </c>
      <c r="F58" s="1057">
        <v>11.551757646633522</v>
      </c>
      <c r="G58" s="1057">
        <v>30.479868835938664</v>
      </c>
      <c r="H58" s="1057">
        <v>23.640812981192106</v>
      </c>
      <c r="I58" s="1057">
        <v>107.51032767493226</v>
      </c>
      <c r="J58" s="1057">
        <v>16.416044900647726</v>
      </c>
      <c r="K58" s="1057">
        <v>46.663793737960546</v>
      </c>
      <c r="L58" s="1057">
        <v>11.082537146227564</v>
      </c>
      <c r="M58" s="1057">
        <v>47.307011898092824</v>
      </c>
      <c r="N58" s="1057"/>
      <c r="O58" s="1057">
        <v>33.693587672661081</v>
      </c>
      <c r="P58" s="1057">
        <v>82.75299917691413</v>
      </c>
      <c r="Q58" s="1057">
        <v>29.829590319436335</v>
      </c>
      <c r="R58" s="1057">
        <v>57.864800118307855</v>
      </c>
      <c r="S58" s="1057">
        <v>67.065811675911192</v>
      </c>
      <c r="T58" s="1057">
        <v>47.862060742464841</v>
      </c>
      <c r="U58" s="1057">
        <v>61.753308137319124</v>
      </c>
      <c r="V58" s="1057">
        <v>56.512619064463181</v>
      </c>
      <c r="W58" s="1057">
        <v>28.626464965609809</v>
      </c>
      <c r="X58" s="1057">
        <v>41.501489043863444</v>
      </c>
      <c r="Y58" s="1057"/>
      <c r="Z58" s="1057">
        <v>45.990733744895614</v>
      </c>
      <c r="AA58" s="1057">
        <v>80.974058086572938</v>
      </c>
      <c r="AB58" s="1057">
        <v>42.311519556283145</v>
      </c>
      <c r="AC58" s="1057">
        <v>50.546050102183457</v>
      </c>
      <c r="AD58" s="1057">
        <v>65.337963019934108</v>
      </c>
      <c r="AE58" s="1057">
        <v>14873.505212998278</v>
      </c>
      <c r="AF58" s="1057">
        <v>2.2563875945441034</v>
      </c>
      <c r="AG58" s="1057"/>
      <c r="AH58" s="1057">
        <v>40.18000388473741</v>
      </c>
      <c r="AI58" s="1057"/>
      <c r="AJ58" s="1057">
        <v>31.638408587880036</v>
      </c>
      <c r="AK58" s="1057">
        <v>130.09277706542338</v>
      </c>
      <c r="AL58" s="1057">
        <v>42.166448760310935</v>
      </c>
      <c r="AM58" s="1057"/>
      <c r="AN58" s="1057">
        <v>538.38077166350411</v>
      </c>
      <c r="AO58" s="1057"/>
      <c r="AP58" s="1057">
        <v>15.049614542932554</v>
      </c>
      <c r="AQ58" s="1057">
        <v>44.994221924202783</v>
      </c>
      <c r="AR58" s="1057">
        <v>65.271344800892777</v>
      </c>
      <c r="AS58" s="1057">
        <v>39.544270394110001</v>
      </c>
    </row>
    <row r="59" spans="1:45">
      <c r="A59" s="1047" t="s">
        <v>2280</v>
      </c>
      <c r="B59" s="1048">
        <v>44002</v>
      </c>
      <c r="C59" s="1057">
        <v>24.668276052028254</v>
      </c>
      <c r="D59" s="1057">
        <v>20.180044367184848</v>
      </c>
      <c r="E59" s="1057">
        <v>24.852828628728165</v>
      </c>
      <c r="F59" s="1057">
        <v>16.037127541523635</v>
      </c>
      <c r="G59" s="1057">
        <v>28.24962647955758</v>
      </c>
      <c r="H59" s="1057">
        <v>27.497375481957217</v>
      </c>
      <c r="I59" s="1057">
        <v>112.30327387970978</v>
      </c>
      <c r="J59" s="1057">
        <v>20.243584414329394</v>
      </c>
      <c r="K59" s="1057">
        <v>54.969522550710138</v>
      </c>
      <c r="L59" s="1057">
        <v>16.332124964377581</v>
      </c>
      <c r="M59" s="1057">
        <v>57.743659758247816</v>
      </c>
      <c r="N59" s="1057"/>
      <c r="O59" s="1057">
        <v>39.296192203671914</v>
      </c>
      <c r="P59" s="1057">
        <v>107.52445466536678</v>
      </c>
      <c r="Q59" s="1057">
        <v>36.581224366891028</v>
      </c>
      <c r="R59" s="1057">
        <v>75.995751142778246</v>
      </c>
      <c r="S59" s="1057">
        <v>70.877123803310624</v>
      </c>
      <c r="T59" s="1057">
        <v>69.267750544335286</v>
      </c>
      <c r="U59" s="1057">
        <v>63.811562488095511</v>
      </c>
      <c r="V59" s="1057">
        <v>63.324279969312222</v>
      </c>
      <c r="W59" s="1057">
        <v>34.109367939490419</v>
      </c>
      <c r="X59" s="1057">
        <v>52.735652827487407</v>
      </c>
      <c r="Y59" s="1057"/>
      <c r="Z59" s="1057">
        <v>60.411541054615753</v>
      </c>
      <c r="AA59" s="1057">
        <v>87.156180699884274</v>
      </c>
      <c r="AB59" s="1057">
        <v>48.270316536220513</v>
      </c>
      <c r="AC59" s="1057">
        <v>46.996676141047637</v>
      </c>
      <c r="AD59" s="1057">
        <v>79.308195314960344</v>
      </c>
      <c r="AE59" s="1057">
        <v>22152.301107466974</v>
      </c>
      <c r="AF59" s="1057"/>
      <c r="AG59" s="1057"/>
      <c r="AH59" s="1057">
        <v>43.804093714224443</v>
      </c>
      <c r="AI59" s="1057"/>
      <c r="AJ59" s="1057">
        <v>34.14803677400117</v>
      </c>
      <c r="AK59" s="1057">
        <v>74.350158399203011</v>
      </c>
      <c r="AL59" s="1057">
        <v>57.65802172724463</v>
      </c>
      <c r="AM59" s="1057"/>
      <c r="AN59" s="1057">
        <v>370.31679225786939</v>
      </c>
      <c r="AO59" s="1057"/>
      <c r="AP59" s="1057">
        <v>20.472295668152722</v>
      </c>
      <c r="AQ59" s="1057">
        <v>43.134074751729251</v>
      </c>
      <c r="AR59" s="1057">
        <v>82.683114154203551</v>
      </c>
      <c r="AS59" s="1057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4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topLeftCell="L1" zoomScaleNormal="100" workbookViewId="0">
      <selection activeCell="AA13" sqref="AA13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1058" customFormat="1">
      <c r="A1" s="1064" t="s">
        <v>424</v>
      </c>
      <c r="B1" s="1066" t="s">
        <v>423</v>
      </c>
      <c r="C1" s="1066" t="s">
        <v>422</v>
      </c>
      <c r="D1" s="1066" t="s">
        <v>421</v>
      </c>
      <c r="E1" s="1066" t="s">
        <v>420</v>
      </c>
      <c r="F1" s="1066" t="s">
        <v>419</v>
      </c>
      <c r="G1" s="1066" t="s">
        <v>418</v>
      </c>
      <c r="H1" s="1066" t="s">
        <v>417</v>
      </c>
      <c r="I1" s="1066" t="s">
        <v>416</v>
      </c>
      <c r="J1" s="1066" t="s">
        <v>415</v>
      </c>
      <c r="K1" s="1066" t="s">
        <v>414</v>
      </c>
      <c r="L1" s="1066" t="s">
        <v>413</v>
      </c>
      <c r="M1" s="1066" t="s">
        <v>412</v>
      </c>
      <c r="N1" s="1066" t="s">
        <v>411</v>
      </c>
      <c r="O1" s="1066" t="s">
        <v>410</v>
      </c>
      <c r="P1" s="1066" t="s">
        <v>409</v>
      </c>
      <c r="Q1" s="1066" t="s">
        <v>408</v>
      </c>
      <c r="R1" s="1066" t="s">
        <v>407</v>
      </c>
      <c r="S1" s="1066" t="s">
        <v>406</v>
      </c>
      <c r="T1" s="1066" t="s">
        <v>405</v>
      </c>
      <c r="U1" s="1066" t="s">
        <v>404</v>
      </c>
      <c r="V1" s="1066" t="s">
        <v>403</v>
      </c>
      <c r="W1" s="1066" t="s">
        <v>402</v>
      </c>
      <c r="X1" s="1066" t="s">
        <v>401</v>
      </c>
      <c r="Y1" s="1066" t="s">
        <v>400</v>
      </c>
      <c r="Z1" s="1066" t="s">
        <v>399</v>
      </c>
      <c r="AA1" s="1066" t="s">
        <v>398</v>
      </c>
      <c r="AB1" s="1066" t="s">
        <v>397</v>
      </c>
      <c r="AC1" s="1066" t="s">
        <v>396</v>
      </c>
      <c r="AD1" s="1066" t="s">
        <v>395</v>
      </c>
      <c r="AE1" s="1066" t="s">
        <v>394</v>
      </c>
      <c r="AF1" s="1066" t="s">
        <v>393</v>
      </c>
      <c r="AG1" s="1066" t="s">
        <v>392</v>
      </c>
      <c r="AH1" s="1066" t="s">
        <v>391</v>
      </c>
      <c r="AI1" s="1066" t="s">
        <v>390</v>
      </c>
      <c r="AJ1" s="1066" t="s">
        <v>389</v>
      </c>
      <c r="AK1" s="1066" t="s">
        <v>388</v>
      </c>
      <c r="AL1" s="1066" t="s">
        <v>387</v>
      </c>
      <c r="AM1" s="1066" t="s">
        <v>386</v>
      </c>
      <c r="AN1" s="1066" t="s">
        <v>385</v>
      </c>
      <c r="AO1" s="1066" t="s">
        <v>384</v>
      </c>
      <c r="AP1" s="1066" t="s">
        <v>383</v>
      </c>
      <c r="AQ1" s="1066" t="s">
        <v>382</v>
      </c>
      <c r="AR1" s="1066" t="s">
        <v>381</v>
      </c>
      <c r="AS1" s="1066" t="s">
        <v>380</v>
      </c>
      <c r="AT1" s="1066" t="s">
        <v>379</v>
      </c>
      <c r="AU1" s="1066" t="s">
        <v>378</v>
      </c>
      <c r="AV1" s="1066" t="s">
        <v>377</v>
      </c>
      <c r="AW1" s="1066" t="s">
        <v>376</v>
      </c>
      <c r="AX1" s="1066" t="s">
        <v>375</v>
      </c>
      <c r="AY1" s="1066" t="s">
        <v>374</v>
      </c>
      <c r="AZ1" s="1066" t="s">
        <v>373</v>
      </c>
      <c r="BA1" s="1066" t="s">
        <v>372</v>
      </c>
      <c r="BB1" s="1066" t="s">
        <v>371</v>
      </c>
      <c r="BC1" s="1066" t="s">
        <v>370</v>
      </c>
      <c r="BD1" s="1066" t="s">
        <v>369</v>
      </c>
      <c r="BE1" s="1066" t="s">
        <v>368</v>
      </c>
      <c r="BF1" s="1066" t="s">
        <v>367</v>
      </c>
      <c r="BG1" s="1066" t="s">
        <v>366</v>
      </c>
      <c r="BH1" s="1066" t="s">
        <v>365</v>
      </c>
      <c r="BI1" s="1066" t="s">
        <v>364</v>
      </c>
      <c r="BJ1" s="1066" t="s">
        <v>363</v>
      </c>
      <c r="BK1" s="1066" t="s">
        <v>362</v>
      </c>
      <c r="BL1" s="1066" t="s">
        <v>361</v>
      </c>
      <c r="BM1" s="1066" t="s">
        <v>360</v>
      </c>
      <c r="BN1" s="1066" t="s">
        <v>359</v>
      </c>
      <c r="BO1" s="1066" t="s">
        <v>358</v>
      </c>
      <c r="BP1" s="1066" t="s">
        <v>357</v>
      </c>
      <c r="BQ1" s="1067" t="s">
        <v>356</v>
      </c>
      <c r="BR1" s="1067" t="s">
        <v>355</v>
      </c>
      <c r="BS1" s="1067" t="s">
        <v>354</v>
      </c>
      <c r="BT1" s="1067" t="s">
        <v>353</v>
      </c>
      <c r="BU1" s="1067" t="s">
        <v>352</v>
      </c>
      <c r="BV1" s="1067" t="s">
        <v>351</v>
      </c>
      <c r="BW1" s="1067" t="s">
        <v>350</v>
      </c>
      <c r="BX1" s="1067" t="s">
        <v>349</v>
      </c>
      <c r="BY1" s="1067" t="s">
        <v>348</v>
      </c>
      <c r="BZ1" s="1067" t="s">
        <v>347</v>
      </c>
      <c r="CA1" s="1067" t="s">
        <v>346</v>
      </c>
      <c r="CB1" s="1067" t="s">
        <v>345</v>
      </c>
      <c r="CC1" s="1067" t="s">
        <v>344</v>
      </c>
      <c r="CD1" s="1067" t="s">
        <v>343</v>
      </c>
      <c r="CE1" s="1067" t="s">
        <v>342</v>
      </c>
      <c r="CF1" s="1067" t="s">
        <v>341</v>
      </c>
      <c r="CG1" s="1067" t="s">
        <v>340</v>
      </c>
      <c r="CH1" s="1067" t="s">
        <v>203</v>
      </c>
      <c r="CI1" s="1067" t="s">
        <v>3</v>
      </c>
      <c r="CJ1" s="1067" t="s">
        <v>202</v>
      </c>
      <c r="CK1" s="1067" t="s">
        <v>5</v>
      </c>
      <c r="CL1" s="1067" t="s">
        <v>201</v>
      </c>
      <c r="CM1" s="1067" t="s">
        <v>7</v>
      </c>
      <c r="CN1" s="1067" t="s">
        <v>8</v>
      </c>
      <c r="CO1" s="1067" t="s">
        <v>9</v>
      </c>
      <c r="CP1" s="1067" t="s">
        <v>199</v>
      </c>
      <c r="CQ1" s="1067" t="s">
        <v>11</v>
      </c>
      <c r="CR1" s="1067" t="s">
        <v>12</v>
      </c>
      <c r="CS1" s="1067" t="s">
        <v>49</v>
      </c>
      <c r="CT1" s="1067" t="s">
        <v>1483</v>
      </c>
      <c r="CU1" s="1067" t="s">
        <v>1477</v>
      </c>
      <c r="CV1" s="1067" t="s">
        <v>1506</v>
      </c>
      <c r="CW1" s="1067" t="s">
        <v>1556</v>
      </c>
      <c r="CX1" s="1067" t="s">
        <v>1612</v>
      </c>
      <c r="CY1" s="1067" t="s">
        <v>1642</v>
      </c>
      <c r="CZ1" s="1067" t="s">
        <v>1413</v>
      </c>
      <c r="DA1" s="1067" t="s">
        <v>1731</v>
      </c>
      <c r="DB1" s="1067" t="s">
        <v>1856</v>
      </c>
      <c r="DC1" s="1067" t="s">
        <v>1415</v>
      </c>
      <c r="DD1" s="1067" t="s">
        <v>1952</v>
      </c>
      <c r="DE1" s="1067" t="s">
        <v>1975</v>
      </c>
      <c r="DF1" s="1067" t="s">
        <v>2075</v>
      </c>
      <c r="DG1" s="1067" t="s">
        <v>2196</v>
      </c>
      <c r="DH1" s="1067" t="s">
        <v>2280</v>
      </c>
    </row>
    <row r="2" spans="1:112" s="1059" customFormat="1" ht="12">
      <c r="A2" s="1069" t="s">
        <v>1785</v>
      </c>
      <c r="B2" s="1068">
        <v>9.01</v>
      </c>
      <c r="C2" s="1068">
        <v>8.69</v>
      </c>
      <c r="D2" s="1068">
        <v>8.19</v>
      </c>
      <c r="E2" s="1068">
        <v>7.53</v>
      </c>
      <c r="F2" s="1068">
        <v>7.21</v>
      </c>
      <c r="G2" s="1068">
        <v>7.63</v>
      </c>
      <c r="H2" s="1068">
        <v>7.31</v>
      </c>
      <c r="I2" s="1068">
        <v>6.87</v>
      </c>
      <c r="J2" s="1068">
        <v>6.53</v>
      </c>
      <c r="K2" s="1068">
        <v>6.79</v>
      </c>
      <c r="L2" s="1068">
        <v>6.12</v>
      </c>
      <c r="M2" s="1068">
        <v>6.05</v>
      </c>
      <c r="N2" s="1068">
        <v>6.35</v>
      </c>
      <c r="O2" s="1068">
        <v>6.03</v>
      </c>
      <c r="P2" s="1068">
        <v>5.65</v>
      </c>
      <c r="Q2" s="1068">
        <v>5.0199999999999996</v>
      </c>
      <c r="R2" s="1068">
        <v>4.59</v>
      </c>
      <c r="S2" s="1068">
        <v>5</v>
      </c>
      <c r="T2" s="1068">
        <v>5.26</v>
      </c>
      <c r="U2" s="1068">
        <v>5.03</v>
      </c>
      <c r="V2" s="1068">
        <v>5.67</v>
      </c>
      <c r="W2" s="1068">
        <v>5.89</v>
      </c>
      <c r="X2" s="1068">
        <v>5.63</v>
      </c>
      <c r="Y2" s="1068">
        <v>5.34</v>
      </c>
      <c r="Z2" s="1068">
        <v>5.71</v>
      </c>
      <c r="AA2" s="1068">
        <v>5.67</v>
      </c>
      <c r="AB2" s="1068">
        <v>6.22</v>
      </c>
      <c r="AC2" s="1068">
        <v>6.46</v>
      </c>
      <c r="AD2" s="1068">
        <v>6.13</v>
      </c>
      <c r="AE2" s="1068">
        <v>6.25</v>
      </c>
      <c r="AF2" s="1068">
        <v>7.16</v>
      </c>
      <c r="AG2" s="1068">
        <v>7.36</v>
      </c>
      <c r="AH2" s="1068">
        <v>8.0399999999999991</v>
      </c>
      <c r="AI2" s="1068">
        <v>7.58</v>
      </c>
      <c r="AJ2" s="1068">
        <v>7.45</v>
      </c>
      <c r="AK2" s="1068">
        <v>7.1</v>
      </c>
      <c r="AL2" s="1068">
        <v>7.1</v>
      </c>
      <c r="AM2" s="1068">
        <v>6.65</v>
      </c>
      <c r="AN2" s="1068">
        <v>6.42</v>
      </c>
      <c r="AO2" s="1068">
        <v>5.82</v>
      </c>
      <c r="AP2" s="1068">
        <v>5.8</v>
      </c>
      <c r="AQ2" s="1068">
        <v>5.6</v>
      </c>
      <c r="AR2" s="1068">
        <v>5.43</v>
      </c>
      <c r="AS2" s="1068">
        <v>5.54</v>
      </c>
      <c r="AT2" s="1068">
        <v>5.58</v>
      </c>
      <c r="AU2" s="1068">
        <v>5.07</v>
      </c>
      <c r="AV2" s="1068">
        <v>5.07</v>
      </c>
      <c r="AW2" s="1068">
        <v>5.43</v>
      </c>
      <c r="AX2" s="1068">
        <v>5.75</v>
      </c>
      <c r="AY2" s="1068">
        <v>5.52</v>
      </c>
      <c r="AZ2" s="1068">
        <v>5.44</v>
      </c>
      <c r="BA2" s="1068">
        <v>5.88</v>
      </c>
      <c r="BB2" s="1068">
        <v>5.66</v>
      </c>
      <c r="BC2" s="1068">
        <v>5.33</v>
      </c>
      <c r="BD2" s="1068">
        <v>5.6</v>
      </c>
      <c r="BE2" s="1068">
        <v>5.79</v>
      </c>
      <c r="BF2" s="1068">
        <v>5.63</v>
      </c>
      <c r="BG2" s="1068">
        <v>6.18</v>
      </c>
      <c r="BH2" s="1068">
        <v>7.17</v>
      </c>
      <c r="BI2" s="1068">
        <v>7.45</v>
      </c>
      <c r="BJ2" s="1068">
        <v>7.54</v>
      </c>
      <c r="BK2" s="1068">
        <v>7.39</v>
      </c>
      <c r="BL2" s="1068">
        <v>6.94</v>
      </c>
      <c r="BM2" s="1068">
        <v>6.99</v>
      </c>
      <c r="BN2" s="1068">
        <v>7.1</v>
      </c>
      <c r="BO2" s="1068">
        <v>7.29</v>
      </c>
      <c r="BP2" s="1068">
        <v>7.36</v>
      </c>
      <c r="BQ2" s="1068">
        <v>7.4229251289878793</v>
      </c>
      <c r="BR2" s="1068">
        <v>7.51</v>
      </c>
      <c r="BS2" s="1068">
        <v>7.55</v>
      </c>
      <c r="BT2" s="1068">
        <v>7.0209431404899965</v>
      </c>
      <c r="BU2" s="1068">
        <v>6.84</v>
      </c>
      <c r="BV2" s="1068">
        <v>6.9631860959617313</v>
      </c>
      <c r="BW2" s="1068">
        <v>7.16</v>
      </c>
      <c r="BX2" s="1068">
        <v>6.9791776760286774</v>
      </c>
      <c r="BY2" s="1068">
        <v>6.6957022085304834</v>
      </c>
      <c r="BZ2" s="1068">
        <v>6.53</v>
      </c>
      <c r="CA2" s="1068">
        <v>6.9554149878676279</v>
      </c>
      <c r="CB2" s="1068">
        <v>6.629366400089995</v>
      </c>
      <c r="CC2" s="1068">
        <v>6.7767705333537673</v>
      </c>
      <c r="CD2" s="1068">
        <v>7.0594914892690372</v>
      </c>
      <c r="CE2" s="1068">
        <v>7.1701543738755582</v>
      </c>
      <c r="CF2" s="1068">
        <v>6.8210180696016787</v>
      </c>
      <c r="CG2" s="1068">
        <v>6.4422686995656608</v>
      </c>
      <c r="CH2" s="1068">
        <v>6.1491469440532196</v>
      </c>
      <c r="CI2" s="1068">
        <v>6.3196181554716437</v>
      </c>
      <c r="CJ2" s="1068">
        <v>6.6437592713425646</v>
      </c>
      <c r="CK2" s="1068">
        <v>6.3365038719655029</v>
      </c>
      <c r="CL2" s="1068">
        <v>7.8139109267211238</v>
      </c>
      <c r="CM2" s="1068">
        <v>9.0538395468802868</v>
      </c>
      <c r="CN2" s="1068">
        <v>10.752817207530484</v>
      </c>
      <c r="CO2" s="1068">
        <v>10.612194504317037</v>
      </c>
      <c r="CP2" s="1068">
        <v>9.0024071724761487</v>
      </c>
      <c r="CQ2" s="1068">
        <v>6.8637077684820307</v>
      </c>
      <c r="CR2" s="1068">
        <v>6.1174281717023842</v>
      </c>
      <c r="CS2" s="1068">
        <v>6.8837318586388783</v>
      </c>
      <c r="CT2" s="1068">
        <v>8.1059270179315686</v>
      </c>
      <c r="CU2" s="1068">
        <v>7.7073883866942818</v>
      </c>
      <c r="CV2" s="1068">
        <v>7.9578309584920399</v>
      </c>
      <c r="CW2" s="1068">
        <v>6.55</v>
      </c>
      <c r="CX2" s="1068">
        <v>6.05</v>
      </c>
      <c r="CY2" s="1068">
        <v>6.56</v>
      </c>
      <c r="CZ2" s="1068">
        <v>6.84</v>
      </c>
      <c r="DA2" s="1068">
        <v>6.5116332089044491</v>
      </c>
      <c r="DB2" s="1068">
        <v>7.289900352351677</v>
      </c>
      <c r="DC2" s="1068">
        <v>8.2200856871198962</v>
      </c>
      <c r="DD2" s="1068">
        <v>9.6691715306300008</v>
      </c>
      <c r="DE2" s="1068">
        <v>10.3</v>
      </c>
      <c r="DF2" s="1068">
        <v>14.26</v>
      </c>
      <c r="DG2" s="1068">
        <v>20.023438391837946</v>
      </c>
      <c r="DH2" s="1068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58" customFormat="1">
      <c r="A4" s="1064" t="s">
        <v>1787</v>
      </c>
      <c r="B4" s="1067" t="s">
        <v>1506</v>
      </c>
      <c r="C4" s="1067" t="s">
        <v>1556</v>
      </c>
      <c r="D4" s="1067" t="s">
        <v>1612</v>
      </c>
      <c r="E4" s="1067" t="s">
        <v>1642</v>
      </c>
      <c r="F4" s="1067" t="s">
        <v>1413</v>
      </c>
      <c r="G4" s="1067" t="s">
        <v>1731</v>
      </c>
      <c r="H4" s="1067" t="s">
        <v>1856</v>
      </c>
      <c r="I4" s="1067" t="s">
        <v>1415</v>
      </c>
      <c r="J4" s="1067" t="s">
        <v>1952</v>
      </c>
      <c r="K4" s="1067" t="s">
        <v>1975</v>
      </c>
      <c r="L4" s="1067" t="s">
        <v>2075</v>
      </c>
      <c r="M4" s="1067" t="s">
        <v>2196</v>
      </c>
      <c r="N4" s="1067" t="s">
        <v>2280</v>
      </c>
    </row>
    <row r="5" spans="1:112" s="1059" customFormat="1" ht="12">
      <c r="A5" s="1065" t="s">
        <v>1785</v>
      </c>
      <c r="B5" s="1060">
        <v>7.9578309584920399</v>
      </c>
      <c r="C5" s="1060">
        <v>6.55</v>
      </c>
      <c r="D5" s="1060">
        <v>6.05</v>
      </c>
      <c r="E5" s="1060">
        <v>6.56</v>
      </c>
      <c r="F5" s="1060">
        <v>6.84</v>
      </c>
      <c r="G5" s="1060">
        <v>6.5116332089044491</v>
      </c>
      <c r="H5" s="1060">
        <v>7.289900352351677</v>
      </c>
      <c r="I5" s="1060">
        <v>8.2200856871198962</v>
      </c>
      <c r="J5" s="1060">
        <v>9.6691715306300008</v>
      </c>
      <c r="K5" s="1060">
        <v>10.3</v>
      </c>
      <c r="L5" s="1060">
        <v>14.26</v>
      </c>
      <c r="M5" s="1060">
        <v>20.023438391837946</v>
      </c>
      <c r="N5" s="1060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62" t="s">
        <v>424</v>
      </c>
      <c r="B8" s="1063" t="s">
        <v>1785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61" t="s">
        <v>423</v>
      </c>
      <c r="B9" s="1068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61" t="s">
        <v>422</v>
      </c>
      <c r="B10" s="1068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61" t="s">
        <v>421</v>
      </c>
      <c r="B11" s="1068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61" t="s">
        <v>420</v>
      </c>
      <c r="B12" s="1068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61" t="s">
        <v>419</v>
      </c>
      <c r="B13" s="1068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61" t="s">
        <v>418</v>
      </c>
      <c r="B14" s="1068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61" t="s">
        <v>417</v>
      </c>
      <c r="B15" s="1068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61" t="s">
        <v>416</v>
      </c>
      <c r="B16" s="1068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61" t="s">
        <v>415</v>
      </c>
      <c r="B17" s="1068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61" t="s">
        <v>414</v>
      </c>
      <c r="B18" s="1068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61" t="s">
        <v>413</v>
      </c>
      <c r="B19" s="1068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61" t="s">
        <v>412</v>
      </c>
      <c r="B20" s="1068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61" t="s">
        <v>411</v>
      </c>
      <c r="B21" s="1068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61" t="s">
        <v>410</v>
      </c>
      <c r="B22" s="1068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61" t="s">
        <v>409</v>
      </c>
      <c r="B23" s="1068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61" t="s">
        <v>408</v>
      </c>
      <c r="B24" s="1068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61" t="s">
        <v>407</v>
      </c>
      <c r="B25" s="1068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61" t="s">
        <v>406</v>
      </c>
      <c r="B26" s="1068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61" t="s">
        <v>405</v>
      </c>
      <c r="B27" s="1068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61" t="s">
        <v>404</v>
      </c>
      <c r="B28" s="1068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61" t="s">
        <v>403</v>
      </c>
      <c r="B29" s="1068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61" t="s">
        <v>402</v>
      </c>
      <c r="B30" s="1068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61" t="s">
        <v>401</v>
      </c>
      <c r="B31" s="1068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61" t="s">
        <v>400</v>
      </c>
      <c r="B32" s="1068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61" t="s">
        <v>399</v>
      </c>
      <c r="B33" s="1068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61" t="s">
        <v>398</v>
      </c>
      <c r="B34" s="1068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61" t="s">
        <v>397</v>
      </c>
      <c r="B35" s="1068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61" t="s">
        <v>396</v>
      </c>
      <c r="B36" s="1068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61" t="s">
        <v>395</v>
      </c>
      <c r="B37" s="1068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61" t="s">
        <v>394</v>
      </c>
      <c r="B38" s="1068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61" t="s">
        <v>393</v>
      </c>
      <c r="B39" s="1068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61" t="s">
        <v>392</v>
      </c>
      <c r="B40" s="1068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61" t="s">
        <v>391</v>
      </c>
      <c r="B41" s="1068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61" t="s">
        <v>390</v>
      </c>
      <c r="B42" s="1068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61" t="s">
        <v>389</v>
      </c>
      <c r="B43" s="1068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61" t="s">
        <v>388</v>
      </c>
      <c r="B44" s="1068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61" t="s">
        <v>387</v>
      </c>
      <c r="B45" s="1068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61" t="s">
        <v>386</v>
      </c>
      <c r="B46" s="1068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61" t="s">
        <v>385</v>
      </c>
      <c r="B47" s="1068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61" t="s">
        <v>384</v>
      </c>
      <c r="B48" s="1068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61" t="s">
        <v>383</v>
      </c>
      <c r="B49" s="1068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61" t="s">
        <v>382</v>
      </c>
      <c r="B50" s="1068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61" t="s">
        <v>381</v>
      </c>
      <c r="B51" s="1068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61" t="s">
        <v>380</v>
      </c>
      <c r="B52" s="1068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61" t="s">
        <v>379</v>
      </c>
      <c r="B53" s="1068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61" t="s">
        <v>378</v>
      </c>
      <c r="B54" s="1068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61" t="s">
        <v>377</v>
      </c>
      <c r="B55" s="1068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61" t="s">
        <v>376</v>
      </c>
      <c r="B56" s="1068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61" t="s">
        <v>375</v>
      </c>
      <c r="B57" s="1068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61" t="s">
        <v>374</v>
      </c>
      <c r="B58" s="1068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61" t="s">
        <v>373</v>
      </c>
      <c r="B59" s="1068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61" t="s">
        <v>372</v>
      </c>
      <c r="B60" s="1068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61" t="s">
        <v>371</v>
      </c>
      <c r="B61" s="1068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61" t="s">
        <v>370</v>
      </c>
      <c r="B62" s="1068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61" t="s">
        <v>369</v>
      </c>
      <c r="B63" s="1068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61" t="s">
        <v>368</v>
      </c>
      <c r="B64" s="1068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61" t="s">
        <v>367</v>
      </c>
      <c r="B65" s="1068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61" t="s">
        <v>366</v>
      </c>
      <c r="B66" s="1068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61" t="s">
        <v>365</v>
      </c>
      <c r="B67" s="1068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61" t="s">
        <v>364</v>
      </c>
      <c r="B68" s="1068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61" t="s">
        <v>363</v>
      </c>
      <c r="B69" s="1068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61" t="s">
        <v>362</v>
      </c>
      <c r="B70" s="1068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61" t="s">
        <v>361</v>
      </c>
      <c r="B71" s="1068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61" t="s">
        <v>360</v>
      </c>
      <c r="B72" s="1068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61" t="s">
        <v>359</v>
      </c>
      <c r="B73" s="1068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61" t="s">
        <v>358</v>
      </c>
      <c r="B74" s="1068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61" t="s">
        <v>357</v>
      </c>
      <c r="B75" s="1068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61" t="s">
        <v>356</v>
      </c>
      <c r="B76" s="1068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61" t="s">
        <v>355</v>
      </c>
      <c r="B77" s="1068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61" t="s">
        <v>354</v>
      </c>
      <c r="B78" s="1068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61" t="s">
        <v>353</v>
      </c>
      <c r="B79" s="1068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61" t="s">
        <v>352</v>
      </c>
      <c r="B80" s="1068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61" t="s">
        <v>351</v>
      </c>
      <c r="B81" s="1068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61" t="s">
        <v>350</v>
      </c>
      <c r="B82" s="1068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61" t="s">
        <v>349</v>
      </c>
      <c r="B83" s="1068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61" t="s">
        <v>348</v>
      </c>
      <c r="B84" s="1068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61" t="s">
        <v>347</v>
      </c>
      <c r="B85" s="1068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61" t="s">
        <v>346</v>
      </c>
      <c r="B86" s="1068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61" t="s">
        <v>345</v>
      </c>
      <c r="B87" s="1068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61" t="s">
        <v>344</v>
      </c>
      <c r="B88" s="1068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61" t="s">
        <v>343</v>
      </c>
      <c r="B89" s="1068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61" t="s">
        <v>342</v>
      </c>
      <c r="B90" s="1068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61" t="s">
        <v>341</v>
      </c>
      <c r="B91" s="1068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61" t="s">
        <v>340</v>
      </c>
      <c r="B92" s="1068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61" t="s">
        <v>203</v>
      </c>
      <c r="B93" s="1068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61" t="s">
        <v>3</v>
      </c>
      <c r="B94" s="1068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61" t="s">
        <v>202</v>
      </c>
      <c r="B95" s="1068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61" t="s">
        <v>5</v>
      </c>
      <c r="B96" s="1068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61" t="s">
        <v>201</v>
      </c>
      <c r="B97" s="1068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61" t="s">
        <v>7</v>
      </c>
      <c r="B98" s="1068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61" t="s">
        <v>8</v>
      </c>
      <c r="B99" s="1068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61" t="s">
        <v>9</v>
      </c>
      <c r="B100" s="1068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61" t="s">
        <v>199</v>
      </c>
      <c r="B101" s="1068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61" t="s">
        <v>11</v>
      </c>
      <c r="B102" s="1068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61" t="s">
        <v>12</v>
      </c>
      <c r="B103" s="1068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61" t="s">
        <v>49</v>
      </c>
      <c r="B104" s="1068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61" t="s">
        <v>1483</v>
      </c>
      <c r="B105" s="1068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61" t="s">
        <v>1477</v>
      </c>
      <c r="B106" s="1068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61" t="s">
        <v>1506</v>
      </c>
      <c r="B107" s="1068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61" t="s">
        <v>1556</v>
      </c>
      <c r="B108" s="1068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61" t="s">
        <v>1612</v>
      </c>
      <c r="B109" s="1068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61" t="s">
        <v>1642</v>
      </c>
      <c r="B110" s="1068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61" t="s">
        <v>1413</v>
      </c>
      <c r="B111" s="1068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61" t="s">
        <v>1731</v>
      </c>
      <c r="B112" s="1068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61" t="s">
        <v>1856</v>
      </c>
      <c r="B113" s="1068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61" t="s">
        <v>1415</v>
      </c>
      <c r="B114" s="1068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61" t="s">
        <v>1952</v>
      </c>
      <c r="B115" s="1068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61" t="s">
        <v>1975</v>
      </c>
      <c r="B116" s="1068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61" t="s">
        <v>2075</v>
      </c>
      <c r="B117" s="1068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61" t="s">
        <v>2196</v>
      </c>
      <c r="B118" s="1068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61" t="s">
        <v>2280</v>
      </c>
      <c r="B119" s="1068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30"/>
  <sheetViews>
    <sheetView showGridLines="0" rightToLeft="1" topLeftCell="B1" zoomScale="85" zoomScaleNormal="85" workbookViewId="0">
      <selection activeCell="B4" sqref="B4"/>
    </sheetView>
  </sheetViews>
  <sheetFormatPr defaultColWidth="9.140625" defaultRowHeight="18"/>
  <cols>
    <col min="1" max="1" width="15" style="20" bestFit="1" customWidth="1"/>
    <col min="2" max="2" width="27.42578125" style="20" bestFit="1" customWidth="1"/>
    <col min="3" max="3" width="23.28515625" style="20" bestFit="1" customWidth="1"/>
    <col min="4" max="4" width="8.42578125" style="20" bestFit="1" customWidth="1"/>
    <col min="5" max="5" width="50" style="21" bestFit="1" customWidth="1"/>
    <col min="6" max="6" width="19.42578125" style="17" bestFit="1" customWidth="1"/>
    <col min="7" max="16384" width="9.140625" style="17"/>
  </cols>
  <sheetData>
    <row r="1" spans="1:6" ht="18.75">
      <c r="A1" s="670" t="s">
        <v>156</v>
      </c>
      <c r="B1" s="670" t="s">
        <v>273</v>
      </c>
      <c r="C1" s="670" t="s">
        <v>274</v>
      </c>
      <c r="D1" s="670" t="s">
        <v>275</v>
      </c>
      <c r="E1" s="670" t="s">
        <v>276</v>
      </c>
      <c r="F1" s="670" t="s">
        <v>277</v>
      </c>
    </row>
    <row r="2" spans="1:6">
      <c r="A2" s="18" t="s">
        <v>22</v>
      </c>
      <c r="B2" s="18" t="s">
        <v>145</v>
      </c>
      <c r="C2" s="18" t="s">
        <v>2316</v>
      </c>
      <c r="D2" s="18" t="s">
        <v>2317</v>
      </c>
      <c r="E2" s="18" t="s">
        <v>278</v>
      </c>
      <c r="F2" s="18">
        <v>1</v>
      </c>
    </row>
    <row r="3" spans="1:6" ht="21" customHeight="1">
      <c r="A3" s="19" t="s">
        <v>22</v>
      </c>
      <c r="B3" s="19" t="s">
        <v>106</v>
      </c>
      <c r="C3" s="19" t="s">
        <v>2481</v>
      </c>
      <c r="D3" s="19" t="s">
        <v>2482</v>
      </c>
      <c r="E3" s="19" t="s">
        <v>279</v>
      </c>
      <c r="F3" s="19">
        <v>1</v>
      </c>
    </row>
    <row r="4" spans="1:6">
      <c r="A4" s="18" t="s">
        <v>22</v>
      </c>
      <c r="B4" s="18" t="s">
        <v>106</v>
      </c>
      <c r="C4" s="18" t="s">
        <v>2620</v>
      </c>
      <c r="D4" s="18" t="s">
        <v>2621</v>
      </c>
      <c r="E4" s="18" t="s">
        <v>2487</v>
      </c>
      <c r="F4" s="18">
        <v>6</v>
      </c>
    </row>
    <row r="5" spans="1:6">
      <c r="A5" s="19" t="s">
        <v>22</v>
      </c>
      <c r="B5" s="19" t="s">
        <v>106</v>
      </c>
      <c r="C5" s="19" t="s">
        <v>2187</v>
      </c>
      <c r="D5" s="19" t="s">
        <v>2188</v>
      </c>
      <c r="E5" s="19" t="s">
        <v>278</v>
      </c>
      <c r="F5" s="19">
        <v>2</v>
      </c>
    </row>
    <row r="6" spans="1:6">
      <c r="A6" s="18" t="s">
        <v>22</v>
      </c>
      <c r="B6" s="18" t="s">
        <v>135</v>
      </c>
      <c r="C6" s="18" t="s">
        <v>2622</v>
      </c>
      <c r="D6" s="18" t="s">
        <v>2623</v>
      </c>
      <c r="E6" s="18" t="s">
        <v>2190</v>
      </c>
      <c r="F6" s="18">
        <v>7</v>
      </c>
    </row>
    <row r="7" spans="1:6">
      <c r="A7" s="19" t="s">
        <v>22</v>
      </c>
      <c r="B7" s="19" t="s">
        <v>125</v>
      </c>
      <c r="C7" s="19" t="s">
        <v>2483</v>
      </c>
      <c r="D7" s="19" t="s">
        <v>2484</v>
      </c>
      <c r="E7" s="19" t="s">
        <v>278</v>
      </c>
      <c r="F7" s="19">
        <v>4</v>
      </c>
    </row>
    <row r="8" spans="1:6">
      <c r="A8" s="18" t="s">
        <v>22</v>
      </c>
      <c r="B8" s="18" t="s">
        <v>125</v>
      </c>
      <c r="C8" s="18" t="s">
        <v>2624</v>
      </c>
      <c r="D8" s="18" t="s">
        <v>2625</v>
      </c>
      <c r="E8" s="18" t="s">
        <v>278</v>
      </c>
      <c r="F8" s="18">
        <v>4</v>
      </c>
    </row>
    <row r="9" spans="1:6">
      <c r="A9" s="19" t="s">
        <v>22</v>
      </c>
      <c r="B9" s="19" t="s">
        <v>125</v>
      </c>
      <c r="C9" s="19" t="s">
        <v>2399</v>
      </c>
      <c r="D9" s="19" t="s">
        <v>2400</v>
      </c>
      <c r="E9" s="19" t="s">
        <v>278</v>
      </c>
      <c r="F9" s="19">
        <v>1</v>
      </c>
    </row>
    <row r="10" spans="1:6">
      <c r="A10" s="18" t="s">
        <v>22</v>
      </c>
      <c r="B10" s="18" t="s">
        <v>125</v>
      </c>
      <c r="C10" s="18" t="s">
        <v>2026</v>
      </c>
      <c r="D10" s="18" t="s">
        <v>2027</v>
      </c>
      <c r="E10" s="18" t="s">
        <v>279</v>
      </c>
      <c r="F10" s="18">
        <v>1</v>
      </c>
    </row>
    <row r="11" spans="1:6">
      <c r="A11" s="19" t="s">
        <v>22</v>
      </c>
      <c r="B11" s="19" t="s">
        <v>125</v>
      </c>
      <c r="C11" s="19" t="s">
        <v>2485</v>
      </c>
      <c r="D11" s="19" t="s">
        <v>2486</v>
      </c>
      <c r="E11" s="19" t="s">
        <v>279</v>
      </c>
      <c r="F11" s="19">
        <v>2</v>
      </c>
    </row>
    <row r="12" spans="1:6">
      <c r="A12" s="18" t="s">
        <v>22</v>
      </c>
      <c r="B12" s="18" t="s">
        <v>125</v>
      </c>
      <c r="C12" s="18" t="s">
        <v>2626</v>
      </c>
      <c r="D12" s="18" t="s">
        <v>2627</v>
      </c>
      <c r="E12" s="18" t="s">
        <v>279</v>
      </c>
      <c r="F12" s="18">
        <v>1</v>
      </c>
    </row>
    <row r="13" spans="1:6">
      <c r="A13" s="19" t="s">
        <v>22</v>
      </c>
      <c r="B13" s="19" t="s">
        <v>108</v>
      </c>
      <c r="C13" s="19" t="s">
        <v>2333</v>
      </c>
      <c r="D13" s="19" t="s">
        <v>2334</v>
      </c>
      <c r="E13" s="19" t="s">
        <v>279</v>
      </c>
      <c r="F13" s="19">
        <v>1</v>
      </c>
    </row>
    <row r="14" spans="1:6">
      <c r="A14" s="18" t="s">
        <v>22</v>
      </c>
      <c r="B14" s="18" t="s">
        <v>108</v>
      </c>
      <c r="C14" s="18" t="s">
        <v>2628</v>
      </c>
      <c r="D14" s="18" t="s">
        <v>2629</v>
      </c>
      <c r="E14" s="18" t="s">
        <v>278</v>
      </c>
      <c r="F14" s="18">
        <v>1</v>
      </c>
    </row>
    <row r="15" spans="1:6">
      <c r="A15" s="19" t="s">
        <v>22</v>
      </c>
      <c r="B15" s="19" t="s">
        <v>108</v>
      </c>
      <c r="C15" s="19" t="s">
        <v>2630</v>
      </c>
      <c r="D15" s="19" t="s">
        <v>2631</v>
      </c>
      <c r="E15" s="19" t="s">
        <v>278</v>
      </c>
      <c r="F15" s="19">
        <v>13</v>
      </c>
    </row>
    <row r="16" spans="1:6">
      <c r="A16" s="18" t="s">
        <v>22</v>
      </c>
      <c r="B16" s="18" t="s">
        <v>127</v>
      </c>
      <c r="C16" s="18" t="s">
        <v>2632</v>
      </c>
      <c r="D16" s="18" t="s">
        <v>2633</v>
      </c>
      <c r="E16" s="18" t="s">
        <v>2634</v>
      </c>
      <c r="F16" s="18">
        <v>5</v>
      </c>
    </row>
    <row r="17" spans="1:6">
      <c r="A17" s="19" t="s">
        <v>22</v>
      </c>
      <c r="B17" s="19" t="s">
        <v>127</v>
      </c>
      <c r="C17" s="19" t="s">
        <v>2635</v>
      </c>
      <c r="D17" s="19" t="s">
        <v>2636</v>
      </c>
      <c r="E17" s="19" t="s">
        <v>279</v>
      </c>
      <c r="F17" s="19">
        <v>7</v>
      </c>
    </row>
    <row r="18" spans="1:6">
      <c r="A18" s="18" t="s">
        <v>22</v>
      </c>
      <c r="B18" s="18" t="s">
        <v>120</v>
      </c>
      <c r="C18" s="18" t="s">
        <v>2637</v>
      </c>
      <c r="D18" s="18" t="s">
        <v>2638</v>
      </c>
      <c r="E18" s="18" t="s">
        <v>2190</v>
      </c>
      <c r="F18" s="18">
        <v>5</v>
      </c>
    </row>
    <row r="19" spans="1:6">
      <c r="A19" s="19" t="s">
        <v>22</v>
      </c>
      <c r="B19" s="19" t="s">
        <v>120</v>
      </c>
      <c r="C19" s="19" t="s">
        <v>2639</v>
      </c>
      <c r="D19" s="19" t="s">
        <v>2640</v>
      </c>
      <c r="E19" s="19" t="s">
        <v>2190</v>
      </c>
      <c r="F19" s="19">
        <v>6</v>
      </c>
    </row>
    <row r="20" spans="1:6">
      <c r="A20" s="18" t="s">
        <v>22</v>
      </c>
      <c r="B20" s="18" t="s">
        <v>118</v>
      </c>
      <c r="C20" s="18" t="s">
        <v>2402</v>
      </c>
      <c r="D20" s="18" t="s">
        <v>2403</v>
      </c>
      <c r="E20" s="18" t="s">
        <v>2190</v>
      </c>
      <c r="F20" s="18">
        <v>4</v>
      </c>
    </row>
    <row r="21" spans="1:6">
      <c r="A21" s="19" t="s">
        <v>22</v>
      </c>
      <c r="B21" s="19" t="s">
        <v>129</v>
      </c>
      <c r="C21" s="19" t="s">
        <v>2641</v>
      </c>
      <c r="D21" s="19" t="s">
        <v>2642</v>
      </c>
      <c r="E21" s="19" t="s">
        <v>278</v>
      </c>
      <c r="F21" s="19">
        <v>9</v>
      </c>
    </row>
    <row r="22" spans="1:6">
      <c r="A22" s="18" t="s">
        <v>22</v>
      </c>
      <c r="B22" s="18" t="s">
        <v>117</v>
      </c>
      <c r="C22" s="18" t="s">
        <v>2643</v>
      </c>
      <c r="D22" s="18" t="s">
        <v>2644</v>
      </c>
      <c r="E22" s="18" t="s">
        <v>278</v>
      </c>
      <c r="F22" s="18">
        <v>6</v>
      </c>
    </row>
    <row r="23" spans="1:6">
      <c r="A23" s="19" t="s">
        <v>22</v>
      </c>
      <c r="B23" s="19" t="s">
        <v>117</v>
      </c>
      <c r="C23" s="19" t="s">
        <v>2404</v>
      </c>
      <c r="D23" s="19" t="s">
        <v>2405</v>
      </c>
      <c r="E23" s="19" t="s">
        <v>278</v>
      </c>
      <c r="F23" s="19">
        <v>2</v>
      </c>
    </row>
    <row r="24" spans="1:6">
      <c r="A24" s="18" t="s">
        <v>22</v>
      </c>
      <c r="B24" s="18" t="s">
        <v>117</v>
      </c>
      <c r="C24" s="18" t="s">
        <v>2645</v>
      </c>
      <c r="D24" s="18" t="s">
        <v>2646</v>
      </c>
      <c r="E24" s="18" t="s">
        <v>278</v>
      </c>
      <c r="F24" s="18">
        <v>3</v>
      </c>
    </row>
    <row r="25" spans="1:6">
      <c r="A25" s="19" t="s">
        <v>22</v>
      </c>
      <c r="B25" s="19" t="s">
        <v>117</v>
      </c>
      <c r="C25" s="19" t="s">
        <v>2647</v>
      </c>
      <c r="D25" s="19" t="s">
        <v>2648</v>
      </c>
      <c r="E25" s="19" t="s">
        <v>278</v>
      </c>
      <c r="F25" s="19">
        <v>1</v>
      </c>
    </row>
    <row r="26" spans="1:6">
      <c r="A26" s="18" t="s">
        <v>22</v>
      </c>
      <c r="B26" s="18" t="s">
        <v>117</v>
      </c>
      <c r="C26" s="18" t="s">
        <v>2649</v>
      </c>
      <c r="D26" s="18" t="s">
        <v>2650</v>
      </c>
      <c r="E26" s="18" t="s">
        <v>278</v>
      </c>
      <c r="F26" s="18">
        <v>4</v>
      </c>
    </row>
    <row r="27" spans="1:6">
      <c r="A27" s="19" t="s">
        <v>22</v>
      </c>
      <c r="B27" s="19" t="s">
        <v>117</v>
      </c>
      <c r="C27" s="19" t="s">
        <v>2651</v>
      </c>
      <c r="D27" s="19" t="s">
        <v>2652</v>
      </c>
      <c r="E27" s="19" t="s">
        <v>2190</v>
      </c>
      <c r="F27" s="19">
        <v>9</v>
      </c>
    </row>
    <row r="28" spans="1:6">
      <c r="A28" s="18" t="s">
        <v>22</v>
      </c>
      <c r="B28" s="18" t="s">
        <v>117</v>
      </c>
      <c r="C28" s="18" t="s">
        <v>2318</v>
      </c>
      <c r="D28" s="18" t="s">
        <v>2319</v>
      </c>
      <c r="E28" s="18" t="s">
        <v>278</v>
      </c>
      <c r="F28" s="18">
        <v>2</v>
      </c>
    </row>
    <row r="29" spans="1:6">
      <c r="A29" s="19" t="s">
        <v>22</v>
      </c>
      <c r="B29" s="19" t="s">
        <v>117</v>
      </c>
      <c r="C29" s="19" t="s">
        <v>2653</v>
      </c>
      <c r="D29" s="19" t="s">
        <v>2654</v>
      </c>
      <c r="E29" s="19" t="s">
        <v>278</v>
      </c>
      <c r="F29" s="19">
        <v>2</v>
      </c>
    </row>
    <row r="30" spans="1:6">
      <c r="A30" s="18" t="s">
        <v>22</v>
      </c>
      <c r="B30" s="18" t="s">
        <v>111</v>
      </c>
      <c r="C30" s="18" t="s">
        <v>1915</v>
      </c>
      <c r="D30" s="18" t="s">
        <v>1916</v>
      </c>
      <c r="E30" s="18" t="s">
        <v>279</v>
      </c>
      <c r="F30" s="18">
        <v>6</v>
      </c>
    </row>
    <row r="31" spans="1:6">
      <c r="A31" s="19" t="s">
        <v>22</v>
      </c>
      <c r="B31" s="19" t="s">
        <v>138</v>
      </c>
      <c r="C31" s="19" t="s">
        <v>2488</v>
      </c>
      <c r="D31" s="19" t="s">
        <v>2488</v>
      </c>
      <c r="E31" s="19" t="s">
        <v>278</v>
      </c>
      <c r="F31" s="19">
        <v>1</v>
      </c>
    </row>
    <row r="32" spans="1:6">
      <c r="A32" s="18" t="s">
        <v>22</v>
      </c>
      <c r="B32" s="18" t="s">
        <v>128</v>
      </c>
      <c r="C32" s="18" t="s">
        <v>2655</v>
      </c>
      <c r="D32" s="18" t="s">
        <v>2656</v>
      </c>
      <c r="E32" s="18" t="s">
        <v>1622</v>
      </c>
      <c r="F32" s="18">
        <v>13</v>
      </c>
    </row>
    <row r="33" spans="1:6">
      <c r="A33" s="19" t="s">
        <v>22</v>
      </c>
      <c r="B33" s="19" t="s">
        <v>134</v>
      </c>
      <c r="C33" s="19" t="s">
        <v>2657</v>
      </c>
      <c r="D33" s="19" t="s">
        <v>2658</v>
      </c>
      <c r="E33" s="19" t="s">
        <v>2659</v>
      </c>
      <c r="F33" s="19">
        <v>3</v>
      </c>
    </row>
    <row r="34" spans="1:6">
      <c r="A34" s="18" t="s">
        <v>22</v>
      </c>
      <c r="B34" s="18" t="s">
        <v>134</v>
      </c>
      <c r="C34" s="18" t="s">
        <v>2335</v>
      </c>
      <c r="D34" s="18" t="s">
        <v>2336</v>
      </c>
      <c r="E34" s="18" t="s">
        <v>278</v>
      </c>
      <c r="F34" s="18">
        <v>2</v>
      </c>
    </row>
    <row r="35" spans="1:6">
      <c r="A35" s="19" t="s">
        <v>22</v>
      </c>
      <c r="B35" s="19" t="s">
        <v>119</v>
      </c>
      <c r="C35" s="19" t="s">
        <v>2406</v>
      </c>
      <c r="D35" s="19" t="s">
        <v>2407</v>
      </c>
      <c r="E35" s="19" t="s">
        <v>279</v>
      </c>
      <c r="F35" s="19">
        <v>2</v>
      </c>
    </row>
    <row r="36" spans="1:6">
      <c r="A36" s="18" t="s">
        <v>22</v>
      </c>
      <c r="B36" s="18" t="s">
        <v>119</v>
      </c>
      <c r="C36" s="18" t="s">
        <v>2660</v>
      </c>
      <c r="D36" s="18" t="s">
        <v>2661</v>
      </c>
      <c r="E36" s="18" t="s">
        <v>2662</v>
      </c>
      <c r="F36" s="18">
        <v>6</v>
      </c>
    </row>
    <row r="37" spans="1:6">
      <c r="A37" s="19" t="s">
        <v>22</v>
      </c>
      <c r="B37" s="19" t="s">
        <v>109</v>
      </c>
      <c r="C37" s="19" t="s">
        <v>2489</v>
      </c>
      <c r="D37" s="19" t="s">
        <v>2490</v>
      </c>
      <c r="E37" s="19" t="s">
        <v>279</v>
      </c>
      <c r="F37" s="19">
        <v>2</v>
      </c>
    </row>
    <row r="38" spans="1:6">
      <c r="A38" s="18" t="s">
        <v>22</v>
      </c>
      <c r="B38" s="18" t="s">
        <v>109</v>
      </c>
      <c r="C38" s="18" t="s">
        <v>2663</v>
      </c>
      <c r="D38" s="18" t="s">
        <v>2664</v>
      </c>
      <c r="E38" s="18" t="s">
        <v>279</v>
      </c>
      <c r="F38" s="18">
        <v>1</v>
      </c>
    </row>
    <row r="39" spans="1:6">
      <c r="A39" s="19" t="s">
        <v>22</v>
      </c>
      <c r="B39" s="19" t="s">
        <v>113</v>
      </c>
      <c r="C39" s="19" t="s">
        <v>2260</v>
      </c>
      <c r="D39" s="19" t="s">
        <v>2261</v>
      </c>
      <c r="E39" s="19" t="s">
        <v>279</v>
      </c>
      <c r="F39" s="19">
        <v>1</v>
      </c>
    </row>
    <row r="40" spans="1:6">
      <c r="A40" s="18" t="s">
        <v>22</v>
      </c>
      <c r="B40" s="18" t="s">
        <v>107</v>
      </c>
      <c r="C40" s="18" t="s">
        <v>2665</v>
      </c>
      <c r="D40" s="18" t="s">
        <v>2666</v>
      </c>
      <c r="E40" s="18" t="s">
        <v>2194</v>
      </c>
      <c r="F40" s="18">
        <v>10</v>
      </c>
    </row>
    <row r="41" spans="1:6">
      <c r="A41" s="19" t="s">
        <v>22</v>
      </c>
      <c r="B41" s="19" t="s">
        <v>107</v>
      </c>
      <c r="C41" s="19" t="s">
        <v>2262</v>
      </c>
      <c r="D41" s="19" t="s">
        <v>2263</v>
      </c>
      <c r="E41" s="19" t="s">
        <v>2667</v>
      </c>
      <c r="F41" s="19">
        <v>10</v>
      </c>
    </row>
    <row r="42" spans="1:6">
      <c r="A42" s="18" t="s">
        <v>22</v>
      </c>
      <c r="B42" s="18" t="s">
        <v>107</v>
      </c>
      <c r="C42" s="18" t="s">
        <v>2264</v>
      </c>
      <c r="D42" s="18" t="s">
        <v>2265</v>
      </c>
      <c r="E42" s="18" t="s">
        <v>2667</v>
      </c>
      <c r="F42" s="18">
        <v>10</v>
      </c>
    </row>
    <row r="43" spans="1:6">
      <c r="A43" s="19" t="s">
        <v>22</v>
      </c>
      <c r="B43" s="19" t="s">
        <v>107</v>
      </c>
      <c r="C43" s="19" t="s">
        <v>2266</v>
      </c>
      <c r="D43" s="19" t="s">
        <v>2267</v>
      </c>
      <c r="E43" s="19" t="s">
        <v>2667</v>
      </c>
      <c r="F43" s="19">
        <v>10</v>
      </c>
    </row>
    <row r="44" spans="1:6">
      <c r="A44" s="18" t="s">
        <v>22</v>
      </c>
      <c r="B44" s="18" t="s">
        <v>107</v>
      </c>
      <c r="C44" s="18" t="s">
        <v>2668</v>
      </c>
      <c r="D44" s="18" t="s">
        <v>2669</v>
      </c>
      <c r="E44" s="18" t="s">
        <v>278</v>
      </c>
      <c r="F44" s="18">
        <v>2</v>
      </c>
    </row>
    <row r="45" spans="1:6">
      <c r="A45" s="19" t="s">
        <v>22</v>
      </c>
      <c r="B45" s="19" t="s">
        <v>122</v>
      </c>
      <c r="C45" s="19" t="s">
        <v>2670</v>
      </c>
      <c r="D45" s="19" t="s">
        <v>2671</v>
      </c>
      <c r="E45" s="19" t="s">
        <v>279</v>
      </c>
      <c r="F45" s="19">
        <v>2</v>
      </c>
    </row>
    <row r="46" spans="1:6">
      <c r="A46" s="18" t="s">
        <v>22</v>
      </c>
      <c r="B46" s="18" t="s">
        <v>122</v>
      </c>
      <c r="C46" s="18" t="s">
        <v>2491</v>
      </c>
      <c r="D46" s="18" t="s">
        <v>2492</v>
      </c>
      <c r="E46" s="18" t="s">
        <v>2030</v>
      </c>
      <c r="F46" s="18">
        <v>2</v>
      </c>
    </row>
    <row r="47" spans="1:6">
      <c r="A47" s="19" t="s">
        <v>22</v>
      </c>
      <c r="B47" s="19" t="s">
        <v>122</v>
      </c>
      <c r="C47" s="19" t="s">
        <v>2320</v>
      </c>
      <c r="D47" s="19" t="s">
        <v>2321</v>
      </c>
      <c r="E47" s="19" t="s">
        <v>279</v>
      </c>
      <c r="F47" s="19">
        <v>3</v>
      </c>
    </row>
    <row r="48" spans="1:6">
      <c r="A48" s="18" t="s">
        <v>22</v>
      </c>
      <c r="B48" s="18" t="s">
        <v>105</v>
      </c>
      <c r="C48" s="18" t="s">
        <v>2672</v>
      </c>
      <c r="D48" s="18" t="s">
        <v>2673</v>
      </c>
      <c r="E48" s="18" t="s">
        <v>2030</v>
      </c>
      <c r="F48" s="18">
        <v>3</v>
      </c>
    </row>
    <row r="49" spans="1:6">
      <c r="A49" s="19" t="s">
        <v>22</v>
      </c>
      <c r="B49" s="19" t="s">
        <v>105</v>
      </c>
      <c r="C49" s="19" t="s">
        <v>2408</v>
      </c>
      <c r="D49" s="19" t="s">
        <v>2409</v>
      </c>
      <c r="E49" s="19" t="s">
        <v>279</v>
      </c>
      <c r="F49" s="19">
        <v>1</v>
      </c>
    </row>
    <row r="50" spans="1:6">
      <c r="A50" s="18" t="s">
        <v>22</v>
      </c>
      <c r="B50" s="18" t="s">
        <v>137</v>
      </c>
      <c r="C50" s="18" t="s">
        <v>2493</v>
      </c>
      <c r="D50" s="18" t="s">
        <v>2494</v>
      </c>
      <c r="E50" s="18" t="s">
        <v>2431</v>
      </c>
      <c r="F50" s="18">
        <v>4</v>
      </c>
    </row>
    <row r="51" spans="1:6">
      <c r="A51" s="19" t="s">
        <v>22</v>
      </c>
      <c r="B51" s="19" t="s">
        <v>132</v>
      </c>
      <c r="C51" s="19" t="s">
        <v>2495</v>
      </c>
      <c r="D51" s="19" t="s">
        <v>2496</v>
      </c>
      <c r="E51" s="19" t="s">
        <v>2190</v>
      </c>
      <c r="F51" s="19">
        <v>3</v>
      </c>
    </row>
    <row r="52" spans="1:6">
      <c r="A52" s="18" t="s">
        <v>22</v>
      </c>
      <c r="B52" s="18" t="s">
        <v>132</v>
      </c>
      <c r="C52" s="18" t="s">
        <v>2674</v>
      </c>
      <c r="D52" s="18" t="s">
        <v>2675</v>
      </c>
      <c r="E52" s="18" t="s">
        <v>279</v>
      </c>
      <c r="F52" s="18">
        <v>1</v>
      </c>
    </row>
    <row r="53" spans="1:6">
      <c r="A53" s="19" t="s">
        <v>22</v>
      </c>
      <c r="B53" s="19" t="s">
        <v>132</v>
      </c>
      <c r="C53" s="19" t="s">
        <v>2497</v>
      </c>
      <c r="D53" s="19" t="s">
        <v>2498</v>
      </c>
      <c r="E53" s="19" t="s">
        <v>278</v>
      </c>
      <c r="F53" s="19">
        <v>1</v>
      </c>
    </row>
    <row r="54" spans="1:6">
      <c r="A54" s="18" t="s">
        <v>22</v>
      </c>
      <c r="B54" s="18" t="s">
        <v>132</v>
      </c>
      <c r="C54" s="18" t="s">
        <v>2191</v>
      </c>
      <c r="D54" s="18" t="s">
        <v>2192</v>
      </c>
      <c r="E54" s="18" t="s">
        <v>278</v>
      </c>
      <c r="F54" s="18">
        <v>2</v>
      </c>
    </row>
    <row r="55" spans="1:6">
      <c r="A55" s="19" t="s">
        <v>22</v>
      </c>
      <c r="B55" s="19" t="s">
        <v>126</v>
      </c>
      <c r="C55" s="19" t="s">
        <v>2676</v>
      </c>
      <c r="D55" s="19" t="s">
        <v>2677</v>
      </c>
      <c r="E55" s="19" t="s">
        <v>2190</v>
      </c>
      <c r="F55" s="19">
        <v>4</v>
      </c>
    </row>
    <row r="56" spans="1:6">
      <c r="A56" s="18" t="s">
        <v>22</v>
      </c>
      <c r="B56" s="18" t="s">
        <v>126</v>
      </c>
      <c r="C56" s="18" t="s">
        <v>2499</v>
      </c>
      <c r="D56" s="18" t="s">
        <v>2500</v>
      </c>
      <c r="E56" s="18" t="s">
        <v>2190</v>
      </c>
      <c r="F56" s="18">
        <v>8</v>
      </c>
    </row>
    <row r="57" spans="1:6">
      <c r="A57" s="19" t="s">
        <v>22</v>
      </c>
      <c r="B57" s="19" t="s">
        <v>124</v>
      </c>
      <c r="C57" s="19" t="s">
        <v>2501</v>
      </c>
      <c r="D57" s="19" t="s">
        <v>2502</v>
      </c>
      <c r="E57" s="19" t="s">
        <v>279</v>
      </c>
      <c r="F57" s="19">
        <v>2</v>
      </c>
    </row>
    <row r="58" spans="1:6">
      <c r="A58" s="18" t="s">
        <v>22</v>
      </c>
      <c r="B58" s="18" t="s">
        <v>124</v>
      </c>
      <c r="C58" s="18" t="s">
        <v>2678</v>
      </c>
      <c r="D58" s="18" t="s">
        <v>2679</v>
      </c>
      <c r="E58" s="18" t="s">
        <v>279</v>
      </c>
      <c r="F58" s="18">
        <v>1</v>
      </c>
    </row>
    <row r="59" spans="1:6">
      <c r="A59" s="19" t="s">
        <v>22</v>
      </c>
      <c r="B59" s="19" t="s">
        <v>104</v>
      </c>
      <c r="C59" s="19" t="s">
        <v>2268</v>
      </c>
      <c r="D59" s="19" t="s">
        <v>2269</v>
      </c>
      <c r="E59" s="19" t="s">
        <v>279</v>
      </c>
      <c r="F59" s="19">
        <v>1</v>
      </c>
    </row>
    <row r="60" spans="1:6">
      <c r="A60" s="18" t="s">
        <v>22</v>
      </c>
      <c r="B60" s="18" t="s">
        <v>104</v>
      </c>
      <c r="C60" s="18" t="s">
        <v>2680</v>
      </c>
      <c r="D60" s="18" t="s">
        <v>2681</v>
      </c>
      <c r="E60" s="18" t="s">
        <v>279</v>
      </c>
      <c r="F60" s="18">
        <v>1</v>
      </c>
    </row>
    <row r="61" spans="1:6">
      <c r="A61" s="19" t="s">
        <v>22</v>
      </c>
      <c r="B61" s="19" t="s">
        <v>104</v>
      </c>
      <c r="C61" s="19" t="s">
        <v>2682</v>
      </c>
      <c r="D61" s="19" t="s">
        <v>2683</v>
      </c>
      <c r="E61" s="19" t="s">
        <v>278</v>
      </c>
      <c r="F61" s="19">
        <v>2</v>
      </c>
    </row>
    <row r="62" spans="1:6">
      <c r="A62" s="18" t="s">
        <v>22</v>
      </c>
      <c r="B62" s="18" t="s">
        <v>104</v>
      </c>
      <c r="C62" s="18" t="s">
        <v>2684</v>
      </c>
      <c r="D62" s="18" t="s">
        <v>2685</v>
      </c>
      <c r="E62" s="18" t="s">
        <v>278</v>
      </c>
      <c r="F62" s="18">
        <v>14</v>
      </c>
    </row>
    <row r="63" spans="1:6">
      <c r="A63" s="19" t="s">
        <v>22</v>
      </c>
      <c r="B63" s="19" t="s">
        <v>104</v>
      </c>
      <c r="C63" s="19" t="s">
        <v>2503</v>
      </c>
      <c r="D63" s="19" t="s">
        <v>2504</v>
      </c>
      <c r="E63" s="19" t="s">
        <v>2190</v>
      </c>
      <c r="F63" s="19">
        <v>13</v>
      </c>
    </row>
    <row r="64" spans="1:6">
      <c r="A64" s="18" t="s">
        <v>22</v>
      </c>
      <c r="B64" s="18" t="s">
        <v>104</v>
      </c>
      <c r="C64" s="18" t="s">
        <v>2505</v>
      </c>
      <c r="D64" s="18" t="s">
        <v>2506</v>
      </c>
      <c r="E64" s="18" t="s">
        <v>279</v>
      </c>
      <c r="F64" s="18">
        <v>2</v>
      </c>
    </row>
    <row r="65" spans="1:6">
      <c r="A65" s="19" t="s">
        <v>22</v>
      </c>
      <c r="B65" s="19" t="s">
        <v>104</v>
      </c>
      <c r="C65" s="19" t="s">
        <v>2686</v>
      </c>
      <c r="D65" s="19" t="s">
        <v>2687</v>
      </c>
      <c r="E65" s="19" t="s">
        <v>1622</v>
      </c>
      <c r="F65" s="19">
        <v>10</v>
      </c>
    </row>
    <row r="66" spans="1:6">
      <c r="A66" s="18" t="s">
        <v>22</v>
      </c>
      <c r="B66" s="18" t="s">
        <v>104</v>
      </c>
      <c r="C66" s="18" t="s">
        <v>2688</v>
      </c>
      <c r="D66" s="18" t="s">
        <v>2689</v>
      </c>
      <c r="E66" s="18" t="s">
        <v>1622</v>
      </c>
      <c r="F66" s="18">
        <v>5</v>
      </c>
    </row>
    <row r="67" spans="1:6">
      <c r="A67" s="19" t="s">
        <v>22</v>
      </c>
      <c r="B67" s="19" t="s">
        <v>104</v>
      </c>
      <c r="C67" s="19" t="s">
        <v>2507</v>
      </c>
      <c r="D67" s="19" t="s">
        <v>2508</v>
      </c>
      <c r="E67" s="19" t="s">
        <v>278</v>
      </c>
      <c r="F67" s="19">
        <v>2</v>
      </c>
    </row>
    <row r="68" spans="1:6">
      <c r="A68" s="18" t="s">
        <v>22</v>
      </c>
      <c r="B68" s="18" t="s">
        <v>123</v>
      </c>
      <c r="C68" s="18" t="s">
        <v>2690</v>
      </c>
      <c r="D68" s="18" t="s">
        <v>2691</v>
      </c>
      <c r="E68" s="18" t="s">
        <v>2190</v>
      </c>
      <c r="F68" s="18">
        <v>3</v>
      </c>
    </row>
    <row r="69" spans="1:6">
      <c r="A69" s="19" t="s">
        <v>22</v>
      </c>
      <c r="B69" s="19" t="s">
        <v>123</v>
      </c>
      <c r="C69" s="19" t="s">
        <v>2692</v>
      </c>
      <c r="D69" s="19" t="s">
        <v>2693</v>
      </c>
      <c r="E69" s="19" t="s">
        <v>278</v>
      </c>
      <c r="F69" s="19">
        <v>3</v>
      </c>
    </row>
    <row r="70" spans="1:6">
      <c r="A70" s="18" t="s">
        <v>22</v>
      </c>
      <c r="B70" s="18" t="s">
        <v>123</v>
      </c>
      <c r="C70" s="18" t="s">
        <v>2694</v>
      </c>
      <c r="D70" s="18" t="s">
        <v>2695</v>
      </c>
      <c r="E70" s="18" t="s">
        <v>279</v>
      </c>
      <c r="F70" s="18">
        <v>1</v>
      </c>
    </row>
    <row r="71" spans="1:6">
      <c r="A71" s="19" t="s">
        <v>22</v>
      </c>
      <c r="B71" s="19" t="s">
        <v>123</v>
      </c>
      <c r="C71" s="19" t="s">
        <v>2696</v>
      </c>
      <c r="D71" s="19" t="s">
        <v>2697</v>
      </c>
      <c r="E71" s="19" t="s">
        <v>278</v>
      </c>
      <c r="F71" s="19">
        <v>2</v>
      </c>
    </row>
    <row r="72" spans="1:6">
      <c r="A72" s="18" t="s">
        <v>22</v>
      </c>
      <c r="B72" s="18" t="s">
        <v>123</v>
      </c>
      <c r="C72" s="18" t="s">
        <v>2425</v>
      </c>
      <c r="D72" s="18" t="s">
        <v>2426</v>
      </c>
      <c r="E72" s="18" t="s">
        <v>2030</v>
      </c>
      <c r="F72" s="18">
        <v>1</v>
      </c>
    </row>
    <row r="73" spans="1:6">
      <c r="A73" s="19" t="s">
        <v>22</v>
      </c>
      <c r="B73" s="19" t="s">
        <v>123</v>
      </c>
      <c r="C73" s="19" t="s">
        <v>2698</v>
      </c>
      <c r="D73" s="19" t="s">
        <v>2699</v>
      </c>
      <c r="E73" s="19" t="s">
        <v>279</v>
      </c>
      <c r="F73" s="19">
        <v>4</v>
      </c>
    </row>
    <row r="74" spans="1:6">
      <c r="A74" s="18" t="s">
        <v>22</v>
      </c>
      <c r="B74" s="18" t="s">
        <v>112</v>
      </c>
      <c r="C74" s="18" t="s">
        <v>2700</v>
      </c>
      <c r="D74" s="18" t="s">
        <v>2701</v>
      </c>
      <c r="E74" s="18" t="s">
        <v>279</v>
      </c>
      <c r="F74" s="18">
        <v>3</v>
      </c>
    </row>
    <row r="75" spans="1:6">
      <c r="A75" s="19" t="s">
        <v>22</v>
      </c>
      <c r="B75" s="19" t="s">
        <v>112</v>
      </c>
      <c r="C75" s="19" t="s">
        <v>2702</v>
      </c>
      <c r="D75" s="19" t="s">
        <v>2703</v>
      </c>
      <c r="E75" s="19" t="s">
        <v>278</v>
      </c>
      <c r="F75" s="19">
        <v>1</v>
      </c>
    </row>
    <row r="76" spans="1:6">
      <c r="A76" s="18" t="s">
        <v>22</v>
      </c>
      <c r="B76" s="18" t="s">
        <v>112</v>
      </c>
      <c r="C76" s="18" t="s">
        <v>2510</v>
      </c>
      <c r="D76" s="18" t="s">
        <v>2511</v>
      </c>
      <c r="E76" s="18" t="s">
        <v>278</v>
      </c>
      <c r="F76" s="18">
        <v>2</v>
      </c>
    </row>
    <row r="77" spans="1:6">
      <c r="A77" s="19" t="s">
        <v>22</v>
      </c>
      <c r="B77" s="19" t="s">
        <v>112</v>
      </c>
      <c r="C77" s="19" t="s">
        <v>2512</v>
      </c>
      <c r="D77" s="19" t="s">
        <v>2513</v>
      </c>
      <c r="E77" s="19" t="s">
        <v>279</v>
      </c>
      <c r="F77" s="19">
        <v>2</v>
      </c>
    </row>
    <row r="78" spans="1:6">
      <c r="A78" s="18" t="s">
        <v>22</v>
      </c>
      <c r="B78" s="18" t="s">
        <v>112</v>
      </c>
      <c r="C78" s="18" t="s">
        <v>2704</v>
      </c>
      <c r="D78" s="18" t="s">
        <v>2705</v>
      </c>
      <c r="E78" s="18" t="s">
        <v>278</v>
      </c>
      <c r="F78" s="18">
        <v>2</v>
      </c>
    </row>
    <row r="79" spans="1:6">
      <c r="A79" s="19" t="s">
        <v>23</v>
      </c>
      <c r="B79" s="19" t="s">
        <v>131</v>
      </c>
      <c r="C79" s="19" t="s">
        <v>2427</v>
      </c>
      <c r="D79" s="19" t="s">
        <v>2428</v>
      </c>
      <c r="E79" s="19" t="s">
        <v>279</v>
      </c>
      <c r="F79" s="19">
        <v>2</v>
      </c>
    </row>
    <row r="80" spans="1:6">
      <c r="A80" s="18" t="s">
        <v>23</v>
      </c>
      <c r="B80" s="18" t="s">
        <v>125</v>
      </c>
      <c r="C80" s="18" t="s">
        <v>2327</v>
      </c>
      <c r="D80" s="18" t="s">
        <v>2328</v>
      </c>
      <c r="E80" s="18" t="s">
        <v>279</v>
      </c>
      <c r="F80" s="18">
        <v>3</v>
      </c>
    </row>
    <row r="81" spans="1:6">
      <c r="A81" s="19" t="s">
        <v>23</v>
      </c>
      <c r="B81" s="19" t="s">
        <v>125</v>
      </c>
      <c r="C81" s="19" t="s">
        <v>2413</v>
      </c>
      <c r="D81" s="19" t="s">
        <v>2414</v>
      </c>
      <c r="E81" s="19" t="s">
        <v>279</v>
      </c>
      <c r="F81" s="19">
        <v>4</v>
      </c>
    </row>
    <row r="82" spans="1:6">
      <c r="A82" s="18" t="s">
        <v>23</v>
      </c>
      <c r="B82" s="18" t="s">
        <v>127</v>
      </c>
      <c r="C82" s="18" t="s">
        <v>2706</v>
      </c>
      <c r="D82" s="18" t="s">
        <v>2707</v>
      </c>
      <c r="E82" s="18" t="s">
        <v>2326</v>
      </c>
      <c r="F82" s="18">
        <v>10</v>
      </c>
    </row>
    <row r="83" spans="1:6">
      <c r="A83" s="19" t="s">
        <v>23</v>
      </c>
      <c r="B83" s="19" t="s">
        <v>127</v>
      </c>
      <c r="C83" s="19" t="s">
        <v>2708</v>
      </c>
      <c r="D83" s="19" t="s">
        <v>2709</v>
      </c>
      <c r="E83" s="19" t="s">
        <v>2525</v>
      </c>
      <c r="F83" s="19">
        <v>8</v>
      </c>
    </row>
    <row r="84" spans="1:6">
      <c r="A84" s="18" t="s">
        <v>23</v>
      </c>
      <c r="B84" s="18" t="s">
        <v>120</v>
      </c>
      <c r="C84" s="18" t="s">
        <v>2514</v>
      </c>
      <c r="D84" s="18" t="s">
        <v>2515</v>
      </c>
      <c r="E84" s="18" t="s">
        <v>278</v>
      </c>
      <c r="F84" s="18">
        <v>9</v>
      </c>
    </row>
    <row r="85" spans="1:6">
      <c r="A85" s="19" t="s">
        <v>23</v>
      </c>
      <c r="B85" s="19" t="s">
        <v>138</v>
      </c>
      <c r="C85" s="19" t="s">
        <v>2710</v>
      </c>
      <c r="D85" s="19" t="s">
        <v>2711</v>
      </c>
      <c r="E85" s="19" t="s">
        <v>2031</v>
      </c>
      <c r="F85" s="19">
        <v>4</v>
      </c>
    </row>
    <row r="86" spans="1:6">
      <c r="A86" s="18" t="s">
        <v>23</v>
      </c>
      <c r="B86" s="18" t="s">
        <v>138</v>
      </c>
      <c r="C86" s="18" t="s">
        <v>2712</v>
      </c>
      <c r="D86" s="18" t="s">
        <v>2713</v>
      </c>
      <c r="E86" s="18" t="s">
        <v>2030</v>
      </c>
      <c r="F86" s="18">
        <v>2</v>
      </c>
    </row>
    <row r="87" spans="1:6">
      <c r="A87" s="19" t="s">
        <v>23</v>
      </c>
      <c r="B87" s="19" t="s">
        <v>138</v>
      </c>
      <c r="C87" s="19" t="s">
        <v>2714</v>
      </c>
      <c r="D87" s="19" t="s">
        <v>2715</v>
      </c>
      <c r="E87" s="19" t="s">
        <v>279</v>
      </c>
      <c r="F87" s="19">
        <v>1</v>
      </c>
    </row>
    <row r="88" spans="1:6">
      <c r="A88" s="18" t="s">
        <v>23</v>
      </c>
      <c r="B88" s="18" t="s">
        <v>138</v>
      </c>
      <c r="C88" s="18" t="s">
        <v>2716</v>
      </c>
      <c r="D88" s="18" t="s">
        <v>2717</v>
      </c>
      <c r="E88" s="18" t="s">
        <v>2520</v>
      </c>
      <c r="F88" s="18">
        <v>3</v>
      </c>
    </row>
    <row r="89" spans="1:6">
      <c r="A89" s="19" t="s">
        <v>23</v>
      </c>
      <c r="B89" s="19" t="s">
        <v>138</v>
      </c>
      <c r="C89" s="19" t="s">
        <v>2718</v>
      </c>
      <c r="D89" s="19" t="s">
        <v>2719</v>
      </c>
      <c r="E89" s="19" t="s">
        <v>2520</v>
      </c>
      <c r="F89" s="19">
        <v>4</v>
      </c>
    </row>
    <row r="90" spans="1:6">
      <c r="A90" s="18" t="s">
        <v>23</v>
      </c>
      <c r="B90" s="18" t="s">
        <v>138</v>
      </c>
      <c r="C90" s="18" t="s">
        <v>2720</v>
      </c>
      <c r="D90" s="18" t="s">
        <v>2721</v>
      </c>
      <c r="E90" s="18" t="s">
        <v>2722</v>
      </c>
      <c r="F90" s="18">
        <v>3</v>
      </c>
    </row>
    <row r="91" spans="1:6">
      <c r="A91" s="19" t="s">
        <v>23</v>
      </c>
      <c r="B91" s="19" t="s">
        <v>119</v>
      </c>
      <c r="C91" s="19" t="s">
        <v>2518</v>
      </c>
      <c r="D91" s="19" t="s">
        <v>2519</v>
      </c>
      <c r="E91" s="19" t="s">
        <v>279</v>
      </c>
      <c r="F91" s="19">
        <v>14</v>
      </c>
    </row>
    <row r="92" spans="1:6">
      <c r="A92" s="18" t="s">
        <v>23</v>
      </c>
      <c r="B92" s="18" t="s">
        <v>113</v>
      </c>
      <c r="C92" s="18" t="s">
        <v>2415</v>
      </c>
      <c r="D92" s="18" t="s">
        <v>2416</v>
      </c>
      <c r="E92" s="18" t="s">
        <v>279</v>
      </c>
      <c r="F92" s="18">
        <v>2</v>
      </c>
    </row>
    <row r="93" spans="1:6">
      <c r="A93" s="19" t="s">
        <v>23</v>
      </c>
      <c r="B93" s="19" t="s">
        <v>113</v>
      </c>
      <c r="C93" s="19" t="s">
        <v>2723</v>
      </c>
      <c r="D93" s="19" t="s">
        <v>2724</v>
      </c>
      <c r="E93" s="19" t="s">
        <v>278</v>
      </c>
      <c r="F93" s="19">
        <v>3</v>
      </c>
    </row>
    <row r="94" spans="1:6">
      <c r="A94" s="18" t="s">
        <v>23</v>
      </c>
      <c r="B94" s="18" t="s">
        <v>107</v>
      </c>
      <c r="C94" s="18" t="s">
        <v>2270</v>
      </c>
      <c r="D94" s="18" t="s">
        <v>2271</v>
      </c>
      <c r="E94" s="18" t="s">
        <v>2194</v>
      </c>
      <c r="F94" s="18">
        <v>7</v>
      </c>
    </row>
    <row r="95" spans="1:6">
      <c r="A95" s="19" t="s">
        <v>23</v>
      </c>
      <c r="B95" s="19" t="s">
        <v>107</v>
      </c>
      <c r="C95" s="19" t="s">
        <v>2725</v>
      </c>
      <c r="D95" s="19" t="s">
        <v>2726</v>
      </c>
      <c r="E95" s="19" t="s">
        <v>2194</v>
      </c>
      <c r="F95" s="19">
        <v>8</v>
      </c>
    </row>
    <row r="96" spans="1:6">
      <c r="A96" s="18" t="s">
        <v>23</v>
      </c>
      <c r="B96" s="18" t="s">
        <v>107</v>
      </c>
      <c r="C96" s="18" t="s">
        <v>2429</v>
      </c>
      <c r="D96" s="18" t="s">
        <v>2430</v>
      </c>
      <c r="E96" s="18" t="s">
        <v>279</v>
      </c>
      <c r="F96" s="18">
        <v>1</v>
      </c>
    </row>
    <row r="97" spans="1:6">
      <c r="A97" s="19" t="s">
        <v>23</v>
      </c>
      <c r="B97" s="19" t="s">
        <v>122</v>
      </c>
      <c r="C97" s="19" t="s">
        <v>23</v>
      </c>
      <c r="D97" s="19" t="s">
        <v>2551</v>
      </c>
      <c r="E97" s="19" t="s">
        <v>279</v>
      </c>
      <c r="F97" s="19">
        <v>1</v>
      </c>
    </row>
    <row r="98" spans="1:6">
      <c r="A98" s="18" t="s">
        <v>23</v>
      </c>
      <c r="B98" s="18" t="s">
        <v>105</v>
      </c>
      <c r="C98" s="18" t="s">
        <v>2727</v>
      </c>
      <c r="D98" s="18" t="s">
        <v>2728</v>
      </c>
      <c r="E98" s="18" t="s">
        <v>279</v>
      </c>
      <c r="F98" s="18">
        <v>3</v>
      </c>
    </row>
    <row r="99" spans="1:6">
      <c r="A99" s="19" t="s">
        <v>23</v>
      </c>
      <c r="B99" s="19" t="s">
        <v>105</v>
      </c>
      <c r="C99" s="19" t="s">
        <v>2417</v>
      </c>
      <c r="D99" s="19" t="s">
        <v>2418</v>
      </c>
      <c r="E99" s="19" t="s">
        <v>278</v>
      </c>
      <c r="F99" s="19">
        <v>1</v>
      </c>
    </row>
    <row r="100" spans="1:6">
      <c r="A100" s="18" t="s">
        <v>23</v>
      </c>
      <c r="B100" s="18" t="s">
        <v>105</v>
      </c>
      <c r="C100" s="18" t="s">
        <v>2729</v>
      </c>
      <c r="D100" s="18" t="s">
        <v>2730</v>
      </c>
      <c r="E100" s="18" t="s">
        <v>279</v>
      </c>
      <c r="F100" s="18">
        <v>3</v>
      </c>
    </row>
    <row r="101" spans="1:6">
      <c r="A101" s="19" t="s">
        <v>23</v>
      </c>
      <c r="B101" s="19" t="s">
        <v>104</v>
      </c>
      <c r="C101" s="19" t="s">
        <v>2419</v>
      </c>
      <c r="D101" s="19" t="s">
        <v>2420</v>
      </c>
      <c r="E101" s="19" t="s">
        <v>279</v>
      </c>
      <c r="F101" s="19">
        <v>1</v>
      </c>
    </row>
    <row r="102" spans="1:6">
      <c r="A102" s="18" t="s">
        <v>23</v>
      </c>
      <c r="B102" s="18" t="s">
        <v>123</v>
      </c>
      <c r="C102" s="18" t="s">
        <v>2731</v>
      </c>
      <c r="D102" s="18" t="s">
        <v>2732</v>
      </c>
      <c r="E102" s="18" t="s">
        <v>279</v>
      </c>
      <c r="F102" s="18">
        <v>1</v>
      </c>
    </row>
    <row r="103" spans="1:6">
      <c r="A103" s="19" t="s">
        <v>23</v>
      </c>
      <c r="B103" s="19" t="s">
        <v>123</v>
      </c>
      <c r="C103" s="19" t="s">
        <v>2733</v>
      </c>
      <c r="D103" s="19" t="s">
        <v>2734</v>
      </c>
      <c r="E103" s="19" t="s">
        <v>279</v>
      </c>
      <c r="F103" s="19">
        <v>1</v>
      </c>
    </row>
    <row r="104" spans="1:6">
      <c r="A104" s="18" t="s">
        <v>23</v>
      </c>
      <c r="B104" s="18" t="s">
        <v>112</v>
      </c>
      <c r="C104" s="18" t="s">
        <v>2272</v>
      </c>
      <c r="D104" s="18" t="s">
        <v>2273</v>
      </c>
      <c r="E104" s="18" t="s">
        <v>278</v>
      </c>
      <c r="F104" s="18">
        <v>2</v>
      </c>
    </row>
    <row r="105" spans="1:6">
      <c r="A105" s="19" t="s">
        <v>23</v>
      </c>
      <c r="B105" s="19" t="s">
        <v>112</v>
      </c>
      <c r="C105" s="19" t="s">
        <v>2735</v>
      </c>
      <c r="D105" s="19" t="s">
        <v>2736</v>
      </c>
      <c r="E105" s="19" t="s">
        <v>278</v>
      </c>
      <c r="F105" s="19">
        <v>1</v>
      </c>
    </row>
    <row r="106" spans="1:6">
      <c r="A106" s="18" t="s">
        <v>23</v>
      </c>
      <c r="B106" s="18" t="s">
        <v>112</v>
      </c>
      <c r="C106" s="18" t="s">
        <v>2521</v>
      </c>
      <c r="D106" s="18" t="s">
        <v>2522</v>
      </c>
      <c r="E106" s="18" t="s">
        <v>278</v>
      </c>
      <c r="F106" s="18">
        <v>5</v>
      </c>
    </row>
    <row r="230" spans="6:6">
      <c r="F230" s="1138"/>
    </row>
  </sheetData>
  <autoFilter ref="A1:F229"/>
  <conditionalFormatting sqref="C2:E19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10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10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C53:E106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A53:B106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40"/>
  <sheetViews>
    <sheetView showGridLines="0" rightToLeft="1" zoomScale="90" zoomScaleNormal="90" workbookViewId="0">
      <selection activeCell="E28" sqref="E28"/>
    </sheetView>
  </sheetViews>
  <sheetFormatPr defaultColWidth="9.140625" defaultRowHeight="18"/>
  <cols>
    <col min="1" max="1" width="18" style="20" bestFit="1" customWidth="1"/>
    <col min="2" max="2" width="31.5703125" style="20" bestFit="1" customWidth="1"/>
    <col min="3" max="3" width="24.42578125" style="20" bestFit="1" customWidth="1"/>
    <col min="4" max="4" width="5.42578125" style="20" customWidth="1"/>
    <col min="5" max="5" width="50.5703125" style="20" customWidth="1"/>
    <col min="6" max="6" width="7.7109375" style="20" customWidth="1"/>
    <col min="7" max="16384" width="9.140625" style="17"/>
  </cols>
  <sheetData>
    <row r="1" spans="1:6">
      <c r="A1" s="671" t="s">
        <v>280</v>
      </c>
      <c r="B1" s="671" t="s">
        <v>273</v>
      </c>
      <c r="C1" s="671" t="s">
        <v>274</v>
      </c>
      <c r="D1" s="671" t="s">
        <v>275</v>
      </c>
      <c r="E1" s="671" t="s">
        <v>276</v>
      </c>
      <c r="F1" s="671" t="s">
        <v>281</v>
      </c>
    </row>
    <row r="2" spans="1:6">
      <c r="A2" s="18" t="s">
        <v>22</v>
      </c>
      <c r="B2" s="18" t="s">
        <v>108</v>
      </c>
      <c r="C2" s="18" t="s">
        <v>2737</v>
      </c>
      <c r="D2" s="18" t="s">
        <v>2738</v>
      </c>
      <c r="E2" s="22" t="s">
        <v>278</v>
      </c>
      <c r="F2" s="18" t="s">
        <v>2739</v>
      </c>
    </row>
    <row r="3" spans="1:6" ht="36">
      <c r="A3" s="19" t="s">
        <v>22</v>
      </c>
      <c r="B3" s="19" t="s">
        <v>108</v>
      </c>
      <c r="C3" s="19" t="s">
        <v>2740</v>
      </c>
      <c r="D3" s="19" t="s">
        <v>2741</v>
      </c>
      <c r="E3" s="23" t="s">
        <v>1622</v>
      </c>
      <c r="F3" s="19" t="s">
        <v>2742</v>
      </c>
    </row>
    <row r="4" spans="1:6" ht="72">
      <c r="A4" s="18" t="s">
        <v>22</v>
      </c>
      <c r="B4" s="18" t="s">
        <v>127</v>
      </c>
      <c r="C4" s="18" t="s">
        <v>2189</v>
      </c>
      <c r="D4" s="18" t="s">
        <v>61</v>
      </c>
      <c r="E4" s="22" t="s">
        <v>2743</v>
      </c>
      <c r="F4" s="18" t="s">
        <v>2744</v>
      </c>
    </row>
    <row r="5" spans="1:6">
      <c r="A5" s="19" t="s">
        <v>22</v>
      </c>
      <c r="B5" s="19" t="s">
        <v>120</v>
      </c>
      <c r="C5" s="19" t="s">
        <v>2258</v>
      </c>
      <c r="D5" s="19" t="s">
        <v>2259</v>
      </c>
      <c r="E5" s="23" t="s">
        <v>2190</v>
      </c>
      <c r="F5" s="19" t="s">
        <v>2742</v>
      </c>
    </row>
    <row r="6" spans="1:6">
      <c r="A6" s="18" t="s">
        <v>22</v>
      </c>
      <c r="B6" s="18" t="s">
        <v>117</v>
      </c>
      <c r="C6" s="18" t="s">
        <v>2745</v>
      </c>
      <c r="D6" s="18" t="s">
        <v>2746</v>
      </c>
      <c r="E6" s="22" t="s">
        <v>2190</v>
      </c>
      <c r="F6" s="18" t="s">
        <v>2742</v>
      </c>
    </row>
    <row r="7" spans="1:6">
      <c r="A7" s="19" t="s">
        <v>22</v>
      </c>
      <c r="B7" s="19" t="s">
        <v>117</v>
      </c>
      <c r="C7" s="19" t="s">
        <v>2747</v>
      </c>
      <c r="D7" s="19" t="s">
        <v>2748</v>
      </c>
      <c r="E7" s="23" t="s">
        <v>279</v>
      </c>
      <c r="F7" s="19" t="s">
        <v>2739</v>
      </c>
    </row>
    <row r="8" spans="1:6" ht="36">
      <c r="A8" s="18" t="s">
        <v>22</v>
      </c>
      <c r="B8" s="18" t="s">
        <v>117</v>
      </c>
      <c r="C8" s="18" t="s">
        <v>2523</v>
      </c>
      <c r="D8" s="18" t="s">
        <v>2524</v>
      </c>
      <c r="E8" s="22" t="s">
        <v>2401</v>
      </c>
      <c r="F8" s="18" t="s">
        <v>2749</v>
      </c>
    </row>
    <row r="9" spans="1:6">
      <c r="A9" s="19" t="s">
        <v>22</v>
      </c>
      <c r="B9" s="19" t="s">
        <v>111</v>
      </c>
      <c r="C9" s="19" t="s">
        <v>2750</v>
      </c>
      <c r="D9" s="19" t="s">
        <v>2751</v>
      </c>
      <c r="E9" s="23" t="s">
        <v>279</v>
      </c>
      <c r="F9" s="19" t="s">
        <v>2752</v>
      </c>
    </row>
    <row r="10" spans="1:6" ht="36">
      <c r="A10" s="18" t="s">
        <v>22</v>
      </c>
      <c r="B10" s="18" t="s">
        <v>111</v>
      </c>
      <c r="C10" s="18" t="s">
        <v>2753</v>
      </c>
      <c r="D10" s="18" t="s">
        <v>2754</v>
      </c>
      <c r="E10" s="22" t="s">
        <v>1622</v>
      </c>
      <c r="F10" s="18" t="s">
        <v>2755</v>
      </c>
    </row>
    <row r="11" spans="1:6">
      <c r="A11" s="19" t="s">
        <v>22</v>
      </c>
      <c r="B11" s="19" t="s">
        <v>111</v>
      </c>
      <c r="C11" s="19" t="s">
        <v>2756</v>
      </c>
      <c r="D11" s="19" t="s">
        <v>2757</v>
      </c>
      <c r="E11" s="23" t="s">
        <v>2758</v>
      </c>
      <c r="F11" s="19" t="s">
        <v>2759</v>
      </c>
    </row>
    <row r="12" spans="1:6" ht="36">
      <c r="A12" s="18" t="s">
        <v>22</v>
      </c>
      <c r="B12" s="18" t="s">
        <v>133</v>
      </c>
      <c r="C12" s="18" t="s">
        <v>2760</v>
      </c>
      <c r="D12" s="18" t="s">
        <v>2761</v>
      </c>
      <c r="E12" s="22" t="s">
        <v>2193</v>
      </c>
      <c r="F12" s="18" t="s">
        <v>2739</v>
      </c>
    </row>
    <row r="13" spans="1:6" ht="36">
      <c r="A13" s="19" t="s">
        <v>22</v>
      </c>
      <c r="B13" s="19" t="s">
        <v>133</v>
      </c>
      <c r="C13" s="19" t="s">
        <v>2762</v>
      </c>
      <c r="D13" s="19" t="s">
        <v>2763</v>
      </c>
      <c r="E13" s="23" t="s">
        <v>1622</v>
      </c>
      <c r="F13" s="19" t="s">
        <v>2742</v>
      </c>
    </row>
    <row r="14" spans="1:6" ht="36">
      <c r="A14" s="18" t="s">
        <v>22</v>
      </c>
      <c r="B14" s="18" t="s">
        <v>128</v>
      </c>
      <c r="C14" s="18" t="s">
        <v>2764</v>
      </c>
      <c r="D14" s="18" t="s">
        <v>2765</v>
      </c>
      <c r="E14" s="22" t="s">
        <v>1622</v>
      </c>
      <c r="F14" s="18" t="s">
        <v>2739</v>
      </c>
    </row>
    <row r="15" spans="1:6">
      <c r="A15" s="19" t="s">
        <v>22</v>
      </c>
      <c r="B15" s="19" t="s">
        <v>128</v>
      </c>
      <c r="C15" s="19" t="s">
        <v>2766</v>
      </c>
      <c r="D15" s="19" t="s">
        <v>2767</v>
      </c>
      <c r="E15" s="23" t="s">
        <v>279</v>
      </c>
      <c r="F15" s="19" t="s">
        <v>2768</v>
      </c>
    </row>
    <row r="16" spans="1:6">
      <c r="A16" s="18" t="s">
        <v>22</v>
      </c>
      <c r="B16" s="18" t="s">
        <v>109</v>
      </c>
      <c r="C16" s="18" t="s">
        <v>2769</v>
      </c>
      <c r="D16" s="18" t="s">
        <v>2770</v>
      </c>
      <c r="E16" s="22" t="s">
        <v>278</v>
      </c>
      <c r="F16" s="18" t="s">
        <v>2771</v>
      </c>
    </row>
    <row r="17" spans="1:6" ht="36">
      <c r="A17" s="19" t="s">
        <v>22</v>
      </c>
      <c r="B17" s="19" t="s">
        <v>122</v>
      </c>
      <c r="C17" s="19" t="s">
        <v>22</v>
      </c>
      <c r="D17" s="19" t="s">
        <v>156</v>
      </c>
      <c r="E17" s="23" t="s">
        <v>2772</v>
      </c>
      <c r="F17" s="19" t="s">
        <v>2771</v>
      </c>
    </row>
    <row r="18" spans="1:6">
      <c r="A18" s="18" t="s">
        <v>22</v>
      </c>
      <c r="B18" s="18" t="s">
        <v>130</v>
      </c>
      <c r="C18" s="18" t="s">
        <v>2322</v>
      </c>
      <c r="D18" s="18" t="s">
        <v>2323</v>
      </c>
      <c r="E18" s="22" t="s">
        <v>2190</v>
      </c>
      <c r="F18" s="18" t="s">
        <v>2752</v>
      </c>
    </row>
    <row r="19" spans="1:6">
      <c r="A19" s="19" t="s">
        <v>22</v>
      </c>
      <c r="B19" s="19" t="s">
        <v>137</v>
      </c>
      <c r="C19" s="19" t="s">
        <v>2324</v>
      </c>
      <c r="D19" s="19" t="s">
        <v>2325</v>
      </c>
      <c r="E19" s="23" t="s">
        <v>2190</v>
      </c>
      <c r="F19" s="19" t="s">
        <v>2773</v>
      </c>
    </row>
    <row r="20" spans="1:6">
      <c r="A20" s="18" t="s">
        <v>22</v>
      </c>
      <c r="B20" s="18" t="s">
        <v>137</v>
      </c>
      <c r="C20" s="18" t="s">
        <v>2774</v>
      </c>
      <c r="D20" s="18" t="s">
        <v>2775</v>
      </c>
      <c r="E20" s="22" t="s">
        <v>2190</v>
      </c>
      <c r="F20" s="18" t="s">
        <v>2776</v>
      </c>
    </row>
    <row r="21" spans="1:6">
      <c r="A21" s="19" t="s">
        <v>22</v>
      </c>
      <c r="B21" s="19" t="s">
        <v>132</v>
      </c>
      <c r="C21" s="19" t="s">
        <v>2777</v>
      </c>
      <c r="D21" s="19" t="s">
        <v>2778</v>
      </c>
      <c r="E21" s="23" t="s">
        <v>2190</v>
      </c>
      <c r="F21" s="19" t="s">
        <v>2755</v>
      </c>
    </row>
    <row r="22" spans="1:6">
      <c r="A22" s="18" t="s">
        <v>22</v>
      </c>
      <c r="B22" s="18" t="s">
        <v>126</v>
      </c>
      <c r="C22" s="18" t="s">
        <v>2779</v>
      </c>
      <c r="D22" s="18" t="s">
        <v>2780</v>
      </c>
      <c r="E22" s="22" t="s">
        <v>2190</v>
      </c>
      <c r="F22" s="18" t="s">
        <v>2755</v>
      </c>
    </row>
    <row r="23" spans="1:6">
      <c r="A23" s="19" t="s">
        <v>22</v>
      </c>
      <c r="B23" s="19" t="s">
        <v>104</v>
      </c>
      <c r="C23" s="19" t="s">
        <v>2781</v>
      </c>
      <c r="D23" s="19" t="s">
        <v>2782</v>
      </c>
      <c r="E23" s="23" t="s">
        <v>2190</v>
      </c>
      <c r="F23" s="19" t="s">
        <v>2752</v>
      </c>
    </row>
    <row r="24" spans="1:6">
      <c r="A24" s="18" t="s">
        <v>22</v>
      </c>
      <c r="B24" s="18" t="s">
        <v>123</v>
      </c>
      <c r="C24" s="18" t="s">
        <v>2783</v>
      </c>
      <c r="D24" s="18" t="s">
        <v>2784</v>
      </c>
      <c r="E24" s="22" t="s">
        <v>2190</v>
      </c>
      <c r="F24" s="18" t="s">
        <v>2755</v>
      </c>
    </row>
    <row r="25" spans="1:6">
      <c r="A25" s="19" t="s">
        <v>22</v>
      </c>
      <c r="B25" s="19" t="s">
        <v>123</v>
      </c>
      <c r="C25" s="19" t="s">
        <v>2785</v>
      </c>
      <c r="D25" s="19" t="s">
        <v>2786</v>
      </c>
      <c r="E25" s="23" t="s">
        <v>279</v>
      </c>
      <c r="F25" s="19" t="s">
        <v>2752</v>
      </c>
    </row>
    <row r="26" spans="1:6" ht="36">
      <c r="A26" s="18" t="s">
        <v>22</v>
      </c>
      <c r="B26" s="18" t="s">
        <v>123</v>
      </c>
      <c r="C26" s="18" t="s">
        <v>2787</v>
      </c>
      <c r="D26" s="18" t="s">
        <v>2788</v>
      </c>
      <c r="E26" s="22" t="s">
        <v>1622</v>
      </c>
      <c r="F26" s="18" t="s">
        <v>2752</v>
      </c>
    </row>
    <row r="27" spans="1:6">
      <c r="A27" s="19" t="s">
        <v>22</v>
      </c>
      <c r="B27" s="19" t="s">
        <v>123</v>
      </c>
      <c r="C27" s="19" t="s">
        <v>2509</v>
      </c>
      <c r="D27" s="19" t="s">
        <v>2410</v>
      </c>
      <c r="E27" s="23" t="s">
        <v>2190</v>
      </c>
      <c r="F27" s="19" t="s">
        <v>2755</v>
      </c>
    </row>
    <row r="28" spans="1:6">
      <c r="A28" s="18" t="s">
        <v>22</v>
      </c>
      <c r="B28" s="18" t="s">
        <v>123</v>
      </c>
      <c r="C28" s="18" t="s">
        <v>2789</v>
      </c>
      <c r="D28" s="18" t="s">
        <v>2790</v>
      </c>
      <c r="E28" s="22" t="s">
        <v>278</v>
      </c>
      <c r="F28" s="18" t="s">
        <v>2759</v>
      </c>
    </row>
    <row r="29" spans="1:6">
      <c r="A29" s="19" t="s">
        <v>22</v>
      </c>
      <c r="B29" s="19" t="s">
        <v>112</v>
      </c>
      <c r="C29" s="19" t="s">
        <v>2791</v>
      </c>
      <c r="D29" s="19" t="s">
        <v>2792</v>
      </c>
      <c r="E29" s="23" t="s">
        <v>278</v>
      </c>
      <c r="F29" s="19" t="s">
        <v>2739</v>
      </c>
    </row>
    <row r="30" spans="1:6">
      <c r="A30" s="18" t="s">
        <v>23</v>
      </c>
      <c r="B30" s="18" t="s">
        <v>125</v>
      </c>
      <c r="C30" s="18" t="s">
        <v>2411</v>
      </c>
      <c r="D30" s="18" t="s">
        <v>2412</v>
      </c>
      <c r="E30" s="22" t="s">
        <v>2326</v>
      </c>
      <c r="F30" s="18" t="s">
        <v>2742</v>
      </c>
    </row>
    <row r="31" spans="1:6">
      <c r="A31" s="19" t="s">
        <v>23</v>
      </c>
      <c r="B31" s="19" t="s">
        <v>125</v>
      </c>
      <c r="C31" s="19" t="s">
        <v>2793</v>
      </c>
      <c r="D31" s="19" t="s">
        <v>2794</v>
      </c>
      <c r="E31" s="23" t="s">
        <v>278</v>
      </c>
      <c r="F31" s="19" t="s">
        <v>2739</v>
      </c>
    </row>
    <row r="32" spans="1:6">
      <c r="A32" s="18" t="s">
        <v>23</v>
      </c>
      <c r="B32" s="18" t="s">
        <v>127</v>
      </c>
      <c r="C32" s="18" t="s">
        <v>2795</v>
      </c>
      <c r="D32" s="18" t="s">
        <v>2796</v>
      </c>
      <c r="E32" s="22" t="s">
        <v>2031</v>
      </c>
      <c r="F32" s="18" t="s">
        <v>2752</v>
      </c>
    </row>
    <row r="33" spans="1:6">
      <c r="A33" s="19" t="s">
        <v>23</v>
      </c>
      <c r="B33" s="19" t="s">
        <v>150</v>
      </c>
      <c r="C33" s="19" t="s">
        <v>2797</v>
      </c>
      <c r="D33" s="19" t="s">
        <v>2798</v>
      </c>
      <c r="E33" s="23" t="s">
        <v>2031</v>
      </c>
      <c r="F33" s="19" t="s">
        <v>2752</v>
      </c>
    </row>
    <row r="34" spans="1:6">
      <c r="A34" s="18" t="s">
        <v>23</v>
      </c>
      <c r="B34" s="18" t="s">
        <v>152</v>
      </c>
      <c r="C34" s="18" t="s">
        <v>2329</v>
      </c>
      <c r="D34" s="18" t="s">
        <v>2330</v>
      </c>
      <c r="E34" s="22" t="s">
        <v>278</v>
      </c>
      <c r="F34" s="18" t="s">
        <v>2759</v>
      </c>
    </row>
    <row r="35" spans="1:6">
      <c r="A35" s="19" t="s">
        <v>23</v>
      </c>
      <c r="B35" s="19" t="s">
        <v>120</v>
      </c>
      <c r="C35" s="19" t="s">
        <v>2516</v>
      </c>
      <c r="D35" s="19" t="s">
        <v>2517</v>
      </c>
      <c r="E35" s="23" t="s">
        <v>2031</v>
      </c>
      <c r="F35" s="19" t="s">
        <v>2755</v>
      </c>
    </row>
    <row r="36" spans="1:6">
      <c r="A36" s="18" t="s">
        <v>23</v>
      </c>
      <c r="B36" s="18" t="s">
        <v>111</v>
      </c>
      <c r="C36" s="18" t="s">
        <v>2331</v>
      </c>
      <c r="D36" s="18" t="s">
        <v>2332</v>
      </c>
      <c r="E36" s="22" t="s">
        <v>279</v>
      </c>
      <c r="F36" s="18" t="s">
        <v>2749</v>
      </c>
    </row>
    <row r="37" spans="1:6">
      <c r="A37" s="19" t="s">
        <v>23</v>
      </c>
      <c r="B37" s="19" t="s">
        <v>119</v>
      </c>
      <c r="C37" s="19" t="s">
        <v>2799</v>
      </c>
      <c r="D37" s="19" t="s">
        <v>2800</v>
      </c>
      <c r="E37" s="23" t="s">
        <v>278</v>
      </c>
      <c r="F37" s="19" t="s">
        <v>2739</v>
      </c>
    </row>
    <row r="38" spans="1:6">
      <c r="A38" s="18" t="s">
        <v>23</v>
      </c>
      <c r="B38" s="18" t="s">
        <v>113</v>
      </c>
      <c r="C38" s="18" t="s">
        <v>2801</v>
      </c>
      <c r="D38" s="18" t="s">
        <v>2802</v>
      </c>
      <c r="E38" s="22" t="s">
        <v>2030</v>
      </c>
      <c r="F38" s="18" t="s">
        <v>2759</v>
      </c>
    </row>
    <row r="39" spans="1:6">
      <c r="A39" s="19" t="s">
        <v>23</v>
      </c>
      <c r="B39" s="19" t="s">
        <v>151</v>
      </c>
      <c r="C39" s="19" t="s">
        <v>2803</v>
      </c>
      <c r="D39" s="19" t="s">
        <v>2804</v>
      </c>
      <c r="E39" s="23" t="s">
        <v>2031</v>
      </c>
      <c r="F39" s="19" t="s">
        <v>2755</v>
      </c>
    </row>
    <row r="40" spans="1:6">
      <c r="A40" s="18" t="s">
        <v>23</v>
      </c>
      <c r="B40" s="18" t="s">
        <v>151</v>
      </c>
      <c r="C40" s="18" t="s">
        <v>2274</v>
      </c>
      <c r="D40" s="18" t="s">
        <v>2275</v>
      </c>
      <c r="E40" s="22" t="s">
        <v>278</v>
      </c>
      <c r="F40" s="18" t="s">
        <v>2759</v>
      </c>
    </row>
  </sheetData>
  <conditionalFormatting sqref="A9:A23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:A4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4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:E40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F29:F4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{DA95C187-1C03-4C58-92C8-3754E73E7F51}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A28:A40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B28:D40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E28:E40</xm:sqref>
        </x14:conditionalFormatting>
        <x14:conditionalFormatting xmlns:xm="http://schemas.microsoft.com/office/excel/2006/main">
          <x14:cfRule type="dataBar" id="{DA95C187-1C03-4C58-92C8-3754E73E7F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F29:F40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8"/>
  <sheetViews>
    <sheetView showGridLines="0" rightToLeft="1" zoomScale="90" zoomScaleNormal="90" workbookViewId="0">
      <selection activeCell="A6" sqref="A6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17.140625" style="20" bestFit="1" customWidth="1"/>
    <col min="4" max="4" width="7.85546875" style="20" bestFit="1" customWidth="1"/>
    <col min="5" max="5" width="48.5703125" style="20" bestFit="1" customWidth="1"/>
    <col min="6" max="6" width="13" style="20" bestFit="1" customWidth="1"/>
    <col min="7" max="16384" width="9.140625" style="17"/>
  </cols>
  <sheetData>
    <row r="1" spans="1:6" ht="18.75">
      <c r="A1" s="670" t="s">
        <v>280</v>
      </c>
      <c r="B1" s="670" t="s">
        <v>273</v>
      </c>
      <c r="C1" s="670" t="s">
        <v>274</v>
      </c>
      <c r="D1" s="670" t="s">
        <v>275</v>
      </c>
      <c r="E1" s="670" t="s">
        <v>276</v>
      </c>
      <c r="F1" s="670" t="s">
        <v>281</v>
      </c>
    </row>
    <row r="2" spans="1:6">
      <c r="A2" s="19" t="s">
        <v>22</v>
      </c>
      <c r="B2" s="19" t="s">
        <v>136</v>
      </c>
      <c r="C2" s="19" t="s">
        <v>283</v>
      </c>
      <c r="D2" s="19" t="s">
        <v>284</v>
      </c>
      <c r="E2" s="19" t="s">
        <v>285</v>
      </c>
      <c r="F2" s="24" t="s">
        <v>286</v>
      </c>
    </row>
    <row r="3" spans="1:6">
      <c r="A3" s="18" t="s">
        <v>22</v>
      </c>
      <c r="B3" s="18" t="s">
        <v>108</v>
      </c>
      <c r="C3" s="18" t="s">
        <v>288</v>
      </c>
      <c r="D3" s="18" t="s">
        <v>289</v>
      </c>
      <c r="E3" s="18" t="s">
        <v>287</v>
      </c>
      <c r="F3" s="25" t="s">
        <v>290</v>
      </c>
    </row>
    <row r="4" spans="1:6">
      <c r="A4" s="19" t="s">
        <v>22</v>
      </c>
      <c r="B4" s="19" t="s">
        <v>133</v>
      </c>
      <c r="C4" s="19" t="s">
        <v>2421</v>
      </c>
      <c r="D4" s="19" t="s">
        <v>2422</v>
      </c>
      <c r="E4" s="19" t="s">
        <v>2194</v>
      </c>
      <c r="F4" s="24" t="s">
        <v>2423</v>
      </c>
    </row>
    <row r="5" spans="1:6">
      <c r="A5" s="18" t="s">
        <v>22</v>
      </c>
      <c r="B5" s="18" t="s">
        <v>128</v>
      </c>
      <c r="C5" s="18" t="s">
        <v>2028</v>
      </c>
      <c r="D5" s="18" t="s">
        <v>2029</v>
      </c>
      <c r="E5" s="18" t="s">
        <v>1622</v>
      </c>
      <c r="F5" s="25" t="s">
        <v>2424</v>
      </c>
    </row>
    <row r="6" spans="1:6">
      <c r="A6" s="19" t="s">
        <v>23</v>
      </c>
      <c r="B6" s="19" t="s">
        <v>108</v>
      </c>
      <c r="C6" s="19" t="s">
        <v>1668</v>
      </c>
      <c r="D6" s="19" t="s">
        <v>1667</v>
      </c>
      <c r="E6" s="19" t="s">
        <v>1664</v>
      </c>
      <c r="F6" s="19" t="s">
        <v>1663</v>
      </c>
    </row>
    <row r="7" spans="1:6">
      <c r="A7" s="18" t="s">
        <v>23</v>
      </c>
      <c r="B7" s="18" t="s">
        <v>108</v>
      </c>
      <c r="C7" s="18" t="s">
        <v>1666</v>
      </c>
      <c r="D7" s="18" t="s">
        <v>1665</v>
      </c>
      <c r="E7" s="18" t="s">
        <v>1664</v>
      </c>
      <c r="F7" s="25" t="s">
        <v>1663</v>
      </c>
    </row>
    <row r="8" spans="1:6">
      <c r="A8" s="19" t="s">
        <v>23</v>
      </c>
      <c r="B8" s="19" t="s">
        <v>121</v>
      </c>
      <c r="C8" s="19" t="s">
        <v>2805</v>
      </c>
      <c r="D8" s="19" t="s">
        <v>2806</v>
      </c>
      <c r="E8" s="19" t="s">
        <v>2326</v>
      </c>
      <c r="F8" s="24" t="s">
        <v>2807</v>
      </c>
    </row>
  </sheetData>
  <autoFilter ref="A1:F1"/>
  <conditionalFormatting sqref="A2:D5 F2:F5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{7B4AC9BA-EC96-458B-A385-3A78CC803EF1}</x14:id>
        </ext>
      </extLst>
    </cfRule>
  </conditionalFormatting>
  <conditionalFormatting sqref="E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{ECB5CE6A-927C-4B85-AD04-FBA1BDF70C07}</x14:id>
        </ext>
      </extLst>
    </cfRule>
  </conditionalFormatting>
  <conditionalFormatting sqref="A8:D8 F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{397DBECC-3F90-498E-ABFF-2ECC07BFF1AD}</x14:id>
        </ext>
      </extLst>
    </cfRule>
  </conditionalFormatting>
  <conditionalFormatting sqref="E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{69C53069-48B2-48EA-B85D-163F34CBB6A9}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7B4AC9BA-EC96-458B-A385-3A78CC803E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ECB5CE6A-927C-4B85-AD04-FBA1BDF70C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397DBECC-3F90-498E-ABFF-2ECC07BFF1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A8:D8 F8</xm:sqref>
        </x14:conditionalFormatting>
        <x14:conditionalFormatting xmlns:xm="http://schemas.microsoft.com/office/excel/2006/main">
          <x14:cfRule type="dataBar" id="{69C53069-48B2-48EA-B85D-163F34CBB6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11" sqref="D11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75" t="s">
        <v>19</v>
      </c>
      <c r="B1" s="676" t="s">
        <v>2277</v>
      </c>
      <c r="C1" s="676" t="s">
        <v>2276</v>
      </c>
      <c r="D1" s="676" t="s">
        <v>459</v>
      </c>
    </row>
    <row r="2" spans="1:4" ht="24" customHeight="1">
      <c r="A2" s="674" t="s">
        <v>22</v>
      </c>
      <c r="B2" s="680">
        <v>77</v>
      </c>
      <c r="C2" s="681">
        <v>28</v>
      </c>
      <c r="D2" s="682">
        <v>4</v>
      </c>
    </row>
    <row r="3" spans="1:4" ht="24" customHeight="1">
      <c r="A3" s="672" t="s">
        <v>23</v>
      </c>
      <c r="B3" s="683">
        <v>28</v>
      </c>
      <c r="C3" s="683">
        <v>11</v>
      </c>
      <c r="D3" s="684">
        <v>3</v>
      </c>
    </row>
    <row r="4" spans="1:4" ht="24" customHeight="1">
      <c r="A4" s="673" t="s">
        <v>48</v>
      </c>
      <c r="B4" s="685">
        <f>B2+B3</f>
        <v>105</v>
      </c>
      <c r="C4" s="685">
        <f>C2+C3</f>
        <v>39</v>
      </c>
      <c r="D4" s="685">
        <f>D2+D3</f>
        <v>7</v>
      </c>
    </row>
    <row r="5" spans="1:4" ht="24" customHeight="1">
      <c r="A5" s="70"/>
      <c r="B5" s="70"/>
      <c r="C5" s="70"/>
      <c r="D5" s="70"/>
    </row>
    <row r="6" spans="1:4">
      <c r="A6" s="676" t="s">
        <v>458</v>
      </c>
      <c r="B6" s="676" t="s">
        <v>457</v>
      </c>
      <c r="C6" s="676" t="s">
        <v>456</v>
      </c>
      <c r="D6" s="70"/>
    </row>
    <row r="7" spans="1:4">
      <c r="A7" s="677" t="s">
        <v>291</v>
      </c>
      <c r="B7" s="686">
        <f>SUM(B4:C4)</f>
        <v>144</v>
      </c>
      <c r="C7" s="687">
        <f t="shared" ref="C7:C13" si="0">B7/$B$7</f>
        <v>1</v>
      </c>
      <c r="D7" s="70"/>
    </row>
    <row r="8" spans="1:4">
      <c r="A8" s="677" t="s">
        <v>278</v>
      </c>
      <c r="B8" s="688">
        <v>42</v>
      </c>
      <c r="C8" s="687">
        <f t="shared" si="0"/>
        <v>0.29166666666666669</v>
      </c>
      <c r="D8" s="70"/>
    </row>
    <row r="9" spans="1:4">
      <c r="A9" s="678" t="s">
        <v>279</v>
      </c>
      <c r="B9" s="688">
        <v>42</v>
      </c>
      <c r="C9" s="687">
        <f t="shared" si="0"/>
        <v>0.29166666666666669</v>
      </c>
      <c r="D9" s="70"/>
    </row>
    <row r="10" spans="1:4">
      <c r="A10" s="678" t="s">
        <v>292</v>
      </c>
      <c r="B10" s="689">
        <v>6</v>
      </c>
      <c r="C10" s="687">
        <f t="shared" si="0"/>
        <v>4.1666666666666664E-2</v>
      </c>
      <c r="D10" s="70"/>
    </row>
    <row r="11" spans="1:4">
      <c r="A11" s="678" t="s">
        <v>293</v>
      </c>
      <c r="B11" s="689">
        <v>32.5</v>
      </c>
      <c r="C11" s="687">
        <f t="shared" si="0"/>
        <v>0.22569444444444445</v>
      </c>
      <c r="D11" s="70"/>
    </row>
    <row r="12" spans="1:4">
      <c r="A12" s="678" t="s">
        <v>294</v>
      </c>
      <c r="B12" s="689">
        <v>12.5</v>
      </c>
      <c r="C12" s="687">
        <f t="shared" si="0"/>
        <v>8.6805555555555552E-2</v>
      </c>
      <c r="D12" s="70"/>
    </row>
    <row r="13" spans="1:4">
      <c r="A13" s="679" t="s">
        <v>114</v>
      </c>
      <c r="B13" s="690">
        <v>9</v>
      </c>
      <c r="C13" s="691">
        <f t="shared" si="0"/>
        <v>6.25E-2</v>
      </c>
      <c r="D13" s="70"/>
    </row>
    <row r="15" spans="1:4">
      <c r="A15" s="1350" t="s">
        <v>2139</v>
      </c>
      <c r="B15" s="1350"/>
      <c r="C15" s="1350"/>
    </row>
    <row r="16" spans="1:4">
      <c r="A16" s="693" t="s">
        <v>458</v>
      </c>
      <c r="B16" s="693" t="s">
        <v>457</v>
      </c>
      <c r="C16" s="693" t="s">
        <v>456</v>
      </c>
    </row>
    <row r="17" spans="1:3">
      <c r="A17" s="695" t="s">
        <v>278</v>
      </c>
      <c r="B17" s="696">
        <v>42</v>
      </c>
      <c r="C17" s="692">
        <v>0.29166666666666669</v>
      </c>
    </row>
    <row r="18" spans="1:3">
      <c r="A18" s="695" t="s">
        <v>279</v>
      </c>
      <c r="B18" s="696">
        <v>42</v>
      </c>
      <c r="C18" s="692">
        <v>0.29166666666666669</v>
      </c>
    </row>
    <row r="19" spans="1:3">
      <c r="A19" s="695" t="s">
        <v>293</v>
      </c>
      <c r="B19" s="696">
        <v>32.5</v>
      </c>
      <c r="C19" s="692">
        <v>0.22569444444444445</v>
      </c>
    </row>
    <row r="20" spans="1:3">
      <c r="A20" s="695" t="s">
        <v>294</v>
      </c>
      <c r="B20" s="696">
        <v>12.5</v>
      </c>
      <c r="C20" s="692">
        <v>8.6805555555555552E-2</v>
      </c>
    </row>
    <row r="21" spans="1:3">
      <c r="A21" s="695" t="s">
        <v>114</v>
      </c>
      <c r="B21" s="949">
        <v>9</v>
      </c>
      <c r="C21" s="692">
        <v>6.25E-2</v>
      </c>
    </row>
    <row r="22" spans="1:3">
      <c r="A22" s="694" t="s">
        <v>292</v>
      </c>
      <c r="B22" s="683">
        <v>6</v>
      </c>
      <c r="C22" s="692">
        <v>4.1666666666666664E-2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G35"/>
  <sheetViews>
    <sheetView rightToLeft="1" zoomScaleNormal="100" workbookViewId="0">
      <selection activeCell="D29" sqref="D29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33" width="9.42578125" style="29" customWidth="1"/>
    <col min="34" max="16384" width="9.140625" style="29"/>
  </cols>
  <sheetData>
    <row r="1" spans="1:33" ht="18.75" customHeight="1" thickBot="1">
      <c r="A1" s="78"/>
      <c r="B1" s="78"/>
      <c r="C1" s="971" t="s">
        <v>1</v>
      </c>
      <c r="D1" s="971" t="s">
        <v>203</v>
      </c>
      <c r="E1" s="971" t="s">
        <v>3</v>
      </c>
      <c r="F1" s="971" t="s">
        <v>202</v>
      </c>
      <c r="G1" s="971" t="s">
        <v>5</v>
      </c>
      <c r="H1" s="971" t="s">
        <v>201</v>
      </c>
      <c r="I1" s="971" t="s">
        <v>7</v>
      </c>
      <c r="J1" s="971" t="s">
        <v>8</v>
      </c>
      <c r="K1" s="971" t="s">
        <v>9</v>
      </c>
      <c r="L1" s="971" t="s">
        <v>199</v>
      </c>
      <c r="M1" s="971" t="s">
        <v>11</v>
      </c>
      <c r="N1" s="971" t="s">
        <v>12</v>
      </c>
      <c r="O1" s="971" t="s">
        <v>49</v>
      </c>
      <c r="P1" s="971" t="s">
        <v>200</v>
      </c>
      <c r="Q1" s="971" t="s">
        <v>1477</v>
      </c>
      <c r="R1" s="971" t="s">
        <v>1506</v>
      </c>
      <c r="S1" s="971" t="s">
        <v>1556</v>
      </c>
      <c r="T1" s="971" t="s">
        <v>1612</v>
      </c>
      <c r="U1" s="971" t="s">
        <v>1642</v>
      </c>
      <c r="V1" s="971" t="s">
        <v>1413</v>
      </c>
      <c r="W1" s="971" t="s">
        <v>1731</v>
      </c>
      <c r="X1" s="971" t="s">
        <v>1856</v>
      </c>
      <c r="Y1" s="971" t="s">
        <v>1415</v>
      </c>
      <c r="Z1" s="971" t="s">
        <v>1952</v>
      </c>
      <c r="AA1" s="971" t="s">
        <v>1975</v>
      </c>
      <c r="AB1" s="971" t="s">
        <v>2075</v>
      </c>
      <c r="AC1" s="971" t="s">
        <v>2196</v>
      </c>
      <c r="AD1" s="971" t="s">
        <v>2280</v>
      </c>
      <c r="AE1" s="971" t="s">
        <v>2342</v>
      </c>
      <c r="AF1" s="971" t="s">
        <v>2453</v>
      </c>
      <c r="AG1" s="971" t="s">
        <v>2552</v>
      </c>
    </row>
    <row r="2" spans="1:33" ht="26.25" customHeight="1" thickTop="1">
      <c r="A2" s="198" t="s">
        <v>19</v>
      </c>
      <c r="B2" s="198" t="s">
        <v>20</v>
      </c>
      <c r="C2" s="963" t="s">
        <v>21</v>
      </c>
      <c r="D2" s="963" t="s">
        <v>21</v>
      </c>
      <c r="E2" s="963" t="s">
        <v>21</v>
      </c>
      <c r="F2" s="963" t="s">
        <v>21</v>
      </c>
      <c r="G2" s="963" t="s">
        <v>21</v>
      </c>
      <c r="H2" s="963" t="s">
        <v>21</v>
      </c>
      <c r="I2" s="963" t="s">
        <v>21</v>
      </c>
      <c r="J2" s="963" t="s">
        <v>21</v>
      </c>
      <c r="K2" s="963" t="s">
        <v>21</v>
      </c>
      <c r="L2" s="963" t="s">
        <v>21</v>
      </c>
      <c r="M2" s="963" t="s">
        <v>21</v>
      </c>
      <c r="N2" s="963" t="s">
        <v>21</v>
      </c>
      <c r="O2" s="963" t="s">
        <v>21</v>
      </c>
      <c r="P2" s="963" t="s">
        <v>21</v>
      </c>
      <c r="Q2" s="963" t="s">
        <v>21</v>
      </c>
      <c r="R2" s="963" t="s">
        <v>21</v>
      </c>
      <c r="S2" s="963" t="s">
        <v>21</v>
      </c>
      <c r="T2" s="963" t="s">
        <v>21</v>
      </c>
      <c r="U2" s="963" t="s">
        <v>21</v>
      </c>
      <c r="V2" s="963" t="s">
        <v>21</v>
      </c>
      <c r="W2" s="963" t="s">
        <v>21</v>
      </c>
      <c r="X2" s="963" t="s">
        <v>21</v>
      </c>
      <c r="Y2" s="963" t="s">
        <v>21</v>
      </c>
      <c r="Z2" s="963" t="s">
        <v>21</v>
      </c>
      <c r="AA2" s="963" t="s">
        <v>21</v>
      </c>
      <c r="AB2" s="1103" t="s">
        <v>21</v>
      </c>
      <c r="AC2" s="1103" t="s">
        <v>21</v>
      </c>
      <c r="AD2" s="1103" t="s">
        <v>21</v>
      </c>
      <c r="AE2" s="1120" t="s">
        <v>21</v>
      </c>
      <c r="AF2" s="1152" t="s">
        <v>21</v>
      </c>
      <c r="AG2" s="1152" t="s">
        <v>21</v>
      </c>
    </row>
    <row r="3" spans="1:33" ht="17.25" customHeight="1">
      <c r="A3" s="1187" t="s">
        <v>22</v>
      </c>
      <c r="B3" s="198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  <c r="AF3" s="91">
        <v>87170.376799999998</v>
      </c>
      <c r="AG3" s="91">
        <v>85136.308999999994</v>
      </c>
    </row>
    <row r="4" spans="1:33" ht="17.25" customHeight="1">
      <c r="A4" s="1188"/>
      <c r="B4" s="198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  <c r="AF4" s="91">
        <v>1547461.43</v>
      </c>
      <c r="AG4" s="91">
        <v>1415023.92</v>
      </c>
    </row>
    <row r="5" spans="1:33" ht="17.25" customHeight="1">
      <c r="A5" s="1188"/>
      <c r="B5" s="198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  <c r="AF5" s="91">
        <v>316106.25199999998</v>
      </c>
      <c r="AG5" s="91">
        <v>272587.478</v>
      </c>
    </row>
    <row r="6" spans="1:33" ht="17.25" customHeight="1">
      <c r="A6" s="1188"/>
      <c r="B6" s="198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  <c r="AF6" s="91">
        <v>461464.04499999998</v>
      </c>
      <c r="AG6" s="91">
        <v>418350.84600000002</v>
      </c>
    </row>
    <row r="7" spans="1:33" ht="17.25" customHeight="1">
      <c r="A7" s="1188"/>
      <c r="B7" s="198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  <c r="AF7" s="91">
        <v>481797.326</v>
      </c>
      <c r="AG7" s="91">
        <v>415907.495</v>
      </c>
    </row>
    <row r="8" spans="1:33" ht="17.25" customHeight="1">
      <c r="A8" s="1188"/>
      <c r="B8" s="198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  <c r="AF8" s="91">
        <v>1757229.2</v>
      </c>
      <c r="AG8" s="91">
        <v>1595160.11</v>
      </c>
    </row>
    <row r="9" spans="1:33" ht="17.25" customHeight="1">
      <c r="A9" s="1189"/>
      <c r="B9" s="198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  <c r="AF9" s="91">
        <v>68468.329400000002</v>
      </c>
      <c r="AG9" s="91">
        <v>63811.130899999996</v>
      </c>
    </row>
    <row r="10" spans="1:33" ht="17.25" customHeight="1">
      <c r="A10" s="198" t="s">
        <v>23</v>
      </c>
      <c r="B10" s="198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  <c r="AF10" s="91">
        <v>18777.775300000001</v>
      </c>
      <c r="AG10" s="91">
        <v>17599.260300000002</v>
      </c>
    </row>
    <row r="12" spans="1:33" ht="18.75" customHeight="1" thickBot="1">
      <c r="B12" s="514" t="s">
        <v>19</v>
      </c>
      <c r="C12" s="971" t="s">
        <v>1642</v>
      </c>
      <c r="D12" s="971" t="s">
        <v>1413</v>
      </c>
      <c r="E12" s="971" t="s">
        <v>1731</v>
      </c>
      <c r="F12" s="971" t="s">
        <v>1856</v>
      </c>
      <c r="G12" s="971" t="s">
        <v>1415</v>
      </c>
      <c r="H12" s="971" t="s">
        <v>1952</v>
      </c>
      <c r="I12" s="971" t="s">
        <v>1975</v>
      </c>
      <c r="J12" s="971" t="s">
        <v>2075</v>
      </c>
      <c r="K12" s="971" t="s">
        <v>2196</v>
      </c>
      <c r="L12" s="971" t="s">
        <v>2280</v>
      </c>
      <c r="M12" s="971" t="s">
        <v>2342</v>
      </c>
      <c r="N12" s="971" t="s">
        <v>2453</v>
      </c>
      <c r="O12" s="971" t="s">
        <v>2552</v>
      </c>
    </row>
    <row r="13" spans="1:33" ht="17.25" customHeight="1" thickTop="1">
      <c r="B13" s="514" t="s">
        <v>45</v>
      </c>
      <c r="C13" s="975">
        <v>302103.54800000001</v>
      </c>
      <c r="D13" s="975">
        <v>308314.88</v>
      </c>
      <c r="E13" s="975">
        <v>304997.00400000002</v>
      </c>
      <c r="F13" s="975">
        <v>353996.72100000002</v>
      </c>
      <c r="G13" s="975">
        <v>409807.77100000001</v>
      </c>
      <c r="H13" s="975">
        <v>478755.66399999999</v>
      </c>
      <c r="I13" s="975">
        <v>512900.47200000001</v>
      </c>
      <c r="J13" s="975">
        <v>690036.94700000004</v>
      </c>
      <c r="K13" s="975">
        <v>986759.20200000005</v>
      </c>
      <c r="L13" s="975">
        <v>1270627.1100000001</v>
      </c>
      <c r="M13" s="975">
        <v>1916194.06</v>
      </c>
      <c r="N13" s="975">
        <v>1757229.2</v>
      </c>
      <c r="O13" s="975">
        <v>1595160.11</v>
      </c>
    </row>
    <row r="14" spans="1:33" ht="17.25" customHeight="1">
      <c r="B14" s="514" t="s">
        <v>30</v>
      </c>
      <c r="C14" s="91">
        <v>4017.0419900000002</v>
      </c>
      <c r="D14" s="91">
        <v>3804.8788</v>
      </c>
      <c r="E14" s="91">
        <v>3950.0976500000002</v>
      </c>
      <c r="F14" s="91">
        <v>4558.98369</v>
      </c>
      <c r="G14" s="91">
        <v>5301.0109400000001</v>
      </c>
      <c r="H14" s="91">
        <v>6206.6688800000002</v>
      </c>
      <c r="I14" s="91">
        <v>6591.3407699999998</v>
      </c>
      <c r="J14" s="91">
        <v>8583.1783799999994</v>
      </c>
      <c r="K14" s="91">
        <v>11112.9665</v>
      </c>
      <c r="L14" s="91">
        <v>14179.621800000001</v>
      </c>
      <c r="M14" s="91">
        <v>19543.5285</v>
      </c>
      <c r="N14" s="91">
        <v>18777.775300000001</v>
      </c>
      <c r="O14" s="91">
        <v>17599.260300000002</v>
      </c>
    </row>
    <row r="17" spans="1:7" ht="34.5" customHeight="1"/>
    <row r="29" spans="1:7" ht="21" customHeight="1" thickBot="1"/>
    <row r="30" spans="1:7" ht="21" customHeight="1" thickBot="1">
      <c r="A30" s="1190" t="s">
        <v>19</v>
      </c>
      <c r="B30" s="1180" t="s">
        <v>20</v>
      </c>
      <c r="C30" s="1182" t="s">
        <v>230</v>
      </c>
      <c r="D30" s="1182"/>
      <c r="E30" s="1182"/>
      <c r="F30" s="1182" t="s">
        <v>231</v>
      </c>
      <c r="G30" s="1183"/>
    </row>
    <row r="31" spans="1:7" ht="29.25" customHeight="1" thickBot="1">
      <c r="A31" s="1191"/>
      <c r="B31" s="1192"/>
      <c r="C31" s="1154" t="s">
        <v>2553</v>
      </c>
      <c r="D31" s="1155" t="s">
        <v>2454</v>
      </c>
      <c r="E31" s="1155" t="s">
        <v>1976</v>
      </c>
      <c r="F31" s="253" t="s">
        <v>232</v>
      </c>
      <c r="G31" s="1153" t="s">
        <v>1733</v>
      </c>
    </row>
    <row r="32" spans="1:7" ht="21" customHeight="1">
      <c r="A32" s="1184" t="s">
        <v>17</v>
      </c>
      <c r="B32" s="254" t="s">
        <v>1734</v>
      </c>
      <c r="C32" s="1011">
        <v>1595160.11</v>
      </c>
      <c r="D32" s="1012">
        <v>1757229.2</v>
      </c>
      <c r="E32" s="1012">
        <v>512900.47200000001</v>
      </c>
      <c r="F32" s="1156">
        <v>-9.2229909450628256E-2</v>
      </c>
      <c r="G32" s="1113">
        <v>2.1100772900049116</v>
      </c>
    </row>
    <row r="33" spans="1:7" ht="21" customHeight="1">
      <c r="A33" s="1185"/>
      <c r="B33" s="254" t="s">
        <v>28</v>
      </c>
      <c r="C33" s="1011">
        <v>415907.495</v>
      </c>
      <c r="D33" s="1012">
        <v>481797.326</v>
      </c>
      <c r="E33" s="1012">
        <v>177080.4</v>
      </c>
      <c r="F33" s="1156">
        <v>-0.13675839911157994</v>
      </c>
      <c r="G33" s="1113">
        <v>1.348692994820432</v>
      </c>
    </row>
    <row r="34" spans="1:7" ht="21" customHeight="1" thickBot="1">
      <c r="A34" s="1186"/>
      <c r="B34" s="254" t="s">
        <v>1735</v>
      </c>
      <c r="C34" s="1011">
        <v>418350.84600000002</v>
      </c>
      <c r="D34" s="1013">
        <v>461464.04499999998</v>
      </c>
      <c r="E34" s="1012">
        <v>136699.09400000001</v>
      </c>
      <c r="F34" s="1156">
        <v>-9.3426994946052555E-2</v>
      </c>
      <c r="G34" s="1113">
        <v>2.0603776057213663</v>
      </c>
    </row>
    <row r="35" spans="1:7" ht="21" customHeight="1" thickBot="1">
      <c r="A35" s="255" t="s">
        <v>23</v>
      </c>
      <c r="B35" s="256" t="s">
        <v>1734</v>
      </c>
      <c r="C35" s="1014">
        <v>17599.260300000002</v>
      </c>
      <c r="D35" s="1014">
        <v>18777.775300000001</v>
      </c>
      <c r="E35" s="1014">
        <v>6591.3407699999998</v>
      </c>
      <c r="F35" s="1157">
        <v>-6.2761162127656256E-2</v>
      </c>
      <c r="G35" s="1114">
        <v>1.670057718772747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F7"/>
  <sheetViews>
    <sheetView rightToLeft="1" zoomScaleNormal="100" workbookViewId="0">
      <pane xSplit="7" topLeftCell="L1" activePane="topRight" state="frozen"/>
      <selection pane="topRight" activeCell="AG38" sqref="AG38"/>
    </sheetView>
  </sheetViews>
  <sheetFormatPr defaultColWidth="9.140625" defaultRowHeight="15"/>
  <cols>
    <col min="1" max="1" width="19.42578125" style="658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32" s="658" customFormat="1" ht="24" customHeight="1">
      <c r="A2" s="655" t="s">
        <v>460</v>
      </c>
      <c r="B2" s="659" t="s">
        <v>157</v>
      </c>
      <c r="C2" s="659" t="s">
        <v>158</v>
      </c>
      <c r="D2" s="659" t="s">
        <v>159</v>
      </c>
      <c r="E2" s="659" t="s">
        <v>160</v>
      </c>
      <c r="F2" s="659" t="s">
        <v>161</v>
      </c>
      <c r="G2" s="659" t="s">
        <v>162</v>
      </c>
      <c r="H2" s="659" t="s">
        <v>2137</v>
      </c>
      <c r="I2" s="659" t="s">
        <v>2115</v>
      </c>
      <c r="J2" s="659" t="s">
        <v>2116</v>
      </c>
      <c r="K2" s="659" t="s">
        <v>2117</v>
      </c>
      <c r="L2" s="659" t="s">
        <v>2118</v>
      </c>
      <c r="M2" s="659" t="s">
        <v>2119</v>
      </c>
      <c r="N2" s="659" t="s">
        <v>2120</v>
      </c>
      <c r="O2" s="659" t="s">
        <v>2121</v>
      </c>
      <c r="P2" s="660" t="s">
        <v>2122</v>
      </c>
      <c r="Q2" s="661" t="s">
        <v>2123</v>
      </c>
      <c r="R2" s="661" t="s">
        <v>2124</v>
      </c>
      <c r="S2" s="661" t="s">
        <v>2125</v>
      </c>
      <c r="T2" s="661" t="s">
        <v>2126</v>
      </c>
      <c r="U2" s="659" t="s">
        <v>2127</v>
      </c>
      <c r="V2" s="659" t="s">
        <v>2128</v>
      </c>
      <c r="W2" s="659" t="s">
        <v>2129</v>
      </c>
      <c r="X2" s="659" t="s">
        <v>2130</v>
      </c>
      <c r="Y2" s="659" t="s">
        <v>2131</v>
      </c>
      <c r="Z2" s="659" t="s">
        <v>2108</v>
      </c>
      <c r="AA2" s="950" t="s">
        <v>2133</v>
      </c>
      <c r="AB2" s="659" t="s">
        <v>2237</v>
      </c>
      <c r="AC2" s="1102" t="s">
        <v>2300</v>
      </c>
      <c r="AD2" s="659" t="s">
        <v>2365</v>
      </c>
      <c r="AE2" s="659" t="s">
        <v>2479</v>
      </c>
      <c r="AF2" s="1164" t="s">
        <v>2585</v>
      </c>
    </row>
    <row r="3" spans="1:32">
      <c r="A3" s="656" t="s">
        <v>164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62">
        <v>11</v>
      </c>
      <c r="I3" s="662">
        <v>9</v>
      </c>
      <c r="J3" s="662">
        <v>9</v>
      </c>
      <c r="K3" s="662">
        <v>11</v>
      </c>
      <c r="L3" s="662">
        <v>11</v>
      </c>
      <c r="M3" s="662">
        <v>11</v>
      </c>
      <c r="N3" s="662">
        <v>11</v>
      </c>
      <c r="O3" s="697">
        <v>7</v>
      </c>
      <c r="P3" s="664">
        <v>5</v>
      </c>
      <c r="Q3" s="665">
        <v>4</v>
      </c>
      <c r="R3" s="665">
        <v>6</v>
      </c>
      <c r="S3" s="665">
        <v>6</v>
      </c>
      <c r="T3" s="665">
        <v>6</v>
      </c>
      <c r="U3" s="665">
        <v>4</v>
      </c>
      <c r="V3" s="665">
        <v>5</v>
      </c>
      <c r="W3" s="665">
        <v>5</v>
      </c>
      <c r="X3" s="665">
        <v>6</v>
      </c>
      <c r="Y3" s="665">
        <v>5</v>
      </c>
      <c r="Z3" s="665">
        <v>5</v>
      </c>
      <c r="AA3" s="947">
        <v>8</v>
      </c>
      <c r="AB3" s="1071">
        <v>7</v>
      </c>
      <c r="AC3" s="1100">
        <v>5</v>
      </c>
      <c r="AD3" s="1071">
        <v>7</v>
      </c>
      <c r="AE3" s="1071">
        <v>11</v>
      </c>
      <c r="AF3" s="1162">
        <v>7</v>
      </c>
    </row>
    <row r="4" spans="1:32" ht="15" customHeight="1">
      <c r="A4" s="656" t="s">
        <v>165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62">
        <v>45</v>
      </c>
      <c r="I4" s="662">
        <v>19</v>
      </c>
      <c r="J4" s="662">
        <v>22</v>
      </c>
      <c r="K4" s="662">
        <v>13</v>
      </c>
      <c r="L4" s="662">
        <v>24</v>
      </c>
      <c r="M4" s="662">
        <v>14</v>
      </c>
      <c r="N4" s="662">
        <v>29</v>
      </c>
      <c r="O4" s="697">
        <v>18</v>
      </c>
      <c r="P4" s="664">
        <v>33</v>
      </c>
      <c r="Q4" s="662">
        <v>35</v>
      </c>
      <c r="R4" s="662">
        <v>71</v>
      </c>
      <c r="S4" s="662">
        <v>18</v>
      </c>
      <c r="T4" s="662">
        <v>13</v>
      </c>
      <c r="U4" s="662">
        <v>15</v>
      </c>
      <c r="V4" s="662">
        <v>18</v>
      </c>
      <c r="W4" s="662">
        <v>22</v>
      </c>
      <c r="X4" s="662">
        <v>20</v>
      </c>
      <c r="Y4" s="662">
        <v>22</v>
      </c>
      <c r="Z4" s="662">
        <v>29</v>
      </c>
      <c r="AA4" s="945">
        <v>44</v>
      </c>
      <c r="AB4" s="85">
        <v>36</v>
      </c>
      <c r="AC4" s="1098">
        <v>56</v>
      </c>
      <c r="AD4" s="85">
        <v>70</v>
      </c>
      <c r="AE4" s="85">
        <v>27</v>
      </c>
      <c r="AF4" s="1160">
        <v>39</v>
      </c>
    </row>
    <row r="5" spans="1:32" ht="15" customHeight="1">
      <c r="A5" s="656" t="s">
        <v>166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62">
        <v>205</v>
      </c>
      <c r="I5" s="662">
        <v>250</v>
      </c>
      <c r="J5" s="662">
        <v>83</v>
      </c>
      <c r="K5" s="662">
        <v>62</v>
      </c>
      <c r="L5" s="662">
        <v>77</v>
      </c>
      <c r="M5" s="662">
        <v>59</v>
      </c>
      <c r="N5" s="662">
        <v>98</v>
      </c>
      <c r="O5" s="697">
        <v>68</v>
      </c>
      <c r="P5" s="664">
        <v>95</v>
      </c>
      <c r="Q5" s="662">
        <v>168</v>
      </c>
      <c r="R5" s="662">
        <v>162</v>
      </c>
      <c r="S5" s="662">
        <v>54</v>
      </c>
      <c r="T5" s="662">
        <v>107</v>
      </c>
      <c r="U5" s="662">
        <v>95</v>
      </c>
      <c r="V5" s="662">
        <v>59</v>
      </c>
      <c r="W5" s="662">
        <v>116</v>
      </c>
      <c r="X5" s="662">
        <v>98</v>
      </c>
      <c r="Y5" s="662">
        <v>130</v>
      </c>
      <c r="Z5" s="662">
        <v>135</v>
      </c>
      <c r="AA5" s="945">
        <v>121</v>
      </c>
      <c r="AB5" s="85">
        <v>226</v>
      </c>
      <c r="AC5" s="1098">
        <v>147</v>
      </c>
      <c r="AD5" s="85">
        <v>228</v>
      </c>
      <c r="AE5" s="85">
        <v>144</v>
      </c>
      <c r="AF5" s="1160">
        <v>105</v>
      </c>
    </row>
    <row r="6" spans="1:32" ht="15" customHeight="1">
      <c r="A6" s="656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62">
        <f t="shared" si="0"/>
        <v>261</v>
      </c>
      <c r="I6" s="662">
        <f t="shared" si="0"/>
        <v>278</v>
      </c>
      <c r="J6" s="662">
        <f t="shared" si="0"/>
        <v>114</v>
      </c>
      <c r="K6" s="662">
        <f t="shared" si="0"/>
        <v>86</v>
      </c>
      <c r="L6" s="662">
        <f t="shared" si="0"/>
        <v>112</v>
      </c>
      <c r="M6" s="662">
        <f t="shared" si="0"/>
        <v>84</v>
      </c>
      <c r="N6" s="662">
        <f t="shared" si="0"/>
        <v>138</v>
      </c>
      <c r="O6" s="697">
        <v>93</v>
      </c>
      <c r="P6" s="666">
        <f t="shared" ref="P6:V6" si="1">SUM(P3:P5)</f>
        <v>133</v>
      </c>
      <c r="Q6" s="666">
        <f t="shared" si="1"/>
        <v>207</v>
      </c>
      <c r="R6" s="663">
        <f t="shared" si="1"/>
        <v>239</v>
      </c>
      <c r="S6" s="663">
        <f t="shared" si="1"/>
        <v>78</v>
      </c>
      <c r="T6" s="663">
        <f t="shared" si="1"/>
        <v>126</v>
      </c>
      <c r="U6" s="663">
        <f t="shared" si="1"/>
        <v>114</v>
      </c>
      <c r="V6" s="663">
        <f t="shared" si="1"/>
        <v>82</v>
      </c>
      <c r="W6" s="663">
        <f>SUM(W3:W5)</f>
        <v>143</v>
      </c>
      <c r="X6" s="663">
        <f>SUM(X3:X5)</f>
        <v>124</v>
      </c>
      <c r="Y6" s="663">
        <f t="shared" ref="Y6:AE6" si="2">Y3+Y4+Y5</f>
        <v>157</v>
      </c>
      <c r="Z6" s="663">
        <f t="shared" si="2"/>
        <v>169</v>
      </c>
      <c r="AA6" s="946">
        <f t="shared" si="2"/>
        <v>173</v>
      </c>
      <c r="AB6" s="1072">
        <f t="shared" si="2"/>
        <v>269</v>
      </c>
      <c r="AC6" s="1099">
        <f t="shared" si="2"/>
        <v>208</v>
      </c>
      <c r="AD6" s="1072">
        <f t="shared" si="2"/>
        <v>305</v>
      </c>
      <c r="AE6" s="1072">
        <f t="shared" si="2"/>
        <v>182</v>
      </c>
      <c r="AF6" s="1161">
        <f t="shared" ref="AF6" si="3">AF3+AF4+AF5</f>
        <v>151</v>
      </c>
    </row>
    <row r="7" spans="1:32" ht="15" customHeight="1">
      <c r="A7" s="657" t="s">
        <v>1554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67">
        <v>2</v>
      </c>
      <c r="I7" s="667">
        <v>3</v>
      </c>
      <c r="J7" s="668">
        <v>1.9</v>
      </c>
      <c r="K7" s="668">
        <v>2.2999999999999998</v>
      </c>
      <c r="L7" s="668">
        <v>2.9</v>
      </c>
      <c r="M7" s="668">
        <v>2.8</v>
      </c>
      <c r="N7" s="668">
        <v>3.5</v>
      </c>
      <c r="O7" s="698">
        <v>2.6</v>
      </c>
      <c r="P7" s="669">
        <v>3.07</v>
      </c>
      <c r="Q7" s="668">
        <v>3.57</v>
      </c>
      <c r="R7" s="668">
        <v>3.51</v>
      </c>
      <c r="S7" s="668">
        <v>2.4</v>
      </c>
      <c r="T7" s="668">
        <v>2.5</v>
      </c>
      <c r="U7" s="668">
        <v>2.9</v>
      </c>
      <c r="V7" s="668">
        <v>2.2000000000000002</v>
      </c>
      <c r="W7" s="668">
        <v>2.8</v>
      </c>
      <c r="X7" s="668">
        <v>3</v>
      </c>
      <c r="Y7" s="668">
        <v>2.8</v>
      </c>
      <c r="Z7" s="668">
        <v>2.7</v>
      </c>
      <c r="AA7" s="948">
        <v>2.7</v>
      </c>
      <c r="AB7" s="1073">
        <v>3.2256637168141591</v>
      </c>
      <c r="AC7" s="1101">
        <v>2.88</v>
      </c>
      <c r="AD7" s="1073">
        <v>3.49</v>
      </c>
      <c r="AE7" s="1073">
        <v>2.95</v>
      </c>
      <c r="AF7" s="1163">
        <v>3.88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M100"/>
  <sheetViews>
    <sheetView rightToLeft="1" zoomScaleNormal="100" workbookViewId="0">
      <pane xSplit="1" topLeftCell="Y1" activePane="topRight" state="frozen"/>
      <selection activeCell="A4" sqref="A4"/>
      <selection pane="topRight" activeCell="AM44" sqref="AM44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39" ht="19.5" customHeight="1">
      <c r="G2" s="8"/>
      <c r="L2" s="8"/>
      <c r="O2" s="8"/>
    </row>
    <row r="3" spans="1:39" ht="35.25" customHeight="1">
      <c r="A3" s="703" t="s">
        <v>2222</v>
      </c>
      <c r="B3" s="703" t="s">
        <v>63</v>
      </c>
      <c r="C3" s="703" t="s">
        <v>64</v>
      </c>
      <c r="D3" s="703" t="s">
        <v>65</v>
      </c>
      <c r="E3" s="703" t="s">
        <v>66</v>
      </c>
      <c r="F3" s="703" t="s">
        <v>67</v>
      </c>
      <c r="G3" s="703" t="s">
        <v>68</v>
      </c>
      <c r="H3" s="703" t="s">
        <v>69</v>
      </c>
      <c r="I3" s="703" t="s">
        <v>70</v>
      </c>
      <c r="J3" s="703" t="s">
        <v>71</v>
      </c>
      <c r="K3" s="703" t="s">
        <v>72</v>
      </c>
      <c r="L3" s="703" t="s">
        <v>73</v>
      </c>
      <c r="M3" s="703" t="s">
        <v>74</v>
      </c>
      <c r="N3" s="703" t="s">
        <v>75</v>
      </c>
      <c r="O3" s="703" t="s">
        <v>76</v>
      </c>
      <c r="P3" s="703" t="s">
        <v>77</v>
      </c>
      <c r="Q3" s="703" t="s">
        <v>78</v>
      </c>
      <c r="R3" s="703" t="s">
        <v>79</v>
      </c>
      <c r="S3" s="703" t="s">
        <v>80</v>
      </c>
      <c r="T3" s="703" t="s">
        <v>81</v>
      </c>
      <c r="U3" s="703" t="s">
        <v>82</v>
      </c>
      <c r="V3" s="703" t="s">
        <v>330</v>
      </c>
      <c r="W3" s="703" t="s">
        <v>1482</v>
      </c>
      <c r="X3" s="703" t="s">
        <v>1552</v>
      </c>
      <c r="Y3" s="703" t="s">
        <v>1593</v>
      </c>
      <c r="Z3" s="703" t="s">
        <v>1617</v>
      </c>
      <c r="AA3" s="703" t="s">
        <v>1669</v>
      </c>
      <c r="AB3" s="703" t="s">
        <v>1723</v>
      </c>
      <c r="AC3" s="703" t="s">
        <v>1789</v>
      </c>
      <c r="AD3" s="703" t="s">
        <v>1879</v>
      </c>
      <c r="AE3" s="703" t="s">
        <v>1914</v>
      </c>
      <c r="AF3" s="703" t="s">
        <v>1994</v>
      </c>
      <c r="AG3" s="703" t="s">
        <v>2025</v>
      </c>
      <c r="AH3" s="703" t="s">
        <v>2096</v>
      </c>
      <c r="AI3" s="703" t="s">
        <v>2221</v>
      </c>
      <c r="AJ3" s="703" t="s">
        <v>2299</v>
      </c>
      <c r="AK3" s="703" t="s">
        <v>2366</v>
      </c>
      <c r="AL3" s="703" t="s">
        <v>2480</v>
      </c>
      <c r="AM3" s="703" t="s">
        <v>2586</v>
      </c>
    </row>
    <row r="4" spans="1:39" ht="17.25" customHeight="1">
      <c r="A4" s="111" t="s">
        <v>83</v>
      </c>
      <c r="B4" s="1034" t="s">
        <v>182</v>
      </c>
      <c r="C4" s="985">
        <v>1413</v>
      </c>
      <c r="D4" s="985">
        <v>2555</v>
      </c>
      <c r="E4" s="985">
        <v>1500</v>
      </c>
      <c r="F4" s="985">
        <v>3000</v>
      </c>
      <c r="G4" s="985">
        <v>3700</v>
      </c>
      <c r="H4" s="985">
        <v>5500</v>
      </c>
      <c r="I4" s="985">
        <v>850</v>
      </c>
      <c r="J4" s="985">
        <v>0</v>
      </c>
      <c r="K4" s="985">
        <v>0</v>
      </c>
      <c r="L4" s="985">
        <v>0</v>
      </c>
      <c r="M4" s="985">
        <v>0</v>
      </c>
      <c r="N4" s="985">
        <v>0</v>
      </c>
      <c r="O4" s="985">
        <v>0</v>
      </c>
      <c r="P4" s="985">
        <v>0</v>
      </c>
      <c r="Q4" s="985">
        <v>0</v>
      </c>
      <c r="R4" s="985">
        <v>0</v>
      </c>
      <c r="S4" s="985">
        <v>0</v>
      </c>
      <c r="T4" s="985">
        <v>0</v>
      </c>
      <c r="U4" s="985">
        <v>1200</v>
      </c>
      <c r="V4" s="985">
        <v>0</v>
      </c>
      <c r="W4" s="985" t="s">
        <v>334</v>
      </c>
      <c r="X4" s="985">
        <v>0</v>
      </c>
      <c r="Y4" s="985">
        <v>0</v>
      </c>
      <c r="Z4" s="985">
        <v>0</v>
      </c>
      <c r="AA4" s="985">
        <v>0</v>
      </c>
      <c r="AB4" s="985">
        <v>0</v>
      </c>
      <c r="AC4" s="985">
        <v>2000</v>
      </c>
      <c r="AD4" s="985">
        <v>2000</v>
      </c>
      <c r="AE4" s="985">
        <v>2000</v>
      </c>
      <c r="AF4" s="985">
        <v>2000</v>
      </c>
      <c r="AG4" s="985">
        <v>2000</v>
      </c>
      <c r="AH4" s="985">
        <v>0</v>
      </c>
      <c r="AI4" s="985">
        <v>0</v>
      </c>
      <c r="AJ4" s="985">
        <v>0</v>
      </c>
      <c r="AK4" s="985">
        <v>0</v>
      </c>
      <c r="AL4" s="985">
        <v>0</v>
      </c>
      <c r="AM4" s="985">
        <v>0</v>
      </c>
    </row>
    <row r="5" spans="1:39" ht="25.5" customHeight="1">
      <c r="A5" s="111" t="s">
        <v>2223</v>
      </c>
      <c r="B5" s="1034" t="s">
        <v>182</v>
      </c>
      <c r="C5" s="985">
        <v>98324</v>
      </c>
      <c r="D5" s="985">
        <v>85878</v>
      </c>
      <c r="E5" s="985">
        <v>162265</v>
      </c>
      <c r="F5" s="985">
        <v>244615</v>
      </c>
      <c r="G5" s="985">
        <v>256822</v>
      </c>
      <c r="H5" s="985">
        <v>175523</v>
      </c>
      <c r="I5" s="985">
        <v>173704</v>
      </c>
      <c r="J5" s="985">
        <v>1945.8</v>
      </c>
      <c r="K5" s="985">
        <v>9213</v>
      </c>
      <c r="L5" s="985">
        <v>14552</v>
      </c>
      <c r="M5" s="985">
        <v>28566</v>
      </c>
      <c r="N5" s="985">
        <v>36976</v>
      </c>
      <c r="O5" s="985">
        <v>87476</v>
      </c>
      <c r="P5" s="985">
        <v>112311</v>
      </c>
      <c r="Q5" s="985">
        <v>133794</v>
      </c>
      <c r="R5" s="985">
        <v>127205</v>
      </c>
      <c r="S5" s="985">
        <v>135683</v>
      </c>
      <c r="T5" s="985">
        <v>210463</v>
      </c>
      <c r="U5" s="985">
        <v>254684</v>
      </c>
      <c r="V5" s="985">
        <v>0</v>
      </c>
      <c r="W5" s="985">
        <v>5411</v>
      </c>
      <c r="X5" s="985">
        <v>21787</v>
      </c>
      <c r="Y5" s="985">
        <v>56009</v>
      </c>
      <c r="Z5" s="985">
        <v>61928</v>
      </c>
      <c r="AA5" s="985">
        <v>68973</v>
      </c>
      <c r="AB5" s="985">
        <v>105007</v>
      </c>
      <c r="AC5" s="985">
        <v>128440</v>
      </c>
      <c r="AD5" s="985">
        <v>235336</v>
      </c>
      <c r="AE5" s="985">
        <v>269267</v>
      </c>
      <c r="AF5" s="985">
        <v>337675</v>
      </c>
      <c r="AG5" s="985">
        <v>417737</v>
      </c>
      <c r="AH5" s="985">
        <v>0</v>
      </c>
      <c r="AI5" s="985">
        <v>38633</v>
      </c>
      <c r="AJ5" s="985">
        <v>56748</v>
      </c>
      <c r="AK5" s="985">
        <v>129543</v>
      </c>
      <c r="AL5" s="985">
        <v>142179</v>
      </c>
      <c r="AM5" s="985">
        <v>289912</v>
      </c>
    </row>
    <row r="6" spans="1:39" ht="30.75" customHeight="1">
      <c r="A6" s="111" t="s">
        <v>2224</v>
      </c>
      <c r="B6" s="1034" t="s">
        <v>182</v>
      </c>
      <c r="C6" s="985">
        <v>0</v>
      </c>
      <c r="D6" s="985">
        <v>28072</v>
      </c>
      <c r="E6" s="985">
        <v>81655</v>
      </c>
      <c r="F6" s="985">
        <v>29081</v>
      </c>
      <c r="G6" s="985">
        <v>54440</v>
      </c>
      <c r="H6" s="985">
        <v>50650</v>
      </c>
      <c r="I6" s="985">
        <v>0</v>
      </c>
      <c r="J6" s="985">
        <v>0</v>
      </c>
      <c r="K6" s="985">
        <v>0</v>
      </c>
      <c r="L6" s="985">
        <v>0</v>
      </c>
      <c r="M6" s="985">
        <v>0</v>
      </c>
      <c r="N6" s="985">
        <v>0</v>
      </c>
      <c r="O6" s="985">
        <v>0</v>
      </c>
      <c r="P6" s="985">
        <v>0</v>
      </c>
      <c r="Q6" s="985">
        <v>0</v>
      </c>
      <c r="R6" s="985">
        <v>32511</v>
      </c>
      <c r="S6" s="985">
        <v>34549</v>
      </c>
      <c r="T6" s="985">
        <v>38795</v>
      </c>
      <c r="U6" s="985">
        <v>372911</v>
      </c>
      <c r="V6" s="985">
        <v>0</v>
      </c>
      <c r="W6" s="985" t="s">
        <v>334</v>
      </c>
      <c r="X6" s="985">
        <v>0</v>
      </c>
      <c r="Y6" s="985">
        <v>0</v>
      </c>
      <c r="Z6" s="985">
        <v>0</v>
      </c>
      <c r="AA6" s="985">
        <v>0</v>
      </c>
      <c r="AB6" s="985">
        <v>0</v>
      </c>
      <c r="AC6" s="985">
        <v>0</v>
      </c>
      <c r="AD6" s="985">
        <v>0</v>
      </c>
      <c r="AE6" s="985">
        <v>9513</v>
      </c>
      <c r="AF6" s="985">
        <v>9761</v>
      </c>
      <c r="AG6" s="985">
        <v>679612</v>
      </c>
      <c r="AH6" s="985">
        <v>7002</v>
      </c>
      <c r="AI6" s="985">
        <v>22360</v>
      </c>
      <c r="AJ6" s="985">
        <v>32959</v>
      </c>
      <c r="AK6" s="985">
        <v>196453</v>
      </c>
      <c r="AL6" s="985">
        <v>216208</v>
      </c>
      <c r="AM6" s="985">
        <v>260699</v>
      </c>
    </row>
    <row r="7" spans="1:39" ht="15.75" customHeight="1">
      <c r="A7" s="111" t="s">
        <v>85</v>
      </c>
      <c r="B7" s="1034" t="s">
        <v>182</v>
      </c>
      <c r="C7" s="985">
        <v>9400</v>
      </c>
      <c r="D7" s="985">
        <v>3536</v>
      </c>
      <c r="E7" s="985">
        <v>21965</v>
      </c>
      <c r="F7" s="985">
        <v>3300</v>
      </c>
      <c r="G7" s="985">
        <v>10408</v>
      </c>
      <c r="H7" s="985">
        <v>3593</v>
      </c>
      <c r="I7" s="985">
        <v>5195</v>
      </c>
      <c r="J7" s="985">
        <v>0</v>
      </c>
      <c r="K7" s="985">
        <v>0</v>
      </c>
      <c r="L7" s="985">
        <v>1170</v>
      </c>
      <c r="M7" s="985">
        <v>8943</v>
      </c>
      <c r="N7" s="985">
        <v>8943</v>
      </c>
      <c r="O7" s="985">
        <v>9085</v>
      </c>
      <c r="P7" s="985">
        <v>9314</v>
      </c>
      <c r="Q7" s="985">
        <v>13777</v>
      </c>
      <c r="R7" s="985">
        <v>14278</v>
      </c>
      <c r="S7" s="985">
        <v>14480</v>
      </c>
      <c r="T7" s="985">
        <v>17083</v>
      </c>
      <c r="U7" s="985">
        <v>19282</v>
      </c>
      <c r="V7" s="985">
        <v>0</v>
      </c>
      <c r="W7" s="985">
        <v>4618</v>
      </c>
      <c r="X7" s="985">
        <v>9346</v>
      </c>
      <c r="Y7" s="985">
        <v>19867</v>
      </c>
      <c r="Z7" s="985">
        <v>21809</v>
      </c>
      <c r="AA7" s="985">
        <v>22599</v>
      </c>
      <c r="AB7" s="985">
        <v>27950</v>
      </c>
      <c r="AC7" s="985">
        <v>28274</v>
      </c>
      <c r="AD7" s="985">
        <v>28274</v>
      </c>
      <c r="AE7" s="985">
        <v>28274</v>
      </c>
      <c r="AF7" s="985">
        <v>35284</v>
      </c>
      <c r="AG7" s="985">
        <v>53005</v>
      </c>
      <c r="AH7" s="985">
        <v>89679</v>
      </c>
      <c r="AI7" s="985">
        <v>92183</v>
      </c>
      <c r="AJ7" s="985">
        <v>108074</v>
      </c>
      <c r="AK7" s="985">
        <v>137044</v>
      </c>
      <c r="AL7" s="985">
        <v>176973</v>
      </c>
      <c r="AM7" s="985">
        <v>194307</v>
      </c>
    </row>
    <row r="8" spans="1:39" ht="15.75" customHeight="1">
      <c r="A8" s="112" t="s">
        <v>1466</v>
      </c>
      <c r="B8" s="1035" t="s">
        <v>182</v>
      </c>
      <c r="C8" s="985"/>
      <c r="D8" s="985"/>
      <c r="E8" s="985"/>
      <c r="F8" s="985"/>
      <c r="G8" s="985"/>
      <c r="H8" s="985"/>
      <c r="I8" s="985"/>
      <c r="J8" s="985">
        <v>93844</v>
      </c>
      <c r="K8" s="985">
        <v>42577</v>
      </c>
      <c r="L8" s="985">
        <v>30197</v>
      </c>
      <c r="M8" s="985">
        <v>21091</v>
      </c>
      <c r="N8" s="985">
        <v>853</v>
      </c>
      <c r="O8" s="985">
        <v>-51736</v>
      </c>
      <c r="P8" s="985">
        <v>-20545</v>
      </c>
      <c r="Q8" s="985">
        <v>-3583</v>
      </c>
      <c r="R8" s="985">
        <v>20795</v>
      </c>
      <c r="S8" s="985">
        <v>37300</v>
      </c>
      <c r="T8" s="985">
        <v>77987</v>
      </c>
      <c r="U8" s="985">
        <v>97010</v>
      </c>
      <c r="V8" s="985">
        <v>37300</v>
      </c>
      <c r="W8" s="985">
        <v>31383</v>
      </c>
      <c r="X8" s="985">
        <v>59124</v>
      </c>
      <c r="Y8" s="985">
        <v>77161</v>
      </c>
      <c r="Z8" s="985">
        <v>129747</v>
      </c>
      <c r="AA8" s="985">
        <v>190950</v>
      </c>
      <c r="AB8" s="985">
        <v>255840</v>
      </c>
      <c r="AC8" s="985">
        <v>273513</v>
      </c>
      <c r="AD8" s="985">
        <v>332974</v>
      </c>
      <c r="AE8" s="985">
        <v>387003</v>
      </c>
      <c r="AF8" s="985">
        <v>416391</v>
      </c>
      <c r="AG8" s="985">
        <v>489982</v>
      </c>
      <c r="AH8" s="985">
        <v>157202</v>
      </c>
      <c r="AI8" s="985">
        <v>478013</v>
      </c>
      <c r="AJ8" s="985">
        <v>654119</v>
      </c>
      <c r="AK8" s="985">
        <v>1318097</v>
      </c>
      <c r="AL8" s="985">
        <v>1451611</v>
      </c>
      <c r="AM8" s="985">
        <v>1551731</v>
      </c>
    </row>
    <row r="9" spans="1:39" ht="15.75" customHeight="1">
      <c r="A9" s="699" t="s">
        <v>182</v>
      </c>
      <c r="B9" s="1036" t="s">
        <v>182</v>
      </c>
      <c r="C9" s="986">
        <f t="shared" ref="C9:AG9" si="0">SUM(C4:C8)</f>
        <v>109137</v>
      </c>
      <c r="D9" s="986">
        <f t="shared" si="0"/>
        <v>120041</v>
      </c>
      <c r="E9" s="986">
        <f t="shared" si="0"/>
        <v>267385</v>
      </c>
      <c r="F9" s="986">
        <f t="shared" si="0"/>
        <v>279996</v>
      </c>
      <c r="G9" s="986">
        <f t="shared" si="0"/>
        <v>325370</v>
      </c>
      <c r="H9" s="986">
        <f t="shared" si="0"/>
        <v>235266</v>
      </c>
      <c r="I9" s="986">
        <f t="shared" si="0"/>
        <v>179749</v>
      </c>
      <c r="J9" s="986">
        <f t="shared" si="0"/>
        <v>95789.8</v>
      </c>
      <c r="K9" s="986">
        <f t="shared" si="0"/>
        <v>51790</v>
      </c>
      <c r="L9" s="986">
        <f t="shared" si="0"/>
        <v>45919</v>
      </c>
      <c r="M9" s="986">
        <f t="shared" si="0"/>
        <v>58600</v>
      </c>
      <c r="N9" s="986">
        <f t="shared" si="0"/>
        <v>46772</v>
      </c>
      <c r="O9" s="986">
        <f t="shared" si="0"/>
        <v>44825</v>
      </c>
      <c r="P9" s="986">
        <f t="shared" si="0"/>
        <v>101080</v>
      </c>
      <c r="Q9" s="986">
        <f t="shared" si="0"/>
        <v>143988</v>
      </c>
      <c r="R9" s="986">
        <f t="shared" si="0"/>
        <v>194789</v>
      </c>
      <c r="S9" s="986">
        <f t="shared" si="0"/>
        <v>222012</v>
      </c>
      <c r="T9" s="986">
        <f t="shared" si="0"/>
        <v>344328</v>
      </c>
      <c r="U9" s="986">
        <f t="shared" si="0"/>
        <v>745087</v>
      </c>
      <c r="V9" s="986">
        <f t="shared" si="0"/>
        <v>37300</v>
      </c>
      <c r="W9" s="986">
        <f t="shared" si="0"/>
        <v>41412</v>
      </c>
      <c r="X9" s="986">
        <f t="shared" si="0"/>
        <v>90257</v>
      </c>
      <c r="Y9" s="986">
        <f t="shared" si="0"/>
        <v>153037</v>
      </c>
      <c r="Z9" s="986">
        <f t="shared" si="0"/>
        <v>213484</v>
      </c>
      <c r="AA9" s="986">
        <f t="shared" si="0"/>
        <v>282522</v>
      </c>
      <c r="AB9" s="986">
        <f t="shared" si="0"/>
        <v>388797</v>
      </c>
      <c r="AC9" s="986">
        <f t="shared" si="0"/>
        <v>432227</v>
      </c>
      <c r="AD9" s="986">
        <f t="shared" si="0"/>
        <v>598584</v>
      </c>
      <c r="AE9" s="986">
        <f t="shared" si="0"/>
        <v>696057</v>
      </c>
      <c r="AF9" s="986">
        <f t="shared" si="0"/>
        <v>801111</v>
      </c>
      <c r="AG9" s="986">
        <f t="shared" si="0"/>
        <v>1642336</v>
      </c>
      <c r="AH9" s="986">
        <f t="shared" ref="AH9:AM9" si="1">SUM(AH4:AH8)</f>
        <v>253883</v>
      </c>
      <c r="AI9" s="986">
        <f t="shared" si="1"/>
        <v>631189</v>
      </c>
      <c r="AJ9" s="986">
        <f t="shared" si="1"/>
        <v>851900</v>
      </c>
      <c r="AK9" s="986">
        <f t="shared" si="1"/>
        <v>1781137</v>
      </c>
      <c r="AL9" s="986">
        <f t="shared" si="1"/>
        <v>1986971</v>
      </c>
      <c r="AM9" s="986">
        <f t="shared" si="1"/>
        <v>2296649</v>
      </c>
    </row>
    <row r="10" spans="1:39" ht="18" customHeight="1">
      <c r="A10" s="113" t="s">
        <v>84</v>
      </c>
      <c r="B10" s="1037" t="s">
        <v>181</v>
      </c>
      <c r="C10" s="985">
        <f t="shared" ref="C10:K10" si="2">C42</f>
        <v>7866</v>
      </c>
      <c r="D10" s="985">
        <f t="shared" si="2"/>
        <v>12589</v>
      </c>
      <c r="E10" s="985">
        <f t="shared" si="2"/>
        <v>14912</v>
      </c>
      <c r="F10" s="985">
        <f t="shared" si="2"/>
        <v>26390</v>
      </c>
      <c r="G10" s="985">
        <f t="shared" si="2"/>
        <v>138994</v>
      </c>
      <c r="H10" s="985">
        <f t="shared" si="2"/>
        <v>282087</v>
      </c>
      <c r="I10" s="985">
        <f t="shared" si="2"/>
        <v>636023</v>
      </c>
      <c r="J10" s="985">
        <f t="shared" si="2"/>
        <v>0</v>
      </c>
      <c r="K10" s="985">
        <f t="shared" si="2"/>
        <v>10620</v>
      </c>
      <c r="L10" s="985">
        <v>26120</v>
      </c>
      <c r="M10" s="985">
        <v>59020</v>
      </c>
      <c r="N10" s="985">
        <v>74370</v>
      </c>
      <c r="O10" s="985">
        <v>170171</v>
      </c>
      <c r="P10" s="985">
        <v>291133</v>
      </c>
      <c r="Q10" s="985">
        <v>344133</v>
      </c>
      <c r="R10" s="985">
        <v>344633</v>
      </c>
      <c r="S10" s="985">
        <v>355663</v>
      </c>
      <c r="T10" s="985">
        <v>386326</v>
      </c>
      <c r="U10" s="985">
        <v>509389</v>
      </c>
      <c r="V10" s="985">
        <v>0</v>
      </c>
      <c r="W10" s="985">
        <v>4000</v>
      </c>
      <c r="X10" s="985">
        <v>137875</v>
      </c>
      <c r="Y10" s="985">
        <v>155962</v>
      </c>
      <c r="Z10" s="985">
        <v>156962</v>
      </c>
      <c r="AA10" s="985">
        <v>201962</v>
      </c>
      <c r="AB10" s="985">
        <v>424541</v>
      </c>
      <c r="AC10" s="985">
        <v>544962</v>
      </c>
      <c r="AD10" s="985">
        <v>691962</v>
      </c>
      <c r="AE10" s="985">
        <v>750962</v>
      </c>
      <c r="AF10" s="985">
        <v>852462</v>
      </c>
      <c r="AG10" s="985">
        <v>1006762</v>
      </c>
      <c r="AH10" s="985">
        <v>45000</v>
      </c>
      <c r="AI10" s="985">
        <v>82000</v>
      </c>
      <c r="AJ10" s="985">
        <v>193500</v>
      </c>
      <c r="AK10" s="985">
        <v>533601</v>
      </c>
      <c r="AL10" s="985">
        <v>727775</v>
      </c>
      <c r="AM10" s="985">
        <v>972350</v>
      </c>
    </row>
    <row r="11" spans="1:39" ht="14.25">
      <c r="A11" s="1033"/>
      <c r="B11" s="1033"/>
      <c r="C11" s="987">
        <f t="shared" ref="C11:I11" si="3">SUM(C4:C10)</f>
        <v>226140</v>
      </c>
      <c r="D11" s="987">
        <f t="shared" si="3"/>
        <v>252671</v>
      </c>
      <c r="E11" s="987">
        <f t="shared" si="3"/>
        <v>549682</v>
      </c>
      <c r="F11" s="987">
        <f t="shared" si="3"/>
        <v>586382</v>
      </c>
      <c r="G11" s="987">
        <f t="shared" si="3"/>
        <v>789734</v>
      </c>
      <c r="H11" s="987">
        <f t="shared" si="3"/>
        <v>752619</v>
      </c>
      <c r="I11" s="987">
        <f t="shared" si="3"/>
        <v>995521</v>
      </c>
      <c r="J11" s="987">
        <f t="shared" ref="J11:AG11" si="4">SUM(J9:J10)</f>
        <v>95789.8</v>
      </c>
      <c r="K11" s="987">
        <f t="shared" si="4"/>
        <v>62410</v>
      </c>
      <c r="L11" s="987">
        <f t="shared" si="4"/>
        <v>72039</v>
      </c>
      <c r="M11" s="987">
        <f t="shared" si="4"/>
        <v>117620</v>
      </c>
      <c r="N11" s="987">
        <f t="shared" si="4"/>
        <v>121142</v>
      </c>
      <c r="O11" s="987">
        <f t="shared" si="4"/>
        <v>214996</v>
      </c>
      <c r="P11" s="987">
        <f t="shared" si="4"/>
        <v>392213</v>
      </c>
      <c r="Q11" s="987">
        <f t="shared" si="4"/>
        <v>488121</v>
      </c>
      <c r="R11" s="987">
        <f t="shared" si="4"/>
        <v>539422</v>
      </c>
      <c r="S11" s="987">
        <f t="shared" si="4"/>
        <v>577675</v>
      </c>
      <c r="T11" s="987">
        <f t="shared" si="4"/>
        <v>730654</v>
      </c>
      <c r="U11" s="987">
        <f t="shared" si="4"/>
        <v>1254476</v>
      </c>
      <c r="V11" s="987">
        <f t="shared" si="4"/>
        <v>37300</v>
      </c>
      <c r="W11" s="987">
        <f t="shared" si="4"/>
        <v>45412</v>
      </c>
      <c r="X11" s="987">
        <f t="shared" si="4"/>
        <v>228132</v>
      </c>
      <c r="Y11" s="987">
        <f t="shared" si="4"/>
        <v>308999</v>
      </c>
      <c r="Z11" s="987">
        <f t="shared" si="4"/>
        <v>370446</v>
      </c>
      <c r="AA11" s="987">
        <f t="shared" si="4"/>
        <v>484484</v>
      </c>
      <c r="AB11" s="987">
        <f t="shared" si="4"/>
        <v>813338</v>
      </c>
      <c r="AC11" s="987">
        <f t="shared" si="4"/>
        <v>977189</v>
      </c>
      <c r="AD11" s="987">
        <f t="shared" si="4"/>
        <v>1290546</v>
      </c>
      <c r="AE11" s="987">
        <f t="shared" si="4"/>
        <v>1447019</v>
      </c>
      <c r="AF11" s="987">
        <f t="shared" si="4"/>
        <v>1653573</v>
      </c>
      <c r="AG11" s="987">
        <f t="shared" si="4"/>
        <v>2649098</v>
      </c>
      <c r="AH11" s="987">
        <f t="shared" ref="AH11:AM11" si="5">SUM(AH9:AH10)</f>
        <v>298883</v>
      </c>
      <c r="AI11" s="987">
        <f t="shared" si="5"/>
        <v>713189</v>
      </c>
      <c r="AJ11" s="987">
        <f t="shared" si="5"/>
        <v>1045400</v>
      </c>
      <c r="AK11" s="987">
        <f t="shared" si="5"/>
        <v>2314738</v>
      </c>
      <c r="AL11" s="987">
        <f t="shared" si="5"/>
        <v>2714746</v>
      </c>
      <c r="AM11" s="987">
        <f t="shared" si="5"/>
        <v>3268999</v>
      </c>
    </row>
    <row r="12" spans="1:39" ht="17.25" customHeight="1"/>
    <row r="13" spans="1:39" ht="17.25" customHeight="1"/>
    <row r="14" spans="1:39" ht="17.25" customHeight="1"/>
    <row r="15" spans="1:39" ht="17.25" customHeight="1"/>
    <row r="16" spans="1:39" ht="17.25" customHeight="1"/>
    <row r="17" spans="1:39" ht="17.25" customHeight="1"/>
    <row r="18" spans="1:39" ht="17.25" customHeight="1"/>
    <row r="19" spans="1:39" ht="17.25" customHeight="1"/>
    <row r="20" spans="1:39" ht="17.25" customHeight="1"/>
    <row r="21" spans="1:39" ht="17.25" customHeight="1"/>
    <row r="22" spans="1:39" ht="17.25" customHeight="1"/>
    <row r="23" spans="1:39" ht="17.25" customHeight="1"/>
    <row r="24" spans="1:39" ht="17.25" customHeight="1"/>
    <row r="25" spans="1:39" ht="17.25" customHeight="1"/>
    <row r="26" spans="1:39" ht="17.25" customHeight="1"/>
    <row r="27" spans="1:39" ht="17.25" customHeight="1"/>
    <row r="28" spans="1:39" ht="17.25" customHeight="1"/>
    <row r="29" spans="1:39" ht="17.25" customHeight="1"/>
    <row r="30" spans="1:39" ht="17.25" customHeight="1">
      <c r="A30" s="9"/>
      <c r="B30" s="9"/>
      <c r="C30" s="9"/>
      <c r="D30" s="9"/>
      <c r="E30" s="9"/>
      <c r="F30" s="9"/>
      <c r="G30" s="9"/>
      <c r="H30" s="9"/>
    </row>
    <row r="31" spans="1:39" ht="17.25" customHeight="1">
      <c r="A31" s="703" t="s">
        <v>84</v>
      </c>
      <c r="B31" s="702"/>
      <c r="C31" s="702" t="s">
        <v>64</v>
      </c>
      <c r="D31" s="702" t="s">
        <v>65</v>
      </c>
      <c r="E31" s="702" t="s">
        <v>66</v>
      </c>
      <c r="F31" s="702" t="s">
        <v>67</v>
      </c>
      <c r="G31" s="702" t="s">
        <v>68</v>
      </c>
      <c r="H31" s="702" t="s">
        <v>69</v>
      </c>
      <c r="I31" s="702" t="s">
        <v>70</v>
      </c>
      <c r="J31" s="702" t="s">
        <v>34</v>
      </c>
      <c r="K31" s="702" t="s">
        <v>35</v>
      </c>
      <c r="L31" s="702" t="s">
        <v>36</v>
      </c>
      <c r="M31" s="702" t="s">
        <v>37</v>
      </c>
      <c r="N31" s="702" t="s">
        <v>38</v>
      </c>
      <c r="O31" s="702" t="s">
        <v>39</v>
      </c>
      <c r="P31" s="702" t="s">
        <v>40</v>
      </c>
      <c r="Q31" s="702" t="s">
        <v>41</v>
      </c>
      <c r="R31" s="702" t="s">
        <v>42</v>
      </c>
      <c r="S31" s="702" t="s">
        <v>43</v>
      </c>
      <c r="T31" s="702" t="s">
        <v>44</v>
      </c>
      <c r="U31" s="702" t="s">
        <v>169</v>
      </c>
      <c r="V31" s="702" t="s">
        <v>176</v>
      </c>
      <c r="W31" s="702" t="s">
        <v>1476</v>
      </c>
      <c r="X31" s="702" t="s">
        <v>1507</v>
      </c>
      <c r="Y31" s="702" t="s">
        <v>1557</v>
      </c>
      <c r="Z31" s="702" t="s">
        <v>1613</v>
      </c>
      <c r="AA31" s="702" t="s">
        <v>1643</v>
      </c>
      <c r="AB31" s="702" t="s">
        <v>1704</v>
      </c>
      <c r="AC31" s="702" t="s">
        <v>1732</v>
      </c>
      <c r="AD31" s="702" t="s">
        <v>1857</v>
      </c>
      <c r="AE31" s="702" t="s">
        <v>1911</v>
      </c>
      <c r="AF31" s="702" t="s">
        <v>1953</v>
      </c>
      <c r="AG31" s="702" t="s">
        <v>1977</v>
      </c>
      <c r="AH31" s="702" t="s">
        <v>2076</v>
      </c>
      <c r="AI31" s="702" t="s">
        <v>2198</v>
      </c>
      <c r="AJ31" s="702" t="s">
        <v>2282</v>
      </c>
      <c r="AK31" s="702" t="s">
        <v>2343</v>
      </c>
      <c r="AL31" s="702" t="s">
        <v>2455</v>
      </c>
      <c r="AM31" s="702" t="s">
        <v>2554</v>
      </c>
    </row>
    <row r="32" spans="1:39" ht="17.25" customHeight="1">
      <c r="A32" s="167" t="s">
        <v>86</v>
      </c>
      <c r="B32" s="165"/>
      <c r="C32" s="165">
        <v>4416</v>
      </c>
      <c r="D32" s="165">
        <v>5389</v>
      </c>
      <c r="E32" s="165">
        <v>12312</v>
      </c>
      <c r="F32" s="165">
        <v>16057</v>
      </c>
      <c r="G32" s="165">
        <v>9675</v>
      </c>
      <c r="H32" s="165">
        <v>16598</v>
      </c>
      <c r="I32" s="165">
        <v>47590</v>
      </c>
      <c r="J32" s="165">
        <v>0</v>
      </c>
      <c r="K32" s="165">
        <v>8920</v>
      </c>
      <c r="L32" s="165">
        <v>8920</v>
      </c>
      <c r="M32" s="165">
        <v>13320</v>
      </c>
      <c r="N32" s="165">
        <v>26670</v>
      </c>
      <c r="O32" s="165">
        <v>28170</v>
      </c>
      <c r="P32" s="165">
        <v>33870</v>
      </c>
      <c r="Q32" s="165">
        <v>33870</v>
      </c>
      <c r="R32" s="165">
        <v>33870</v>
      </c>
      <c r="S32" s="165">
        <v>38870</v>
      </c>
      <c r="T32" s="165">
        <v>51870</v>
      </c>
      <c r="U32" s="165">
        <v>96470</v>
      </c>
      <c r="V32" s="165">
        <v>0</v>
      </c>
      <c r="W32" s="165">
        <v>0</v>
      </c>
      <c r="X32" s="165">
        <v>4133</v>
      </c>
      <c r="Y32" s="165">
        <f>X32+3087</f>
        <v>7220</v>
      </c>
      <c r="Z32" s="165">
        <v>8220</v>
      </c>
      <c r="AA32" s="165">
        <v>10220</v>
      </c>
      <c r="AB32" s="165">
        <v>10220</v>
      </c>
      <c r="AC32" s="165">
        <v>13220</v>
      </c>
      <c r="AD32" s="165">
        <v>13220</v>
      </c>
      <c r="AE32" s="165">
        <v>13220</v>
      </c>
      <c r="AF32" s="165">
        <f>4000+133+3087+1000+3000+3000</f>
        <v>14220</v>
      </c>
      <c r="AG32" s="165">
        <f>4000+133+3087+1000+3000+34800</f>
        <v>46020</v>
      </c>
      <c r="AH32" s="165"/>
      <c r="AI32" s="165">
        <f>2000</f>
        <v>2000</v>
      </c>
      <c r="AJ32" s="165">
        <f>2000+2000</f>
        <v>4000</v>
      </c>
      <c r="AK32" s="165">
        <f>2000+2000+10000</f>
        <v>14000</v>
      </c>
      <c r="AL32" s="165">
        <f>2000+2000+10000</f>
        <v>14000</v>
      </c>
      <c r="AM32" s="165">
        <f>12000+2000+10000</f>
        <v>24000</v>
      </c>
    </row>
    <row r="33" spans="1:39" ht="17.25">
      <c r="A33" s="166" t="s">
        <v>87</v>
      </c>
      <c r="B33" s="165"/>
      <c r="C33" s="165">
        <v>0</v>
      </c>
      <c r="D33" s="165">
        <v>0</v>
      </c>
      <c r="E33" s="165">
        <v>0</v>
      </c>
      <c r="F33" s="165">
        <v>833</v>
      </c>
      <c r="G33" s="165">
        <v>10827</v>
      </c>
      <c r="H33" s="165">
        <v>11489</v>
      </c>
      <c r="I33" s="165">
        <v>14700</v>
      </c>
      <c r="J33" s="165">
        <v>0</v>
      </c>
      <c r="K33" s="165">
        <v>1700</v>
      </c>
      <c r="L33" s="165">
        <v>2200</v>
      </c>
      <c r="M33" s="165">
        <v>2700</v>
      </c>
      <c r="N33" s="165">
        <v>4700</v>
      </c>
      <c r="O33" s="165">
        <v>6700</v>
      </c>
      <c r="P33" s="165">
        <v>8700</v>
      </c>
      <c r="Q33" s="165">
        <v>8700</v>
      </c>
      <c r="R33" s="165">
        <v>9200</v>
      </c>
      <c r="S33" s="165">
        <v>9200</v>
      </c>
      <c r="T33" s="165">
        <v>9200</v>
      </c>
      <c r="U33" s="165">
        <v>9850</v>
      </c>
      <c r="V33" s="165">
        <v>0</v>
      </c>
      <c r="W33" s="165">
        <v>0</v>
      </c>
      <c r="X33" s="165">
        <v>2000</v>
      </c>
      <c r="Y33" s="165">
        <v>2000</v>
      </c>
      <c r="Z33" s="165">
        <v>2000</v>
      </c>
      <c r="AA33" s="165">
        <v>10000</v>
      </c>
      <c r="AB33" s="165">
        <v>11000</v>
      </c>
      <c r="AC33" s="165">
        <v>11000</v>
      </c>
      <c r="AD33" s="165">
        <v>11000</v>
      </c>
      <c r="AE33" s="165">
        <v>12000</v>
      </c>
      <c r="AF33" s="165">
        <v>14500</v>
      </c>
      <c r="AG33" s="165">
        <v>25000</v>
      </c>
      <c r="AH33" s="165"/>
      <c r="AI33" s="165">
        <v>10000</v>
      </c>
      <c r="AJ33" s="165">
        <v>10000</v>
      </c>
      <c r="AK33" s="165">
        <v>30000</v>
      </c>
      <c r="AL33" s="165">
        <v>55000</v>
      </c>
      <c r="AM33" s="165">
        <v>60000</v>
      </c>
    </row>
    <row r="34" spans="1:39" ht="22.5" customHeight="1">
      <c r="A34" s="166" t="s">
        <v>88</v>
      </c>
      <c r="B34" s="165"/>
      <c r="C34" s="165">
        <v>3450</v>
      </c>
      <c r="D34" s="165">
        <v>3600</v>
      </c>
      <c r="E34" s="165">
        <v>2600</v>
      </c>
      <c r="F34" s="165">
        <v>9000</v>
      </c>
      <c r="G34" s="165">
        <v>13492</v>
      </c>
      <c r="H34" s="165">
        <v>24000</v>
      </c>
      <c r="I34" s="165">
        <v>111619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20000</v>
      </c>
      <c r="V34" s="165">
        <v>0</v>
      </c>
      <c r="W34" s="165">
        <v>0</v>
      </c>
      <c r="X34" s="165"/>
      <c r="Y34" s="165">
        <v>15000</v>
      </c>
      <c r="Z34" s="165">
        <v>15000</v>
      </c>
      <c r="AA34" s="165">
        <v>25000</v>
      </c>
      <c r="AB34" s="165">
        <v>26500</v>
      </c>
      <c r="AC34" s="165">
        <v>29000</v>
      </c>
      <c r="AD34" s="165">
        <v>36000</v>
      </c>
      <c r="AE34" s="165">
        <v>41000</v>
      </c>
      <c r="AF34" s="165">
        <v>52000</v>
      </c>
      <c r="AG34" s="165">
        <v>54000</v>
      </c>
      <c r="AH34" s="165"/>
      <c r="AI34" s="165"/>
      <c r="AJ34" s="165"/>
      <c r="AK34" s="165"/>
      <c r="AL34" s="165"/>
      <c r="AM34" s="165"/>
    </row>
    <row r="35" spans="1:39" ht="17.25">
      <c r="A35" s="166" t="s">
        <v>89</v>
      </c>
      <c r="B35" s="165"/>
      <c r="C35" s="165">
        <v>0</v>
      </c>
      <c r="D35" s="165">
        <v>3600</v>
      </c>
      <c r="E35" s="165">
        <v>0</v>
      </c>
      <c r="F35" s="165">
        <v>500</v>
      </c>
      <c r="G35" s="165">
        <v>0</v>
      </c>
      <c r="H35" s="165">
        <v>31000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/>
      <c r="Y35" s="165"/>
      <c r="Z35" s="165"/>
      <c r="AA35" s="165"/>
      <c r="AB35" s="165">
        <v>0</v>
      </c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</row>
    <row r="36" spans="1:39" ht="17.25">
      <c r="A36" s="166" t="s">
        <v>90</v>
      </c>
      <c r="B36" s="165"/>
      <c r="C36" s="165">
        <v>0</v>
      </c>
      <c r="D36" s="165">
        <v>0</v>
      </c>
      <c r="E36" s="165">
        <v>0</v>
      </c>
      <c r="F36" s="165">
        <v>0</v>
      </c>
      <c r="G36" s="165">
        <v>50000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0</v>
      </c>
      <c r="X36" s="165"/>
      <c r="Y36" s="165"/>
      <c r="Z36" s="165"/>
      <c r="AA36" s="165"/>
      <c r="AB36" s="165">
        <v>0</v>
      </c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</row>
    <row r="37" spans="1:39" ht="17.25">
      <c r="A37" s="166" t="s">
        <v>91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26500</v>
      </c>
      <c r="I37" s="165">
        <v>5000</v>
      </c>
      <c r="J37" s="165"/>
      <c r="K37" s="165"/>
      <c r="L37" s="165"/>
      <c r="M37" s="165"/>
      <c r="N37" s="165"/>
      <c r="O37" s="165"/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41000</v>
      </c>
      <c r="V37" s="165">
        <v>0</v>
      </c>
      <c r="W37" s="165">
        <v>4000</v>
      </c>
      <c r="X37" s="165">
        <v>4000</v>
      </c>
      <c r="Y37" s="165">
        <v>4000</v>
      </c>
      <c r="Z37" s="165">
        <v>4000</v>
      </c>
      <c r="AA37" s="165">
        <v>29000</v>
      </c>
      <c r="AB37" s="165">
        <v>54000</v>
      </c>
      <c r="AC37" s="165">
        <v>54000</v>
      </c>
      <c r="AD37" s="165">
        <v>54000</v>
      </c>
      <c r="AE37" s="165">
        <v>54000</v>
      </c>
      <c r="AF37" s="165">
        <v>54000</v>
      </c>
      <c r="AG37" s="165">
        <v>54000</v>
      </c>
      <c r="AH37" s="165"/>
      <c r="AI37" s="165"/>
      <c r="AJ37" s="165"/>
      <c r="AK37" s="165"/>
      <c r="AL37" s="165"/>
      <c r="AM37" s="165"/>
    </row>
    <row r="38" spans="1:39" ht="17.25">
      <c r="A38" s="166" t="s">
        <v>92</v>
      </c>
      <c r="B38" s="165"/>
      <c r="C38" s="165">
        <v>0</v>
      </c>
      <c r="D38" s="165">
        <v>0</v>
      </c>
      <c r="E38" s="165">
        <v>0</v>
      </c>
      <c r="F38" s="165">
        <v>0</v>
      </c>
      <c r="G38" s="165">
        <v>5000</v>
      </c>
      <c r="H38" s="165">
        <v>22500</v>
      </c>
      <c r="I38" s="165">
        <v>21500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0</v>
      </c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</row>
    <row r="39" spans="1:39" ht="17.25">
      <c r="A39" s="166" t="s">
        <v>93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20000</v>
      </c>
      <c r="I39" s="165">
        <v>37380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0</v>
      </c>
      <c r="X39" s="165"/>
      <c r="Y39" s="165"/>
      <c r="Z39" s="165"/>
      <c r="AA39" s="165"/>
      <c r="AB39" s="165"/>
      <c r="AC39" s="165"/>
      <c r="AD39" s="165"/>
      <c r="AE39" s="165"/>
      <c r="AF39" s="165"/>
      <c r="AG39" s="165">
        <v>110000</v>
      </c>
      <c r="AH39" s="165"/>
      <c r="AI39" s="165"/>
      <c r="AJ39" s="165">
        <v>109500</v>
      </c>
      <c r="AK39" s="165">
        <v>419601</v>
      </c>
      <c r="AL39" s="165">
        <v>588775</v>
      </c>
      <c r="AM39" s="165">
        <v>718350</v>
      </c>
    </row>
    <row r="40" spans="1:39" ht="17.25">
      <c r="A40" s="166" t="s">
        <v>94</v>
      </c>
      <c r="B40" s="165"/>
      <c r="C40" s="165"/>
      <c r="D40" s="165"/>
      <c r="E40" s="165"/>
      <c r="F40" s="165"/>
      <c r="G40" s="165"/>
      <c r="H40" s="165">
        <v>0</v>
      </c>
      <c r="I40" s="165">
        <v>50000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0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/>
      <c r="Y40" s="165"/>
      <c r="Z40" s="165"/>
      <c r="AA40" s="165"/>
      <c r="AB40" s="165">
        <v>50079</v>
      </c>
      <c r="AC40" s="165">
        <v>100000</v>
      </c>
      <c r="AD40" s="165">
        <v>140000</v>
      </c>
      <c r="AE40" s="165">
        <v>193000</v>
      </c>
      <c r="AF40" s="165">
        <v>240000</v>
      </c>
      <c r="AG40" s="165">
        <v>240000</v>
      </c>
      <c r="AH40" s="165"/>
      <c r="AI40" s="165"/>
      <c r="AJ40" s="165"/>
      <c r="AK40" s="165"/>
      <c r="AL40" s="165"/>
      <c r="AM40" s="165"/>
    </row>
    <row r="41" spans="1:39" ht="17.25">
      <c r="A41" s="166" t="s">
        <v>95</v>
      </c>
      <c r="B41" s="165"/>
      <c r="C41" s="165">
        <v>0</v>
      </c>
      <c r="D41" s="165">
        <v>0</v>
      </c>
      <c r="E41" s="165">
        <v>0</v>
      </c>
      <c r="F41" s="165">
        <v>0</v>
      </c>
      <c r="G41" s="165">
        <v>50000</v>
      </c>
      <c r="H41" s="165">
        <v>130000</v>
      </c>
      <c r="I41" s="165">
        <v>348234</v>
      </c>
      <c r="J41" s="165">
        <v>0</v>
      </c>
      <c r="K41" s="165">
        <v>0</v>
      </c>
      <c r="L41" s="165">
        <v>15000</v>
      </c>
      <c r="M41" s="165">
        <v>43000</v>
      </c>
      <c r="N41" s="165">
        <v>43000</v>
      </c>
      <c r="O41" s="165">
        <v>135301</v>
      </c>
      <c r="P41" s="165">
        <v>248563</v>
      </c>
      <c r="Q41" s="165">
        <v>301563</v>
      </c>
      <c r="R41" s="165">
        <v>301563</v>
      </c>
      <c r="S41" s="165">
        <v>307593</v>
      </c>
      <c r="T41" s="165">
        <v>325256</v>
      </c>
      <c r="U41" s="165">
        <v>342069</v>
      </c>
      <c r="V41" s="165">
        <v>0</v>
      </c>
      <c r="W41" s="165">
        <v>0</v>
      </c>
      <c r="X41" s="165">
        <v>127742</v>
      </c>
      <c r="Y41" s="165">
        <v>127742</v>
      </c>
      <c r="Z41" s="165">
        <v>127742</v>
      </c>
      <c r="AA41" s="165">
        <v>127742</v>
      </c>
      <c r="AB41" s="165">
        <v>272742</v>
      </c>
      <c r="AC41" s="165">
        <v>337742</v>
      </c>
      <c r="AD41" s="165">
        <v>437742</v>
      </c>
      <c r="AE41" s="165">
        <v>437742</v>
      </c>
      <c r="AF41" s="165">
        <v>477742</v>
      </c>
      <c r="AG41" s="165">
        <v>477742</v>
      </c>
      <c r="AH41" s="165">
        <v>20000</v>
      </c>
      <c r="AI41" s="165">
        <v>70000</v>
      </c>
      <c r="AJ41" s="165">
        <v>70000</v>
      </c>
      <c r="AK41" s="165">
        <v>70000</v>
      </c>
      <c r="AL41" s="165">
        <v>70000</v>
      </c>
      <c r="AM41" s="165">
        <v>170000</v>
      </c>
    </row>
    <row r="42" spans="1:39" ht="15.75">
      <c r="A42" s="701" t="s">
        <v>2140</v>
      </c>
      <c r="B42" s="700"/>
      <c r="C42" s="700">
        <f t="shared" ref="C42:AD42" si="6">SUM(C32:C41)</f>
        <v>7866</v>
      </c>
      <c r="D42" s="700">
        <f t="shared" si="6"/>
        <v>12589</v>
      </c>
      <c r="E42" s="700">
        <f t="shared" si="6"/>
        <v>14912</v>
      </c>
      <c r="F42" s="700">
        <f t="shared" si="6"/>
        <v>26390</v>
      </c>
      <c r="G42" s="700">
        <f t="shared" si="6"/>
        <v>138994</v>
      </c>
      <c r="H42" s="700">
        <f t="shared" si="6"/>
        <v>282087</v>
      </c>
      <c r="I42" s="700">
        <f t="shared" si="6"/>
        <v>636023</v>
      </c>
      <c r="J42" s="700">
        <f t="shared" si="6"/>
        <v>0</v>
      </c>
      <c r="K42" s="700">
        <f t="shared" si="6"/>
        <v>10620</v>
      </c>
      <c r="L42" s="700">
        <f t="shared" si="6"/>
        <v>26120</v>
      </c>
      <c r="M42" s="700">
        <f t="shared" si="6"/>
        <v>59020</v>
      </c>
      <c r="N42" s="700">
        <f t="shared" si="6"/>
        <v>74370</v>
      </c>
      <c r="O42" s="700">
        <f t="shared" si="6"/>
        <v>170171</v>
      </c>
      <c r="P42" s="700">
        <f t="shared" si="6"/>
        <v>291133</v>
      </c>
      <c r="Q42" s="700">
        <f t="shared" si="6"/>
        <v>344133</v>
      </c>
      <c r="R42" s="700">
        <f t="shared" si="6"/>
        <v>344633</v>
      </c>
      <c r="S42" s="700">
        <f t="shared" si="6"/>
        <v>355663</v>
      </c>
      <c r="T42" s="700">
        <f t="shared" si="6"/>
        <v>386326</v>
      </c>
      <c r="U42" s="700">
        <f t="shared" si="6"/>
        <v>509389</v>
      </c>
      <c r="V42" s="700">
        <f t="shared" si="6"/>
        <v>0</v>
      </c>
      <c r="W42" s="700">
        <f t="shared" si="6"/>
        <v>4000</v>
      </c>
      <c r="X42" s="700">
        <f t="shared" si="6"/>
        <v>137875</v>
      </c>
      <c r="Y42" s="700">
        <f t="shared" si="6"/>
        <v>155962</v>
      </c>
      <c r="Z42" s="700">
        <f t="shared" si="6"/>
        <v>156962</v>
      </c>
      <c r="AA42" s="700">
        <f t="shared" si="6"/>
        <v>201962</v>
      </c>
      <c r="AB42" s="700">
        <f t="shared" si="6"/>
        <v>424541</v>
      </c>
      <c r="AC42" s="700">
        <f t="shared" si="6"/>
        <v>544962</v>
      </c>
      <c r="AD42" s="700">
        <f t="shared" si="6"/>
        <v>691962</v>
      </c>
      <c r="AE42" s="700">
        <f t="shared" ref="AE42:AL42" si="7">SUM(AE32:AE41)</f>
        <v>750962</v>
      </c>
      <c r="AF42" s="700">
        <f t="shared" si="7"/>
        <v>852462</v>
      </c>
      <c r="AG42" s="700">
        <f t="shared" si="7"/>
        <v>1006762</v>
      </c>
      <c r="AH42" s="700">
        <f t="shared" si="7"/>
        <v>20000</v>
      </c>
      <c r="AI42" s="700">
        <f t="shared" si="7"/>
        <v>82000</v>
      </c>
      <c r="AJ42" s="700">
        <f t="shared" si="7"/>
        <v>193500</v>
      </c>
      <c r="AK42" s="700">
        <f t="shared" si="7"/>
        <v>533601</v>
      </c>
      <c r="AL42" s="700">
        <f t="shared" si="7"/>
        <v>727775</v>
      </c>
      <c r="AM42" s="700">
        <f>SUM(AM32:AM41)</f>
        <v>972350</v>
      </c>
    </row>
    <row r="43" spans="1:39" ht="15.75" customHeight="1">
      <c r="A43" s="701" t="s">
        <v>183</v>
      </c>
      <c r="B43" s="700"/>
      <c r="C43" s="700"/>
      <c r="D43" s="700"/>
      <c r="E43" s="700"/>
      <c r="F43" s="700"/>
      <c r="G43" s="700"/>
      <c r="H43" s="700"/>
      <c r="I43" s="700"/>
      <c r="J43" s="700">
        <f>J42</f>
        <v>0</v>
      </c>
      <c r="K43" s="700">
        <f t="shared" ref="K43:U43" si="8">K42-J42</f>
        <v>10620</v>
      </c>
      <c r="L43" s="700">
        <f t="shared" si="8"/>
        <v>15500</v>
      </c>
      <c r="M43" s="700">
        <f t="shared" si="8"/>
        <v>32900</v>
      </c>
      <c r="N43" s="700">
        <f t="shared" si="8"/>
        <v>15350</v>
      </c>
      <c r="O43" s="700">
        <f t="shared" si="8"/>
        <v>95801</v>
      </c>
      <c r="P43" s="700">
        <f t="shared" si="8"/>
        <v>120962</v>
      </c>
      <c r="Q43" s="700">
        <f t="shared" si="8"/>
        <v>53000</v>
      </c>
      <c r="R43" s="700">
        <f t="shared" si="8"/>
        <v>500</v>
      </c>
      <c r="S43" s="700">
        <f t="shared" si="8"/>
        <v>11030</v>
      </c>
      <c r="T43" s="700">
        <f t="shared" si="8"/>
        <v>30663</v>
      </c>
      <c r="U43" s="700">
        <f t="shared" si="8"/>
        <v>123063</v>
      </c>
      <c r="V43" s="700">
        <v>0</v>
      </c>
      <c r="W43" s="700">
        <f t="shared" ref="W43:AG43" si="9">W42-V42</f>
        <v>4000</v>
      </c>
      <c r="X43" s="700">
        <f t="shared" si="9"/>
        <v>133875</v>
      </c>
      <c r="Y43" s="700">
        <f t="shared" si="9"/>
        <v>18087</v>
      </c>
      <c r="Z43" s="700">
        <f t="shared" si="9"/>
        <v>1000</v>
      </c>
      <c r="AA43" s="700">
        <f t="shared" si="9"/>
        <v>45000</v>
      </c>
      <c r="AB43" s="700">
        <f t="shared" si="9"/>
        <v>222579</v>
      </c>
      <c r="AC43" s="700">
        <f t="shared" si="9"/>
        <v>120421</v>
      </c>
      <c r="AD43" s="700">
        <f t="shared" si="9"/>
        <v>147000</v>
      </c>
      <c r="AE43" s="700">
        <f t="shared" si="9"/>
        <v>59000</v>
      </c>
      <c r="AF43" s="700">
        <f t="shared" si="9"/>
        <v>101500</v>
      </c>
      <c r="AG43" s="700">
        <f t="shared" si="9"/>
        <v>154300</v>
      </c>
      <c r="AH43" s="700">
        <f>AH42</f>
        <v>20000</v>
      </c>
      <c r="AI43" s="700">
        <f>AI42-AH42</f>
        <v>62000</v>
      </c>
      <c r="AJ43" s="700">
        <f>AJ42-AI42</f>
        <v>111500</v>
      </c>
      <c r="AK43" s="700">
        <f>AK42-AJ42</f>
        <v>340101</v>
      </c>
      <c r="AL43" s="700">
        <f>AL42-AK42</f>
        <v>194174</v>
      </c>
      <c r="AM43" s="700">
        <f>AM42-AL42</f>
        <v>244575</v>
      </c>
    </row>
    <row r="44" spans="1:39" ht="15.75" customHeight="1">
      <c r="A44" s="701" t="s">
        <v>1465</v>
      </c>
      <c r="B44" s="700"/>
      <c r="C44" s="700"/>
      <c r="D44" s="700"/>
      <c r="E44" s="700"/>
      <c r="F44" s="700"/>
      <c r="G44" s="700"/>
      <c r="H44" s="700"/>
      <c r="I44" s="700"/>
      <c r="J44" s="700">
        <v>0</v>
      </c>
      <c r="K44" s="700">
        <f t="shared" ref="K44:U44" si="10">J42</f>
        <v>0</v>
      </c>
      <c r="L44" s="700">
        <f t="shared" si="10"/>
        <v>10620</v>
      </c>
      <c r="M44" s="700">
        <f t="shared" si="10"/>
        <v>26120</v>
      </c>
      <c r="N44" s="700">
        <f t="shared" si="10"/>
        <v>59020</v>
      </c>
      <c r="O44" s="700">
        <f t="shared" si="10"/>
        <v>74370</v>
      </c>
      <c r="P44" s="700">
        <f t="shared" si="10"/>
        <v>170171</v>
      </c>
      <c r="Q44" s="700">
        <f t="shared" si="10"/>
        <v>291133</v>
      </c>
      <c r="R44" s="700">
        <f t="shared" si="10"/>
        <v>344133</v>
      </c>
      <c r="S44" s="700">
        <f t="shared" si="10"/>
        <v>344633</v>
      </c>
      <c r="T44" s="700">
        <f t="shared" si="10"/>
        <v>355663</v>
      </c>
      <c r="U44" s="700">
        <f t="shared" si="10"/>
        <v>386326</v>
      </c>
      <c r="V44" s="700">
        <v>0</v>
      </c>
      <c r="W44" s="700">
        <f t="shared" ref="W44:AG44" si="11">V42</f>
        <v>0</v>
      </c>
      <c r="X44" s="700">
        <f t="shared" si="11"/>
        <v>4000</v>
      </c>
      <c r="Y44" s="700">
        <f t="shared" si="11"/>
        <v>137875</v>
      </c>
      <c r="Z44" s="700">
        <f t="shared" si="11"/>
        <v>155962</v>
      </c>
      <c r="AA44" s="700">
        <f t="shared" si="11"/>
        <v>156962</v>
      </c>
      <c r="AB44" s="700">
        <f t="shared" si="11"/>
        <v>201962</v>
      </c>
      <c r="AC44" s="700">
        <f t="shared" si="11"/>
        <v>424541</v>
      </c>
      <c r="AD44" s="700">
        <f t="shared" si="11"/>
        <v>544962</v>
      </c>
      <c r="AE44" s="700">
        <f t="shared" si="11"/>
        <v>691962</v>
      </c>
      <c r="AF44" s="700">
        <f t="shared" si="11"/>
        <v>750962</v>
      </c>
      <c r="AG44" s="700">
        <f t="shared" si="11"/>
        <v>852462</v>
      </c>
      <c r="AH44" s="700">
        <v>0</v>
      </c>
      <c r="AI44" s="700">
        <f>AH42</f>
        <v>20000</v>
      </c>
      <c r="AJ44" s="700">
        <f>AI42</f>
        <v>82000</v>
      </c>
      <c r="AK44" s="700">
        <f>AJ42</f>
        <v>193500</v>
      </c>
      <c r="AL44" s="700">
        <f>AK42</f>
        <v>533601</v>
      </c>
      <c r="AM44" s="700">
        <f>AL42</f>
        <v>727775</v>
      </c>
    </row>
    <row r="46" spans="1:39" ht="18.75" customHeight="1"/>
    <row r="47" spans="1:39" ht="18.75" customHeight="1"/>
    <row r="48" spans="1:39" ht="18.75" customHeight="1"/>
    <row r="49" ht="18.75" customHeight="1"/>
    <row r="50" ht="18.75" customHeight="1"/>
    <row r="85" spans="18:18">
      <c r="R85" s="525"/>
    </row>
    <row r="86" spans="18:18">
      <c r="R86" s="525"/>
    </row>
    <row r="87" spans="18:18">
      <c r="R87" s="525"/>
    </row>
    <row r="88" spans="18:18">
      <c r="R88" s="525"/>
    </row>
    <row r="89" spans="18:18">
      <c r="R89" s="525"/>
    </row>
    <row r="90" spans="18:18">
      <c r="R90" s="525"/>
    </row>
    <row r="91" spans="18:18">
      <c r="R91" s="525"/>
    </row>
    <row r="92" spans="18:18">
      <c r="R92" s="525"/>
    </row>
    <row r="93" spans="18:18">
      <c r="R93" s="525"/>
    </row>
    <row r="94" spans="18:18">
      <c r="R94" s="525"/>
    </row>
    <row r="95" spans="18:18">
      <c r="R95" s="525"/>
    </row>
    <row r="96" spans="18:18">
      <c r="R96" s="525"/>
    </row>
    <row r="97" spans="18:18">
      <c r="R97" s="525"/>
    </row>
    <row r="98" spans="18:18">
      <c r="R98" s="525"/>
    </row>
    <row r="99" spans="18:18">
      <c r="R99" s="525"/>
    </row>
    <row r="100" spans="18:18">
      <c r="R100" s="525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63"/>
  <sheetViews>
    <sheetView rightToLeft="1" zoomScaleNormal="100" workbookViewId="0">
      <pane xSplit="1" topLeftCell="O1" activePane="topRight" state="frozen"/>
      <selection pane="topRight" activeCell="R52" sqref="R52"/>
    </sheetView>
  </sheetViews>
  <sheetFormatPr defaultColWidth="9.140625" defaultRowHeight="14.25"/>
  <cols>
    <col min="1" max="1" width="21.7109375" style="14" customWidth="1"/>
    <col min="2" max="31" width="8.85546875" style="16" customWidth="1"/>
    <col min="32" max="32" width="8.140625" style="14" bestFit="1" customWidth="1"/>
    <col min="33" max="16384" width="9.140625" style="14"/>
  </cols>
  <sheetData>
    <row r="1" spans="1:32" ht="18" customHeight="1">
      <c r="A1" s="16"/>
    </row>
    <row r="2" spans="1:32" ht="35.25" customHeight="1">
      <c r="A2" s="731" t="s">
        <v>2141</v>
      </c>
      <c r="B2" s="988" t="s">
        <v>203</v>
      </c>
      <c r="C2" s="989" t="s">
        <v>3</v>
      </c>
      <c r="D2" s="989" t="s">
        <v>202</v>
      </c>
      <c r="E2" s="989" t="s">
        <v>5</v>
      </c>
      <c r="F2" s="989" t="s">
        <v>201</v>
      </c>
      <c r="G2" s="989" t="s">
        <v>7</v>
      </c>
      <c r="H2" s="989" t="s">
        <v>8</v>
      </c>
      <c r="I2" s="989" t="s">
        <v>9</v>
      </c>
      <c r="J2" s="989" t="s">
        <v>199</v>
      </c>
      <c r="K2" s="989" t="s">
        <v>11</v>
      </c>
      <c r="L2" s="989" t="s">
        <v>12</v>
      </c>
      <c r="M2" s="989" t="s">
        <v>49</v>
      </c>
      <c r="N2" s="989" t="s">
        <v>200</v>
      </c>
      <c r="O2" s="989" t="s">
        <v>1477</v>
      </c>
      <c r="P2" s="989" t="s">
        <v>1506</v>
      </c>
      <c r="Q2" s="989" t="s">
        <v>1556</v>
      </c>
      <c r="R2" s="989" t="s">
        <v>1612</v>
      </c>
      <c r="S2" s="989" t="s">
        <v>1642</v>
      </c>
      <c r="T2" s="989" t="s">
        <v>1413</v>
      </c>
      <c r="U2" s="989" t="s">
        <v>1731</v>
      </c>
      <c r="V2" s="989" t="s">
        <v>1856</v>
      </c>
      <c r="W2" s="989" t="s">
        <v>1415</v>
      </c>
      <c r="X2" s="989" t="s">
        <v>1952</v>
      </c>
      <c r="Y2" s="989" t="s">
        <v>1975</v>
      </c>
      <c r="Z2" s="989" t="s">
        <v>2075</v>
      </c>
      <c r="AA2" s="989" t="s">
        <v>2196</v>
      </c>
      <c r="AB2" s="989" t="s">
        <v>2280</v>
      </c>
      <c r="AC2" s="989" t="s">
        <v>2342</v>
      </c>
      <c r="AD2" s="989" t="s">
        <v>2453</v>
      </c>
      <c r="AE2" s="989" t="s">
        <v>2552</v>
      </c>
      <c r="AF2" s="710" t="s">
        <v>236</v>
      </c>
    </row>
    <row r="3" spans="1:32">
      <c r="A3" s="717" t="s">
        <v>192</v>
      </c>
      <c r="B3" s="705">
        <f t="shared" ref="B3:AD3" si="0">SUM(B4:B9)</f>
        <v>581499</v>
      </c>
      <c r="C3" s="705">
        <f t="shared" si="0"/>
        <v>581499</v>
      </c>
      <c r="D3" s="705">
        <f t="shared" si="0"/>
        <v>586499</v>
      </c>
      <c r="E3" s="705">
        <f t="shared" si="0"/>
        <v>624499</v>
      </c>
      <c r="F3" s="705">
        <f t="shared" si="0"/>
        <v>605499</v>
      </c>
      <c r="G3" s="705">
        <f t="shared" si="0"/>
        <v>678800</v>
      </c>
      <c r="H3" s="705">
        <f t="shared" si="0"/>
        <v>762958</v>
      </c>
      <c r="I3" s="705">
        <f t="shared" si="0"/>
        <v>815958</v>
      </c>
      <c r="J3" s="705">
        <f t="shared" si="0"/>
        <v>754458</v>
      </c>
      <c r="K3" s="705">
        <f t="shared" si="0"/>
        <v>708488</v>
      </c>
      <c r="L3" s="705">
        <f t="shared" si="0"/>
        <v>717779</v>
      </c>
      <c r="M3" s="705">
        <f t="shared" si="0"/>
        <v>710097</v>
      </c>
      <c r="N3" s="705">
        <f t="shared" si="0"/>
        <v>710097</v>
      </c>
      <c r="O3" s="705">
        <f t="shared" si="0"/>
        <v>714097</v>
      </c>
      <c r="P3" s="705">
        <f t="shared" si="0"/>
        <v>838525</v>
      </c>
      <c r="Q3" s="705">
        <f t="shared" si="0"/>
        <v>804525</v>
      </c>
      <c r="R3" s="705">
        <f t="shared" si="0"/>
        <v>765165</v>
      </c>
      <c r="S3" s="705">
        <f t="shared" si="0"/>
        <v>760165</v>
      </c>
      <c r="T3" s="705">
        <f t="shared" si="0"/>
        <v>958646</v>
      </c>
      <c r="U3" s="705">
        <f t="shared" si="0"/>
        <v>1025246</v>
      </c>
      <c r="V3" s="705">
        <f t="shared" si="0"/>
        <v>1138886</v>
      </c>
      <c r="W3" s="705">
        <f t="shared" si="0"/>
        <v>1158561</v>
      </c>
      <c r="X3" s="705">
        <f t="shared" si="0"/>
        <v>1227561</v>
      </c>
      <c r="Y3" s="705">
        <f t="shared" si="0"/>
        <v>1284518</v>
      </c>
      <c r="Z3" s="705">
        <f t="shared" si="0"/>
        <v>1304518</v>
      </c>
      <c r="AA3" s="705">
        <f t="shared" si="0"/>
        <v>1344667</v>
      </c>
      <c r="AB3" s="705">
        <f t="shared" si="0"/>
        <v>1434167</v>
      </c>
      <c r="AC3" s="705">
        <f t="shared" si="0"/>
        <v>1707129</v>
      </c>
      <c r="AD3" s="705">
        <f t="shared" si="0"/>
        <v>1812409</v>
      </c>
      <c r="AE3" s="705">
        <f>SUM(AE4:AE9)</f>
        <v>2029230</v>
      </c>
      <c r="AF3" s="722">
        <f>AE3/$AE$21</f>
        <v>0.8543083160371997</v>
      </c>
    </row>
    <row r="4" spans="1:32">
      <c r="A4" s="714" t="s">
        <v>193</v>
      </c>
      <c r="B4" s="723">
        <v>260000</v>
      </c>
      <c r="C4" s="706">
        <v>260000</v>
      </c>
      <c r="D4" s="706">
        <v>265000</v>
      </c>
      <c r="E4" s="706">
        <v>303000</v>
      </c>
      <c r="F4" s="706">
        <v>284000</v>
      </c>
      <c r="G4" s="706">
        <v>357301</v>
      </c>
      <c r="H4" s="706">
        <v>451459</v>
      </c>
      <c r="I4" s="706">
        <v>504459</v>
      </c>
      <c r="J4" s="706">
        <v>442959</v>
      </c>
      <c r="K4" s="706">
        <v>396989</v>
      </c>
      <c r="L4" s="706">
        <v>411280</v>
      </c>
      <c r="M4" s="706">
        <v>392598</v>
      </c>
      <c r="N4" s="723">
        <v>392598</v>
      </c>
      <c r="O4" s="706">
        <v>392598</v>
      </c>
      <c r="P4" s="706">
        <v>517026</v>
      </c>
      <c r="Q4" s="706">
        <v>483026</v>
      </c>
      <c r="R4" s="706">
        <v>443666</v>
      </c>
      <c r="S4" s="706">
        <v>413666</v>
      </c>
      <c r="T4" s="706">
        <v>547635</v>
      </c>
      <c r="U4" s="706">
        <v>564314</v>
      </c>
      <c r="V4" s="706">
        <v>647314</v>
      </c>
      <c r="W4" s="706">
        <v>616449</v>
      </c>
      <c r="X4" s="706">
        <v>638449</v>
      </c>
      <c r="Y4" s="706">
        <v>638449</v>
      </c>
      <c r="Z4" s="723">
        <v>658449</v>
      </c>
      <c r="AA4" s="706">
        <v>702598</v>
      </c>
      <c r="AB4" s="706">
        <v>702598</v>
      </c>
      <c r="AC4" s="706">
        <v>649810</v>
      </c>
      <c r="AD4" s="706">
        <v>601564</v>
      </c>
      <c r="AE4" s="706">
        <v>688810</v>
      </c>
      <c r="AF4" s="722">
        <f t="shared" ref="AF4:AF21" si="1">AE4/$AE$21</f>
        <v>0.28998985387047477</v>
      </c>
    </row>
    <row r="5" spans="1:32">
      <c r="A5" s="714" t="s">
        <v>191</v>
      </c>
      <c r="B5" s="723">
        <v>49000</v>
      </c>
      <c r="C5" s="706">
        <v>49000</v>
      </c>
      <c r="D5" s="706">
        <v>49000</v>
      </c>
      <c r="E5" s="706">
        <v>49000</v>
      </c>
      <c r="F5" s="706">
        <v>49000</v>
      </c>
      <c r="G5" s="706">
        <v>49000</v>
      </c>
      <c r="H5" s="706">
        <v>49000</v>
      </c>
      <c r="I5" s="706">
        <v>49000</v>
      </c>
      <c r="J5" s="706">
        <v>49000</v>
      </c>
      <c r="K5" s="706">
        <v>49000</v>
      </c>
      <c r="L5" s="706">
        <v>49000</v>
      </c>
      <c r="M5" s="706">
        <v>49000</v>
      </c>
      <c r="N5" s="723">
        <v>49000</v>
      </c>
      <c r="O5" s="706">
        <v>49000</v>
      </c>
      <c r="P5" s="706">
        <v>49000</v>
      </c>
      <c r="Q5" s="706">
        <v>49000</v>
      </c>
      <c r="R5" s="706">
        <v>49000</v>
      </c>
      <c r="S5" s="706">
        <v>49000</v>
      </c>
      <c r="T5" s="706">
        <v>49000</v>
      </c>
      <c r="U5" s="706">
        <v>49000</v>
      </c>
      <c r="V5" s="706">
        <v>49000</v>
      </c>
      <c r="W5" s="706">
        <v>49000</v>
      </c>
      <c r="X5" s="706">
        <v>49000</v>
      </c>
      <c r="Y5" s="706">
        <v>44000</v>
      </c>
      <c r="Z5" s="723">
        <v>44000</v>
      </c>
      <c r="AA5" s="706">
        <v>44000</v>
      </c>
      <c r="AB5" s="706">
        <v>44000</v>
      </c>
      <c r="AC5" s="706">
        <v>44000</v>
      </c>
      <c r="AD5" s="706">
        <v>44000</v>
      </c>
      <c r="AE5" s="706">
        <v>44000</v>
      </c>
      <c r="AF5" s="722">
        <f t="shared" si="1"/>
        <v>1.8524053904996864E-2</v>
      </c>
    </row>
    <row r="6" spans="1:32">
      <c r="A6" s="714" t="s">
        <v>189</v>
      </c>
      <c r="B6" s="723">
        <v>5000</v>
      </c>
      <c r="C6" s="706">
        <v>5000</v>
      </c>
      <c r="D6" s="706">
        <v>5000</v>
      </c>
      <c r="E6" s="706">
        <v>5000</v>
      </c>
      <c r="F6" s="706">
        <v>5000</v>
      </c>
      <c r="G6" s="706">
        <v>5000</v>
      </c>
      <c r="H6" s="706">
        <v>5000</v>
      </c>
      <c r="I6" s="706">
        <v>5000</v>
      </c>
      <c r="J6" s="706">
        <v>5000</v>
      </c>
      <c r="K6" s="706">
        <v>5000</v>
      </c>
      <c r="L6" s="706"/>
      <c r="M6" s="706">
        <v>41000</v>
      </c>
      <c r="N6" s="723">
        <v>41000</v>
      </c>
      <c r="O6" s="706">
        <v>45000</v>
      </c>
      <c r="P6" s="706">
        <v>45000</v>
      </c>
      <c r="Q6" s="706">
        <v>45000</v>
      </c>
      <c r="R6" s="706">
        <v>45000</v>
      </c>
      <c r="S6" s="706">
        <v>70000</v>
      </c>
      <c r="T6" s="706">
        <v>95000</v>
      </c>
      <c r="U6" s="706">
        <v>95000</v>
      </c>
      <c r="V6" s="706">
        <v>95000</v>
      </c>
      <c r="W6" s="706">
        <v>95000</v>
      </c>
      <c r="X6" s="706">
        <v>95000</v>
      </c>
      <c r="Y6" s="706">
        <v>74000</v>
      </c>
      <c r="Z6" s="723">
        <v>74000</v>
      </c>
      <c r="AA6" s="706">
        <v>70000</v>
      </c>
      <c r="AB6" s="706">
        <v>50000</v>
      </c>
      <c r="AC6" s="706">
        <v>50000</v>
      </c>
      <c r="AD6" s="706">
        <v>50000</v>
      </c>
      <c r="AE6" s="706">
        <v>50000</v>
      </c>
      <c r="AF6" s="722">
        <f t="shared" si="1"/>
        <v>2.1050061255678255E-2</v>
      </c>
    </row>
    <row r="7" spans="1:32">
      <c r="A7" s="714" t="s">
        <v>188</v>
      </c>
      <c r="B7" s="723">
        <v>57380</v>
      </c>
      <c r="C7" s="706">
        <v>57380</v>
      </c>
      <c r="D7" s="706">
        <v>57380</v>
      </c>
      <c r="E7" s="706">
        <v>57380</v>
      </c>
      <c r="F7" s="706">
        <v>57380</v>
      </c>
      <c r="G7" s="706">
        <v>57380</v>
      </c>
      <c r="H7" s="706">
        <v>47380</v>
      </c>
      <c r="I7" s="706">
        <v>47380</v>
      </c>
      <c r="J7" s="706">
        <v>47380</v>
      </c>
      <c r="K7" s="706">
        <v>47380</v>
      </c>
      <c r="L7" s="706">
        <v>47380</v>
      </c>
      <c r="M7" s="706">
        <v>47380</v>
      </c>
      <c r="N7" s="723">
        <v>47380</v>
      </c>
      <c r="O7" s="706">
        <v>47380</v>
      </c>
      <c r="P7" s="706">
        <v>47380</v>
      </c>
      <c r="Q7" s="706">
        <v>47380</v>
      </c>
      <c r="R7" s="706">
        <v>47380</v>
      </c>
      <c r="S7" s="706">
        <v>47380</v>
      </c>
      <c r="T7" s="706">
        <v>47380</v>
      </c>
      <c r="U7" s="706">
        <v>47380</v>
      </c>
      <c r="V7" s="706">
        <v>47380</v>
      </c>
      <c r="W7" s="706">
        <v>47380</v>
      </c>
      <c r="X7" s="706">
        <v>47380</v>
      </c>
      <c r="Y7" s="706">
        <f>47380+110000</f>
        <v>157380</v>
      </c>
      <c r="Z7" s="723">
        <f>47380+110000</f>
        <v>157380</v>
      </c>
      <c r="AA7" s="706">
        <f>47380+110000</f>
        <v>157380</v>
      </c>
      <c r="AB7" s="706">
        <f>47380+219500</f>
        <v>266880</v>
      </c>
      <c r="AC7" s="706">
        <f>47380+545250</f>
        <v>592630</v>
      </c>
      <c r="AD7" s="706">
        <f>47380+698776</f>
        <v>746156</v>
      </c>
      <c r="AE7" s="706">
        <f>47380+828351</f>
        <v>875731</v>
      </c>
      <c r="AF7" s="722">
        <f t="shared" si="1"/>
        <v>0.36868382386992749</v>
      </c>
    </row>
    <row r="8" spans="1:32">
      <c r="A8" s="714" t="s">
        <v>187</v>
      </c>
      <c r="B8" s="723">
        <v>160119</v>
      </c>
      <c r="C8" s="706">
        <v>160119</v>
      </c>
      <c r="D8" s="706">
        <v>160119</v>
      </c>
      <c r="E8" s="706">
        <v>160119</v>
      </c>
      <c r="F8" s="706">
        <v>160119</v>
      </c>
      <c r="G8" s="706">
        <v>160119</v>
      </c>
      <c r="H8" s="706">
        <v>160119</v>
      </c>
      <c r="I8" s="706">
        <v>160119</v>
      </c>
      <c r="J8" s="706">
        <v>160119</v>
      </c>
      <c r="K8" s="706">
        <v>160119</v>
      </c>
      <c r="L8" s="706">
        <v>160119</v>
      </c>
      <c r="M8" s="706">
        <v>130119</v>
      </c>
      <c r="N8" s="723">
        <v>130119</v>
      </c>
      <c r="O8" s="706">
        <v>130119</v>
      </c>
      <c r="P8" s="706">
        <v>130119</v>
      </c>
      <c r="Q8" s="706">
        <v>130119</v>
      </c>
      <c r="R8" s="706">
        <v>130119</v>
      </c>
      <c r="S8" s="706">
        <v>130119</v>
      </c>
      <c r="T8" s="706">
        <v>119552</v>
      </c>
      <c r="U8" s="706">
        <v>119552</v>
      </c>
      <c r="V8" s="706">
        <v>110192</v>
      </c>
      <c r="W8" s="706">
        <v>107732</v>
      </c>
      <c r="X8" s="706">
        <v>107732</v>
      </c>
      <c r="Y8" s="706">
        <v>80689</v>
      </c>
      <c r="Z8" s="723">
        <v>80689</v>
      </c>
      <c r="AA8" s="706">
        <v>80689</v>
      </c>
      <c r="AB8" s="706">
        <v>80689</v>
      </c>
      <c r="AC8" s="706">
        <v>80689</v>
      </c>
      <c r="AD8" s="706">
        <v>80689</v>
      </c>
      <c r="AE8" s="706">
        <v>80689</v>
      </c>
      <c r="AF8" s="722">
        <f t="shared" si="1"/>
        <v>3.3970167853188453E-2</v>
      </c>
    </row>
    <row r="9" spans="1:32">
      <c r="A9" s="714" t="s">
        <v>185</v>
      </c>
      <c r="B9" s="723">
        <v>50000</v>
      </c>
      <c r="C9" s="706">
        <v>50000</v>
      </c>
      <c r="D9" s="706">
        <v>50000</v>
      </c>
      <c r="E9" s="706">
        <v>50000</v>
      </c>
      <c r="F9" s="706">
        <v>50000</v>
      </c>
      <c r="G9" s="706">
        <v>50000</v>
      </c>
      <c r="H9" s="706">
        <v>50000</v>
      </c>
      <c r="I9" s="706">
        <v>50000</v>
      </c>
      <c r="J9" s="706">
        <v>50000</v>
      </c>
      <c r="K9" s="706">
        <v>50000</v>
      </c>
      <c r="L9" s="706">
        <v>50000</v>
      </c>
      <c r="M9" s="706">
        <v>50000</v>
      </c>
      <c r="N9" s="723">
        <v>50000</v>
      </c>
      <c r="O9" s="706">
        <v>50000</v>
      </c>
      <c r="P9" s="706">
        <v>50000</v>
      </c>
      <c r="Q9" s="706">
        <v>50000</v>
      </c>
      <c r="R9" s="706">
        <v>50000</v>
      </c>
      <c r="S9" s="706">
        <v>50000</v>
      </c>
      <c r="T9" s="706">
        <v>100079</v>
      </c>
      <c r="U9" s="706">
        <v>150000</v>
      </c>
      <c r="V9" s="706">
        <v>190000</v>
      </c>
      <c r="W9" s="706">
        <v>243000</v>
      </c>
      <c r="X9" s="706">
        <v>290000</v>
      </c>
      <c r="Y9" s="706">
        <v>290000</v>
      </c>
      <c r="Z9" s="723">
        <v>290000</v>
      </c>
      <c r="AA9" s="706">
        <v>290000</v>
      </c>
      <c r="AB9" s="706">
        <v>290000</v>
      </c>
      <c r="AC9" s="706">
        <v>290000</v>
      </c>
      <c r="AD9" s="706">
        <v>290000</v>
      </c>
      <c r="AE9" s="706">
        <v>290000</v>
      </c>
      <c r="AF9" s="722">
        <f t="shared" si="1"/>
        <v>0.12209035528293387</v>
      </c>
    </row>
    <row r="10" spans="1:32">
      <c r="A10" s="717" t="s">
        <v>196</v>
      </c>
      <c r="B10" s="705">
        <f t="shared" ref="B10:Y10" si="2">B11</f>
        <v>35995</v>
      </c>
      <c r="C10" s="705">
        <f t="shared" si="2"/>
        <v>35995</v>
      </c>
      <c r="D10" s="705">
        <f t="shared" si="2"/>
        <v>35995</v>
      </c>
      <c r="E10" s="705">
        <f t="shared" si="2"/>
        <v>35995</v>
      </c>
      <c r="F10" s="705">
        <f t="shared" si="2"/>
        <v>35995</v>
      </c>
      <c r="G10" s="705">
        <f t="shared" si="2"/>
        <v>35995</v>
      </c>
      <c r="H10" s="705">
        <f t="shared" si="2"/>
        <v>35995</v>
      </c>
      <c r="I10" s="705">
        <f t="shared" si="2"/>
        <v>35995</v>
      </c>
      <c r="J10" s="705">
        <f t="shared" si="2"/>
        <v>35995</v>
      </c>
      <c r="K10" s="705">
        <f t="shared" si="2"/>
        <v>27847</v>
      </c>
      <c r="L10" s="705">
        <f t="shared" si="2"/>
        <v>23977</v>
      </c>
      <c r="M10" s="705">
        <f t="shared" si="2"/>
        <v>17500</v>
      </c>
      <c r="N10" s="705">
        <f t="shared" si="2"/>
        <v>17500</v>
      </c>
      <c r="O10" s="705">
        <f t="shared" si="2"/>
        <v>17500</v>
      </c>
      <c r="P10" s="705">
        <f t="shared" si="2"/>
        <v>17500</v>
      </c>
      <c r="Q10" s="705">
        <f t="shared" si="2"/>
        <v>32500</v>
      </c>
      <c r="R10" s="705">
        <f t="shared" si="2"/>
        <v>32500</v>
      </c>
      <c r="S10" s="705">
        <f t="shared" si="2"/>
        <v>42500</v>
      </c>
      <c r="T10" s="705">
        <f t="shared" si="2"/>
        <v>44000</v>
      </c>
      <c r="U10" s="705">
        <f t="shared" si="2"/>
        <v>46500</v>
      </c>
      <c r="V10" s="705">
        <f t="shared" si="2"/>
        <v>53500</v>
      </c>
      <c r="W10" s="705">
        <f t="shared" si="2"/>
        <v>58500</v>
      </c>
      <c r="X10" s="705">
        <f t="shared" si="2"/>
        <v>64900</v>
      </c>
      <c r="Y10" s="705">
        <f t="shared" si="2"/>
        <v>61500</v>
      </c>
      <c r="Z10" s="705">
        <f t="shared" ref="Z10:AE10" si="3">Z11</f>
        <v>61500</v>
      </c>
      <c r="AA10" s="705">
        <f t="shared" si="3"/>
        <v>61500</v>
      </c>
      <c r="AB10" s="705">
        <f t="shared" si="3"/>
        <v>61500</v>
      </c>
      <c r="AC10" s="705">
        <f t="shared" si="3"/>
        <v>61500</v>
      </c>
      <c r="AD10" s="705">
        <f t="shared" si="3"/>
        <v>55500</v>
      </c>
      <c r="AE10" s="705">
        <f t="shared" si="3"/>
        <v>55500</v>
      </c>
      <c r="AF10" s="722">
        <f t="shared" si="1"/>
        <v>2.3365567993802863E-2</v>
      </c>
    </row>
    <row r="11" spans="1:32">
      <c r="A11" s="714" t="s">
        <v>187</v>
      </c>
      <c r="B11" s="723">
        <v>35995</v>
      </c>
      <c r="C11" s="706">
        <v>35995</v>
      </c>
      <c r="D11" s="706">
        <v>35995</v>
      </c>
      <c r="E11" s="706">
        <v>35995</v>
      </c>
      <c r="F11" s="706">
        <v>35995</v>
      </c>
      <c r="G11" s="706">
        <v>35995</v>
      </c>
      <c r="H11" s="706">
        <v>35995</v>
      </c>
      <c r="I11" s="706">
        <v>35995</v>
      </c>
      <c r="J11" s="706">
        <v>35995</v>
      </c>
      <c r="K11" s="706">
        <v>27847</v>
      </c>
      <c r="L11" s="706">
        <v>23977</v>
      </c>
      <c r="M11" s="706">
        <v>17500</v>
      </c>
      <c r="N11" s="723">
        <v>17500</v>
      </c>
      <c r="O11" s="706">
        <v>17500</v>
      </c>
      <c r="P11" s="706">
        <v>17500</v>
      </c>
      <c r="Q11" s="706">
        <v>32500</v>
      </c>
      <c r="R11" s="706">
        <v>32500</v>
      </c>
      <c r="S11" s="706">
        <v>42500</v>
      </c>
      <c r="T11" s="706">
        <v>44000</v>
      </c>
      <c r="U11" s="707">
        <v>46500</v>
      </c>
      <c r="V11" s="707">
        <v>53500</v>
      </c>
      <c r="W11" s="707">
        <v>58500</v>
      </c>
      <c r="X11" s="707">
        <v>64900</v>
      </c>
      <c r="Y11" s="707">
        <v>61500</v>
      </c>
      <c r="Z11" s="723">
        <v>61500</v>
      </c>
      <c r="AA11" s="707">
        <v>61500</v>
      </c>
      <c r="AB11" s="707">
        <v>61500</v>
      </c>
      <c r="AC11" s="707">
        <v>61500</v>
      </c>
      <c r="AD11" s="707">
        <v>55500</v>
      </c>
      <c r="AE11" s="707">
        <v>55500</v>
      </c>
      <c r="AF11" s="722">
        <f t="shared" si="1"/>
        <v>2.3365567993802863E-2</v>
      </c>
    </row>
    <row r="12" spans="1:32">
      <c r="A12" s="717" t="s">
        <v>195</v>
      </c>
      <c r="B12" s="705">
        <f t="shared" ref="B12:Y12" si="4">SUM(B13:B20)</f>
        <v>96121</v>
      </c>
      <c r="C12" s="705">
        <f t="shared" si="4"/>
        <v>106241</v>
      </c>
      <c r="D12" s="705">
        <f t="shared" si="4"/>
        <v>106741</v>
      </c>
      <c r="E12" s="705">
        <f t="shared" si="4"/>
        <v>106513</v>
      </c>
      <c r="F12" s="705">
        <f t="shared" si="4"/>
        <v>121563</v>
      </c>
      <c r="G12" s="705">
        <f t="shared" si="4"/>
        <v>123063</v>
      </c>
      <c r="H12" s="705">
        <f t="shared" si="4"/>
        <v>130763</v>
      </c>
      <c r="I12" s="705">
        <f t="shared" si="4"/>
        <v>130763</v>
      </c>
      <c r="J12" s="705">
        <f t="shared" si="4"/>
        <v>125634</v>
      </c>
      <c r="K12" s="705">
        <f t="shared" si="4"/>
        <v>130105</v>
      </c>
      <c r="L12" s="705">
        <f t="shared" si="4"/>
        <v>139105</v>
      </c>
      <c r="M12" s="705">
        <f t="shared" si="4"/>
        <v>164855</v>
      </c>
      <c r="N12" s="705">
        <f t="shared" si="4"/>
        <v>164855</v>
      </c>
      <c r="O12" s="705">
        <f t="shared" si="4"/>
        <v>162823</v>
      </c>
      <c r="P12" s="705">
        <f t="shared" si="4"/>
        <v>168456</v>
      </c>
      <c r="Q12" s="705">
        <f t="shared" si="4"/>
        <v>166543</v>
      </c>
      <c r="R12" s="705">
        <f t="shared" si="4"/>
        <v>165543</v>
      </c>
      <c r="S12" s="705">
        <f t="shared" si="4"/>
        <v>173543</v>
      </c>
      <c r="T12" s="705">
        <f t="shared" si="4"/>
        <v>172543</v>
      </c>
      <c r="U12" s="705">
        <f t="shared" si="4"/>
        <v>175543</v>
      </c>
      <c r="V12" s="705">
        <f t="shared" si="4"/>
        <v>174043</v>
      </c>
      <c r="W12" s="705">
        <f t="shared" si="4"/>
        <v>172393</v>
      </c>
      <c r="X12" s="705">
        <f t="shared" si="4"/>
        <v>175893</v>
      </c>
      <c r="Y12" s="705">
        <f t="shared" si="4"/>
        <v>216743</v>
      </c>
      <c r="Z12" s="705">
        <f t="shared" ref="Z12:AE12" si="5">SUM(Z13:Z20)</f>
        <v>216679</v>
      </c>
      <c r="AA12" s="705">
        <f t="shared" si="5"/>
        <v>226160</v>
      </c>
      <c r="AB12" s="705">
        <f t="shared" si="5"/>
        <v>226060</v>
      </c>
      <c r="AC12" s="705">
        <f t="shared" si="5"/>
        <v>255560</v>
      </c>
      <c r="AD12" s="705">
        <f t="shared" si="5"/>
        <v>280560</v>
      </c>
      <c r="AE12" s="705">
        <f t="shared" si="5"/>
        <v>290560</v>
      </c>
      <c r="AF12" s="722">
        <f t="shared" si="1"/>
        <v>0.12232611596899746</v>
      </c>
    </row>
    <row r="13" spans="1:32">
      <c r="A13" s="714" t="s">
        <v>191</v>
      </c>
      <c r="B13" s="723">
        <v>54856</v>
      </c>
      <c r="C13" s="706">
        <v>63276</v>
      </c>
      <c r="D13" s="706">
        <v>63276</v>
      </c>
      <c r="E13" s="706">
        <v>66248</v>
      </c>
      <c r="F13" s="706">
        <v>79298</v>
      </c>
      <c r="G13" s="706">
        <v>77298</v>
      </c>
      <c r="H13" s="706">
        <v>82298</v>
      </c>
      <c r="I13" s="706">
        <v>82298</v>
      </c>
      <c r="J13" s="706">
        <v>82298</v>
      </c>
      <c r="K13" s="706">
        <v>86769</v>
      </c>
      <c r="L13" s="706">
        <v>86769</v>
      </c>
      <c r="M13" s="706">
        <v>91369</v>
      </c>
      <c r="N13" s="723">
        <v>91369</v>
      </c>
      <c r="O13" s="708">
        <v>91369</v>
      </c>
      <c r="P13" s="708">
        <v>91369</v>
      </c>
      <c r="Q13" s="708">
        <v>86869</v>
      </c>
      <c r="R13" s="708">
        <v>86869</v>
      </c>
      <c r="S13" s="706">
        <v>86869</v>
      </c>
      <c r="T13" s="706">
        <v>86869</v>
      </c>
      <c r="U13" s="706">
        <v>89869</v>
      </c>
      <c r="V13" s="706">
        <v>89869</v>
      </c>
      <c r="W13" s="706">
        <v>89219</v>
      </c>
      <c r="X13" s="706">
        <v>89219</v>
      </c>
      <c r="Y13" s="706">
        <f>101019+20000</f>
        <v>121019</v>
      </c>
      <c r="Z13" s="723">
        <v>121019</v>
      </c>
      <c r="AA13" s="706">
        <v>120500</v>
      </c>
      <c r="AB13" s="706">
        <v>118400</v>
      </c>
      <c r="AC13" s="706">
        <v>118400</v>
      </c>
      <c r="AD13" s="706">
        <v>118400</v>
      </c>
      <c r="AE13" s="706">
        <v>128400</v>
      </c>
      <c r="AF13" s="722">
        <f t="shared" si="1"/>
        <v>5.4056557304581754E-2</v>
      </c>
    </row>
    <row r="14" spans="1:32">
      <c r="A14" s="714" t="s">
        <v>190</v>
      </c>
      <c r="B14" s="723">
        <v>3000</v>
      </c>
      <c r="C14" s="706">
        <v>3000</v>
      </c>
      <c r="D14" s="706">
        <v>3000</v>
      </c>
      <c r="E14" s="706"/>
      <c r="F14" s="706"/>
      <c r="G14" s="706"/>
      <c r="H14" s="706"/>
      <c r="I14" s="706"/>
      <c r="J14" s="706"/>
      <c r="K14" s="706"/>
      <c r="L14" s="706">
        <v>2000</v>
      </c>
      <c r="M14" s="706">
        <v>2000</v>
      </c>
      <c r="N14" s="723">
        <v>2000</v>
      </c>
      <c r="O14" s="708">
        <v>2000</v>
      </c>
      <c r="P14" s="708">
        <v>2000</v>
      </c>
      <c r="Q14" s="708">
        <v>5087</v>
      </c>
      <c r="R14" s="707">
        <v>5087</v>
      </c>
      <c r="S14" s="706">
        <v>5087</v>
      </c>
      <c r="T14" s="706">
        <v>5087</v>
      </c>
      <c r="U14" s="706">
        <v>5087</v>
      </c>
      <c r="V14" s="706">
        <v>5087</v>
      </c>
      <c r="W14" s="706">
        <v>5087</v>
      </c>
      <c r="X14" s="706">
        <v>5087</v>
      </c>
      <c r="Y14" s="706">
        <v>5087</v>
      </c>
      <c r="Z14" s="723">
        <v>5087</v>
      </c>
      <c r="AA14" s="706">
        <v>5087</v>
      </c>
      <c r="AB14" s="706">
        <v>5087</v>
      </c>
      <c r="AC14" s="706">
        <v>15087</v>
      </c>
      <c r="AD14" s="706">
        <v>15087</v>
      </c>
      <c r="AE14" s="706">
        <v>15087</v>
      </c>
      <c r="AF14" s="722">
        <f t="shared" si="1"/>
        <v>6.3516454832883568E-3</v>
      </c>
    </row>
    <row r="15" spans="1:32">
      <c r="A15" s="714" t="s">
        <v>1525</v>
      </c>
      <c r="B15" s="723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23"/>
      <c r="O15" s="706"/>
      <c r="P15" s="708">
        <v>133</v>
      </c>
      <c r="Q15" s="708">
        <v>133</v>
      </c>
      <c r="R15" s="708">
        <v>133</v>
      </c>
      <c r="S15" s="706">
        <v>133</v>
      </c>
      <c r="T15" s="706">
        <v>133</v>
      </c>
      <c r="U15" s="706">
        <v>133</v>
      </c>
      <c r="V15" s="706">
        <v>133</v>
      </c>
      <c r="W15" s="706">
        <v>133</v>
      </c>
      <c r="X15" s="706">
        <v>133</v>
      </c>
      <c r="Y15" s="706">
        <v>133</v>
      </c>
      <c r="Z15" s="723">
        <v>133</v>
      </c>
      <c r="AA15" s="706">
        <v>133</v>
      </c>
      <c r="AB15" s="706">
        <v>133</v>
      </c>
      <c r="AC15" s="706">
        <v>133</v>
      </c>
      <c r="AD15" s="706">
        <v>133</v>
      </c>
      <c r="AE15" s="706">
        <v>133</v>
      </c>
      <c r="AF15" s="722">
        <f t="shared" si="1"/>
        <v>5.5993162940104156E-5</v>
      </c>
    </row>
    <row r="16" spans="1:32">
      <c r="A16" s="714" t="s">
        <v>197</v>
      </c>
      <c r="B16" s="723">
        <v>1629</v>
      </c>
      <c r="C16" s="706">
        <v>1629</v>
      </c>
      <c r="D16" s="706">
        <v>1629</v>
      </c>
      <c r="E16" s="706">
        <v>1629</v>
      </c>
      <c r="F16" s="706">
        <v>1629</v>
      </c>
      <c r="G16" s="706">
        <v>1629</v>
      </c>
      <c r="H16" s="706">
        <v>1629</v>
      </c>
      <c r="I16" s="706">
        <v>1629</v>
      </c>
      <c r="J16" s="706"/>
      <c r="K16" s="706"/>
      <c r="L16" s="706"/>
      <c r="M16" s="706"/>
      <c r="N16" s="723"/>
      <c r="O16" s="706"/>
      <c r="P16" s="706"/>
      <c r="Q16" s="708"/>
      <c r="R16" s="708"/>
      <c r="S16" s="706"/>
      <c r="T16" s="706"/>
      <c r="U16" s="706"/>
      <c r="V16" s="706"/>
      <c r="W16" s="706"/>
      <c r="X16" s="706"/>
      <c r="Y16" s="706"/>
      <c r="Z16" s="723"/>
      <c r="AA16" s="706"/>
      <c r="AB16" s="706"/>
      <c r="AC16" s="706"/>
      <c r="AD16" s="706"/>
      <c r="AE16" s="706"/>
      <c r="AF16" s="722">
        <f t="shared" si="1"/>
        <v>0</v>
      </c>
    </row>
    <row r="17" spans="1:32">
      <c r="A17" s="714" t="s">
        <v>189</v>
      </c>
      <c r="B17" s="723">
        <v>14700</v>
      </c>
      <c r="C17" s="706">
        <v>16400</v>
      </c>
      <c r="D17" s="706">
        <v>16900</v>
      </c>
      <c r="E17" s="706">
        <v>17200</v>
      </c>
      <c r="F17" s="706">
        <v>19200</v>
      </c>
      <c r="G17" s="706">
        <v>21200</v>
      </c>
      <c r="H17" s="706">
        <v>23200</v>
      </c>
      <c r="I17" s="706">
        <v>23200</v>
      </c>
      <c r="J17" s="706">
        <v>19700</v>
      </c>
      <c r="K17" s="706">
        <v>19700</v>
      </c>
      <c r="L17" s="706">
        <v>15700</v>
      </c>
      <c r="M17" s="706">
        <v>9850</v>
      </c>
      <c r="N17" s="723">
        <v>9850</v>
      </c>
      <c r="O17" s="708">
        <v>8150</v>
      </c>
      <c r="P17" s="708">
        <v>9650</v>
      </c>
      <c r="Q17" s="708">
        <v>9150</v>
      </c>
      <c r="R17" s="708">
        <v>7150</v>
      </c>
      <c r="S17" s="706">
        <v>13150</v>
      </c>
      <c r="T17" s="706">
        <v>12150</v>
      </c>
      <c r="U17" s="706">
        <v>12150</v>
      </c>
      <c r="V17" s="706">
        <v>11650</v>
      </c>
      <c r="W17" s="706">
        <v>12650</v>
      </c>
      <c r="X17" s="706">
        <v>15150</v>
      </c>
      <c r="Y17" s="706">
        <v>25000</v>
      </c>
      <c r="Z17" s="723">
        <v>25000</v>
      </c>
      <c r="AA17" s="706">
        <v>35000</v>
      </c>
      <c r="AB17" s="706">
        <v>35000</v>
      </c>
      <c r="AC17" s="706">
        <v>55000</v>
      </c>
      <c r="AD17" s="706">
        <v>80000</v>
      </c>
      <c r="AE17" s="706">
        <v>80000</v>
      </c>
      <c r="AF17" s="722">
        <f t="shared" si="1"/>
        <v>3.3680098009085203E-2</v>
      </c>
    </row>
    <row r="18" spans="1:32">
      <c r="A18" s="714" t="s">
        <v>188</v>
      </c>
      <c r="B18" s="723">
        <v>14564</v>
      </c>
      <c r="C18" s="706">
        <v>14564</v>
      </c>
      <c r="D18" s="706">
        <v>14564</v>
      </c>
      <c r="E18" s="706">
        <v>14064</v>
      </c>
      <c r="F18" s="706">
        <v>14064</v>
      </c>
      <c r="G18" s="706">
        <v>14064</v>
      </c>
      <c r="H18" s="706">
        <v>14564</v>
      </c>
      <c r="I18" s="706">
        <v>14564</v>
      </c>
      <c r="J18" s="706">
        <v>14564</v>
      </c>
      <c r="K18" s="706">
        <v>14564</v>
      </c>
      <c r="L18" s="706">
        <v>14564</v>
      </c>
      <c r="M18" s="706">
        <v>21564</v>
      </c>
      <c r="N18" s="723">
        <v>21564</v>
      </c>
      <c r="O18" s="708">
        <v>21564</v>
      </c>
      <c r="P18" s="708">
        <v>25564</v>
      </c>
      <c r="Q18" s="708">
        <v>25564</v>
      </c>
      <c r="R18" s="708">
        <v>25564</v>
      </c>
      <c r="S18" s="706">
        <v>25564</v>
      </c>
      <c r="T18" s="706">
        <v>25564</v>
      </c>
      <c r="U18" s="706">
        <v>25564</v>
      </c>
      <c r="V18" s="706">
        <v>24564</v>
      </c>
      <c r="W18" s="706">
        <v>24564</v>
      </c>
      <c r="X18" s="706">
        <v>24564</v>
      </c>
      <c r="Y18" s="706">
        <v>24564</v>
      </c>
      <c r="Z18" s="723">
        <v>24500</v>
      </c>
      <c r="AA18" s="706">
        <v>24500</v>
      </c>
      <c r="AB18" s="706">
        <v>26500</v>
      </c>
      <c r="AC18" s="706">
        <v>26000</v>
      </c>
      <c r="AD18" s="706">
        <v>26000</v>
      </c>
      <c r="AE18" s="706">
        <v>26000</v>
      </c>
      <c r="AF18" s="722">
        <f t="shared" si="1"/>
        <v>1.0946031852952691E-2</v>
      </c>
    </row>
    <row r="19" spans="1:32">
      <c r="A19" s="714" t="s">
        <v>187</v>
      </c>
      <c r="B19" s="723">
        <v>7372</v>
      </c>
      <c r="C19" s="706">
        <v>7372</v>
      </c>
      <c r="D19" s="706">
        <v>7372</v>
      </c>
      <c r="E19" s="706">
        <v>7372</v>
      </c>
      <c r="F19" s="706">
        <v>7372</v>
      </c>
      <c r="G19" s="706">
        <v>8872</v>
      </c>
      <c r="H19" s="706">
        <v>9072</v>
      </c>
      <c r="I19" s="706">
        <v>9072</v>
      </c>
      <c r="J19" s="706">
        <v>9072</v>
      </c>
      <c r="K19" s="706">
        <v>9072</v>
      </c>
      <c r="L19" s="706">
        <v>9072</v>
      </c>
      <c r="M19" s="706">
        <v>9072</v>
      </c>
      <c r="N19" s="723">
        <v>9072</v>
      </c>
      <c r="O19" s="708">
        <v>8740</v>
      </c>
      <c r="P19" s="708">
        <v>8740</v>
      </c>
      <c r="Q19" s="708">
        <v>8740</v>
      </c>
      <c r="R19" s="708">
        <v>8740</v>
      </c>
      <c r="S19" s="706">
        <v>10740</v>
      </c>
      <c r="T19" s="706">
        <v>10740</v>
      </c>
      <c r="U19" s="706">
        <v>10740</v>
      </c>
      <c r="V19" s="706">
        <v>10740</v>
      </c>
      <c r="W19" s="706">
        <v>8740</v>
      </c>
      <c r="X19" s="706">
        <v>9740</v>
      </c>
      <c r="Y19" s="706">
        <f>7940+1000</f>
        <v>8940</v>
      </c>
      <c r="Z19" s="723">
        <v>8940</v>
      </c>
      <c r="AA19" s="706">
        <v>8940</v>
      </c>
      <c r="AB19" s="706">
        <v>8940</v>
      </c>
      <c r="AC19" s="706">
        <v>8940</v>
      </c>
      <c r="AD19" s="706">
        <v>8940</v>
      </c>
      <c r="AE19" s="706">
        <v>8940</v>
      </c>
      <c r="AF19" s="722">
        <f t="shared" si="1"/>
        <v>3.7637509525152717E-3</v>
      </c>
    </row>
    <row r="20" spans="1:32">
      <c r="A20" s="714" t="s">
        <v>185</v>
      </c>
      <c r="B20" s="723"/>
      <c r="C20" s="706"/>
      <c r="D20" s="706"/>
      <c r="E20" s="706"/>
      <c r="F20" s="706"/>
      <c r="G20" s="706"/>
      <c r="H20" s="706"/>
      <c r="I20" s="706"/>
      <c r="J20" s="706"/>
      <c r="K20" s="706"/>
      <c r="L20" s="706">
        <v>11000</v>
      </c>
      <c r="M20" s="706">
        <v>31000</v>
      </c>
      <c r="N20" s="723">
        <v>31000</v>
      </c>
      <c r="O20" s="708">
        <v>31000</v>
      </c>
      <c r="P20" s="708">
        <v>31000</v>
      </c>
      <c r="Q20" s="708">
        <v>31000</v>
      </c>
      <c r="R20" s="708">
        <v>32000</v>
      </c>
      <c r="S20" s="706">
        <v>32000</v>
      </c>
      <c r="T20" s="706">
        <v>32000</v>
      </c>
      <c r="U20" s="706">
        <v>32000</v>
      </c>
      <c r="V20" s="706">
        <v>32000</v>
      </c>
      <c r="W20" s="706">
        <v>32000</v>
      </c>
      <c r="X20" s="706">
        <v>32000</v>
      </c>
      <c r="Y20" s="706">
        <v>32000</v>
      </c>
      <c r="Z20" s="723">
        <v>32000</v>
      </c>
      <c r="AA20" s="706">
        <v>32000</v>
      </c>
      <c r="AB20" s="706">
        <v>32000</v>
      </c>
      <c r="AC20" s="706">
        <v>32000</v>
      </c>
      <c r="AD20" s="706">
        <v>32000</v>
      </c>
      <c r="AE20" s="706">
        <v>32000</v>
      </c>
      <c r="AF20" s="722">
        <f t="shared" si="1"/>
        <v>1.3472039203634083E-2</v>
      </c>
    </row>
    <row r="21" spans="1:32">
      <c r="A21" s="718" t="s">
        <v>115</v>
      </c>
      <c r="B21" s="709">
        <f t="shared" ref="B21:Y21" si="6">B3+B10+B12</f>
        <v>713615</v>
      </c>
      <c r="C21" s="709">
        <f t="shared" si="6"/>
        <v>723735</v>
      </c>
      <c r="D21" s="709">
        <f t="shared" si="6"/>
        <v>729235</v>
      </c>
      <c r="E21" s="709">
        <f t="shared" si="6"/>
        <v>767007</v>
      </c>
      <c r="F21" s="709">
        <f t="shared" si="6"/>
        <v>763057</v>
      </c>
      <c r="G21" s="709">
        <f t="shared" si="6"/>
        <v>837858</v>
      </c>
      <c r="H21" s="709">
        <f t="shared" si="6"/>
        <v>929716</v>
      </c>
      <c r="I21" s="709">
        <f t="shared" si="6"/>
        <v>982716</v>
      </c>
      <c r="J21" s="709">
        <f t="shared" si="6"/>
        <v>916087</v>
      </c>
      <c r="K21" s="709">
        <f t="shared" si="6"/>
        <v>866440</v>
      </c>
      <c r="L21" s="709">
        <f t="shared" si="6"/>
        <v>880861</v>
      </c>
      <c r="M21" s="709">
        <f t="shared" si="6"/>
        <v>892452</v>
      </c>
      <c r="N21" s="709">
        <f t="shared" si="6"/>
        <v>892452</v>
      </c>
      <c r="O21" s="709">
        <f t="shared" si="6"/>
        <v>894420</v>
      </c>
      <c r="P21" s="709">
        <f t="shared" si="6"/>
        <v>1024481</v>
      </c>
      <c r="Q21" s="709">
        <f t="shared" si="6"/>
        <v>1003568</v>
      </c>
      <c r="R21" s="709">
        <f t="shared" si="6"/>
        <v>963208</v>
      </c>
      <c r="S21" s="709">
        <f t="shared" si="6"/>
        <v>976208</v>
      </c>
      <c r="T21" s="709">
        <f t="shared" si="6"/>
        <v>1175189</v>
      </c>
      <c r="U21" s="709">
        <f t="shared" si="6"/>
        <v>1247289</v>
      </c>
      <c r="V21" s="709">
        <f t="shared" si="6"/>
        <v>1366429</v>
      </c>
      <c r="W21" s="709">
        <f t="shared" si="6"/>
        <v>1389454</v>
      </c>
      <c r="X21" s="709">
        <f t="shared" si="6"/>
        <v>1468354</v>
      </c>
      <c r="Y21" s="709">
        <f t="shared" si="6"/>
        <v>1562761</v>
      </c>
      <c r="Z21" s="709">
        <f t="shared" ref="Z21:AE21" si="7">Z3+Z10+Z12</f>
        <v>1582697</v>
      </c>
      <c r="AA21" s="709">
        <f t="shared" si="7"/>
        <v>1632327</v>
      </c>
      <c r="AB21" s="709">
        <f t="shared" si="7"/>
        <v>1721727</v>
      </c>
      <c r="AC21" s="709">
        <f t="shared" si="7"/>
        <v>2024189</v>
      </c>
      <c r="AD21" s="709">
        <f t="shared" si="7"/>
        <v>2148469</v>
      </c>
      <c r="AE21" s="709">
        <f t="shared" si="7"/>
        <v>2375290</v>
      </c>
      <c r="AF21" s="722">
        <f t="shared" si="1"/>
        <v>1</v>
      </c>
    </row>
    <row r="25" spans="1:32" ht="18" customHeight="1">
      <c r="A25" s="713" t="s">
        <v>1192</v>
      </c>
      <c r="B25" s="710" t="s">
        <v>2142</v>
      </c>
      <c r="C25" s="710" t="s">
        <v>236</v>
      </c>
    </row>
    <row r="26" spans="1:32">
      <c r="A26" s="714" t="s">
        <v>193</v>
      </c>
      <c r="B26" s="704">
        <v>688810</v>
      </c>
      <c r="C26" s="712">
        <f>B26/B35</f>
        <v>0.28998985387047477</v>
      </c>
    </row>
    <row r="27" spans="1:32">
      <c r="A27" s="714" t="s">
        <v>191</v>
      </c>
      <c r="B27" s="704">
        <v>172400</v>
      </c>
      <c r="C27" s="712">
        <f>B27/B35</f>
        <v>7.2580611209578622E-2</v>
      </c>
    </row>
    <row r="28" spans="1:32">
      <c r="A28" s="714" t="s">
        <v>190</v>
      </c>
      <c r="B28" s="704">
        <v>15087</v>
      </c>
      <c r="C28" s="712">
        <f>B28/B35</f>
        <v>6.3516454832883568E-3</v>
      </c>
    </row>
    <row r="29" spans="1:32">
      <c r="A29" s="714" t="s">
        <v>1525</v>
      </c>
      <c r="B29" s="704">
        <v>133</v>
      </c>
      <c r="C29" s="712">
        <f>B29/B35</f>
        <v>5.5993162940104156E-5</v>
      </c>
    </row>
    <row r="30" spans="1:32">
      <c r="A30" s="714" t="s">
        <v>197</v>
      </c>
      <c r="B30" s="704"/>
      <c r="C30" s="712">
        <f>B30/B35</f>
        <v>0</v>
      </c>
    </row>
    <row r="31" spans="1:32">
      <c r="A31" s="714" t="s">
        <v>189</v>
      </c>
      <c r="B31" s="704">
        <v>130000</v>
      </c>
      <c r="C31" s="712">
        <f>B31/B35</f>
        <v>5.4730159264763462E-2</v>
      </c>
    </row>
    <row r="32" spans="1:32">
      <c r="A32" s="714" t="s">
        <v>188</v>
      </c>
      <c r="B32" s="704">
        <f>73380+828351</f>
        <v>901731</v>
      </c>
      <c r="C32" s="712">
        <f>B32/B35</f>
        <v>0.37962985572288016</v>
      </c>
    </row>
    <row r="33" spans="1:31">
      <c r="A33" s="714" t="s">
        <v>187</v>
      </c>
      <c r="B33" s="704">
        <v>145129</v>
      </c>
      <c r="C33" s="712">
        <f>B33/B35</f>
        <v>6.1099486799506587E-2</v>
      </c>
    </row>
    <row r="34" spans="1:31">
      <c r="A34" s="714" t="s">
        <v>185</v>
      </c>
      <c r="B34" s="704">
        <v>322000</v>
      </c>
      <c r="C34" s="712">
        <f>B34/B35</f>
        <v>0.13556239448656796</v>
      </c>
    </row>
    <row r="35" spans="1:31">
      <c r="A35" s="715" t="s">
        <v>2143</v>
      </c>
      <c r="B35" s="709">
        <f>SUM(B26:B34)</f>
        <v>2375290</v>
      </c>
      <c r="C35" s="721">
        <f>B35/B35</f>
        <v>1</v>
      </c>
    </row>
    <row r="39" spans="1:31">
      <c r="A39" s="16"/>
    </row>
    <row r="40" spans="1:31" s="1070" customFormat="1" ht="33.75" customHeight="1">
      <c r="A40" s="731" t="s">
        <v>2144</v>
      </c>
      <c r="B40" s="988" t="s">
        <v>203</v>
      </c>
      <c r="C40" s="988" t="s">
        <v>3</v>
      </c>
      <c r="D40" s="988" t="s">
        <v>202</v>
      </c>
      <c r="E40" s="988" t="s">
        <v>5</v>
      </c>
      <c r="F40" s="988" t="s">
        <v>201</v>
      </c>
      <c r="G40" s="988" t="s">
        <v>7</v>
      </c>
      <c r="H40" s="988" t="s">
        <v>8</v>
      </c>
      <c r="I40" s="988" t="s">
        <v>9</v>
      </c>
      <c r="J40" s="988" t="s">
        <v>199</v>
      </c>
      <c r="K40" s="988" t="s">
        <v>11</v>
      </c>
      <c r="L40" s="988" t="s">
        <v>12</v>
      </c>
      <c r="M40" s="988" t="s">
        <v>49</v>
      </c>
      <c r="N40" s="988" t="s">
        <v>200</v>
      </c>
      <c r="O40" s="988" t="s">
        <v>1477</v>
      </c>
      <c r="P40" s="988" t="s">
        <v>1506</v>
      </c>
      <c r="Q40" s="988" t="s">
        <v>1556</v>
      </c>
      <c r="R40" s="988" t="s">
        <v>1612</v>
      </c>
      <c r="S40" s="988" t="s">
        <v>1642</v>
      </c>
      <c r="T40" s="988" t="s">
        <v>1413</v>
      </c>
      <c r="U40" s="988" t="s">
        <v>1731</v>
      </c>
      <c r="V40" s="988" t="s">
        <v>1856</v>
      </c>
      <c r="W40" s="988" t="s">
        <v>1415</v>
      </c>
      <c r="X40" s="988" t="s">
        <v>1952</v>
      </c>
      <c r="Y40" s="988" t="s">
        <v>1975</v>
      </c>
      <c r="Z40" s="988" t="s">
        <v>2075</v>
      </c>
      <c r="AA40" s="988" t="s">
        <v>2196</v>
      </c>
      <c r="AB40" s="988" t="s">
        <v>2280</v>
      </c>
      <c r="AC40" s="988" t="s">
        <v>2342</v>
      </c>
      <c r="AD40" s="988" t="s">
        <v>2453</v>
      </c>
      <c r="AE40" s="988" t="s">
        <v>2552</v>
      </c>
    </row>
    <row r="41" spans="1:31">
      <c r="A41" s="717" t="s">
        <v>192</v>
      </c>
      <c r="B41" s="725" t="s">
        <v>2138</v>
      </c>
      <c r="C41" s="719">
        <v>49</v>
      </c>
      <c r="D41" s="719">
        <v>50</v>
      </c>
      <c r="E41" s="719">
        <v>53</v>
      </c>
      <c r="F41" s="719">
        <v>52</v>
      </c>
      <c r="G41" s="719">
        <v>56</v>
      </c>
      <c r="H41" s="719">
        <v>58</v>
      </c>
      <c r="I41" s="719">
        <v>60</v>
      </c>
      <c r="J41" s="719">
        <v>57</v>
      </c>
      <c r="K41" s="719" t="s">
        <v>2138</v>
      </c>
      <c r="L41" s="719">
        <v>56</v>
      </c>
      <c r="M41" s="719">
        <v>65</v>
      </c>
      <c r="N41" s="725">
        <v>65</v>
      </c>
      <c r="O41" s="719">
        <v>66</v>
      </c>
      <c r="P41" s="719">
        <v>72</v>
      </c>
      <c r="Q41" s="719">
        <v>69</v>
      </c>
      <c r="R41" s="719">
        <v>65</v>
      </c>
      <c r="S41" s="719">
        <v>70</v>
      </c>
      <c r="T41" s="719">
        <v>80</v>
      </c>
      <c r="U41" s="719">
        <v>85</v>
      </c>
      <c r="V41" s="719">
        <v>91</v>
      </c>
      <c r="W41" s="719">
        <v>91</v>
      </c>
      <c r="X41" s="719">
        <v>96</v>
      </c>
      <c r="Y41" s="719">
        <v>96</v>
      </c>
      <c r="Z41" s="725">
        <v>97</v>
      </c>
      <c r="AA41" s="719">
        <v>97</v>
      </c>
      <c r="AB41" s="719">
        <v>97</v>
      </c>
      <c r="AC41" s="719">
        <v>108</v>
      </c>
      <c r="AD41" s="719">
        <v>118</v>
      </c>
      <c r="AE41" s="719">
        <v>139</v>
      </c>
    </row>
    <row r="42" spans="1:31">
      <c r="A42" s="717" t="s">
        <v>196</v>
      </c>
      <c r="B42" s="725" t="s">
        <v>2138</v>
      </c>
      <c r="C42" s="719">
        <v>18</v>
      </c>
      <c r="D42" s="719">
        <v>18</v>
      </c>
      <c r="E42" s="719">
        <v>18</v>
      </c>
      <c r="F42" s="719">
        <v>18</v>
      </c>
      <c r="G42" s="719">
        <v>18</v>
      </c>
      <c r="H42" s="719">
        <v>18</v>
      </c>
      <c r="I42" s="719">
        <v>18</v>
      </c>
      <c r="J42" s="719">
        <v>18</v>
      </c>
      <c r="K42" s="719" t="s">
        <v>2138</v>
      </c>
      <c r="L42" s="719">
        <v>9</v>
      </c>
      <c r="M42" s="719">
        <v>6</v>
      </c>
      <c r="N42" s="725">
        <v>6</v>
      </c>
      <c r="O42" s="719">
        <v>6</v>
      </c>
      <c r="P42" s="719">
        <v>6</v>
      </c>
      <c r="Q42" s="719">
        <v>9</v>
      </c>
      <c r="R42" s="719">
        <v>9</v>
      </c>
      <c r="S42" s="719">
        <v>12</v>
      </c>
      <c r="T42" s="719">
        <v>13</v>
      </c>
      <c r="U42" s="719">
        <v>14</v>
      </c>
      <c r="V42" s="719">
        <v>16</v>
      </c>
      <c r="W42" s="719">
        <v>17</v>
      </c>
      <c r="X42" s="719">
        <v>19</v>
      </c>
      <c r="Y42" s="719">
        <v>18</v>
      </c>
      <c r="Z42" s="725">
        <v>18</v>
      </c>
      <c r="AA42" s="719">
        <v>18</v>
      </c>
      <c r="AB42" s="719">
        <v>18</v>
      </c>
      <c r="AC42" s="719">
        <v>18</v>
      </c>
      <c r="AD42" s="719">
        <v>16</v>
      </c>
      <c r="AE42" s="719">
        <v>16</v>
      </c>
    </row>
    <row r="43" spans="1:31">
      <c r="A43" s="717" t="s">
        <v>195</v>
      </c>
      <c r="B43" s="725" t="s">
        <v>2138</v>
      </c>
      <c r="C43" s="719">
        <v>51</v>
      </c>
      <c r="D43" s="719">
        <v>53</v>
      </c>
      <c r="E43" s="719">
        <v>52</v>
      </c>
      <c r="F43" s="719">
        <v>58</v>
      </c>
      <c r="G43" s="719">
        <v>59</v>
      </c>
      <c r="H43" s="719">
        <v>65</v>
      </c>
      <c r="I43" s="719">
        <v>65</v>
      </c>
      <c r="J43" s="719">
        <v>64</v>
      </c>
      <c r="K43" s="719" t="s">
        <v>2138</v>
      </c>
      <c r="L43" s="719">
        <v>74</v>
      </c>
      <c r="M43" s="719">
        <v>79</v>
      </c>
      <c r="N43" s="725">
        <v>79</v>
      </c>
      <c r="O43" s="719">
        <v>76</v>
      </c>
      <c r="P43" s="719">
        <v>77</v>
      </c>
      <c r="Q43" s="719">
        <v>77</v>
      </c>
      <c r="R43" s="719">
        <v>77</v>
      </c>
      <c r="S43" s="719">
        <v>79</v>
      </c>
      <c r="T43" s="719">
        <v>79</v>
      </c>
      <c r="U43" s="719">
        <v>80</v>
      </c>
      <c r="V43" s="719">
        <v>78</v>
      </c>
      <c r="W43" s="719">
        <v>77</v>
      </c>
      <c r="X43" s="719">
        <v>79</v>
      </c>
      <c r="Y43" s="719">
        <v>85</v>
      </c>
      <c r="Z43" s="725">
        <v>84</v>
      </c>
      <c r="AA43" s="719">
        <v>84</v>
      </c>
      <c r="AB43" s="719">
        <v>84</v>
      </c>
      <c r="AC43" s="719">
        <v>86</v>
      </c>
      <c r="AD43" s="719">
        <v>88</v>
      </c>
      <c r="AE43" s="719">
        <v>89</v>
      </c>
    </row>
    <row r="44" spans="1:31">
      <c r="A44" s="716" t="s">
        <v>48</v>
      </c>
      <c r="B44" s="720">
        <f t="shared" ref="B44:X44" si="8">SUM(B41:B43)</f>
        <v>0</v>
      </c>
      <c r="C44" s="720">
        <f t="shared" si="8"/>
        <v>118</v>
      </c>
      <c r="D44" s="720">
        <f t="shared" si="8"/>
        <v>121</v>
      </c>
      <c r="E44" s="720">
        <f t="shared" si="8"/>
        <v>123</v>
      </c>
      <c r="F44" s="720">
        <f t="shared" si="8"/>
        <v>128</v>
      </c>
      <c r="G44" s="720">
        <f t="shared" si="8"/>
        <v>133</v>
      </c>
      <c r="H44" s="720">
        <f t="shared" si="8"/>
        <v>141</v>
      </c>
      <c r="I44" s="720">
        <f t="shared" si="8"/>
        <v>143</v>
      </c>
      <c r="J44" s="720">
        <f t="shared" si="8"/>
        <v>139</v>
      </c>
      <c r="K44" s="720">
        <f t="shared" si="8"/>
        <v>0</v>
      </c>
      <c r="L44" s="720">
        <f t="shared" si="8"/>
        <v>139</v>
      </c>
      <c r="M44" s="720">
        <f t="shared" si="8"/>
        <v>150</v>
      </c>
      <c r="N44" s="720">
        <f t="shared" si="8"/>
        <v>150</v>
      </c>
      <c r="O44" s="720">
        <f t="shared" si="8"/>
        <v>148</v>
      </c>
      <c r="P44" s="720">
        <f t="shared" si="8"/>
        <v>155</v>
      </c>
      <c r="Q44" s="720">
        <f t="shared" si="8"/>
        <v>155</v>
      </c>
      <c r="R44" s="720">
        <f t="shared" si="8"/>
        <v>151</v>
      </c>
      <c r="S44" s="720">
        <f t="shared" si="8"/>
        <v>161</v>
      </c>
      <c r="T44" s="720">
        <f t="shared" si="8"/>
        <v>172</v>
      </c>
      <c r="U44" s="720">
        <f t="shared" si="8"/>
        <v>179</v>
      </c>
      <c r="V44" s="720">
        <f t="shared" si="8"/>
        <v>185</v>
      </c>
      <c r="W44" s="720">
        <f t="shared" si="8"/>
        <v>185</v>
      </c>
      <c r="X44" s="720">
        <f t="shared" si="8"/>
        <v>194</v>
      </c>
      <c r="Y44" s="720">
        <f t="shared" ref="Y44:AD44" si="9">SUM(Y41:Y43)</f>
        <v>199</v>
      </c>
      <c r="Z44" s="720">
        <f t="shared" si="9"/>
        <v>199</v>
      </c>
      <c r="AA44" s="720">
        <f t="shared" si="9"/>
        <v>199</v>
      </c>
      <c r="AB44" s="720">
        <f t="shared" si="9"/>
        <v>199</v>
      </c>
      <c r="AC44" s="720">
        <f t="shared" si="9"/>
        <v>212</v>
      </c>
      <c r="AD44" s="720">
        <f t="shared" si="9"/>
        <v>222</v>
      </c>
      <c r="AE44" s="720">
        <f>SUM(AE41:AE43)</f>
        <v>244</v>
      </c>
    </row>
    <row r="45" spans="1:31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</row>
    <row r="46" spans="1:31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</row>
    <row r="47" spans="1:31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</row>
    <row r="48" spans="1:31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</row>
    <row r="49" spans="2:31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</row>
    <row r="50" spans="2:31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2:31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2:31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2:31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</row>
    <row r="57" spans="2:31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</row>
    <row r="58" spans="2:31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</row>
    <row r="59" spans="2:31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</row>
    <row r="60" spans="2:31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</row>
    <row r="61" spans="2:31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2:31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</row>
    <row r="63" spans="2:31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100"/>
  <sheetViews>
    <sheetView rightToLeft="1" zoomScaleNormal="100" workbookViewId="0">
      <pane xSplit="1" topLeftCell="M1" activePane="topRight" state="frozen"/>
      <selection pane="topRight" activeCell="AE81" sqref="AE81"/>
    </sheetView>
  </sheetViews>
  <sheetFormatPr defaultColWidth="9.140625" defaultRowHeight="14.25"/>
  <cols>
    <col min="1" max="1" width="18.28515625" style="15" bestFit="1" customWidth="1"/>
    <col min="2" max="30" width="7.5703125" style="15" customWidth="1"/>
    <col min="31" max="16384" width="9.140625" style="15"/>
  </cols>
  <sheetData>
    <row r="1" spans="1:31">
      <c r="A1" s="114"/>
      <c r="B1" s="711" t="s">
        <v>34</v>
      </c>
      <c r="C1" s="711" t="s">
        <v>35</v>
      </c>
      <c r="D1" s="711" t="s">
        <v>36</v>
      </c>
      <c r="E1" s="711" t="s">
        <v>37</v>
      </c>
      <c r="F1" s="711" t="s">
        <v>38</v>
      </c>
      <c r="G1" s="711" t="s">
        <v>39</v>
      </c>
      <c r="H1" s="711" t="s">
        <v>40</v>
      </c>
      <c r="I1" s="711" t="s">
        <v>41</v>
      </c>
      <c r="J1" s="711" t="s">
        <v>42</v>
      </c>
      <c r="K1" s="711" t="s">
        <v>43</v>
      </c>
      <c r="L1" s="711" t="s">
        <v>44</v>
      </c>
      <c r="M1" s="711" t="s">
        <v>169</v>
      </c>
      <c r="N1" s="711" t="s">
        <v>176</v>
      </c>
      <c r="O1" s="711" t="s">
        <v>1476</v>
      </c>
      <c r="P1" s="711" t="s">
        <v>1507</v>
      </c>
      <c r="Q1" s="711" t="s">
        <v>1557</v>
      </c>
      <c r="R1" s="711" t="s">
        <v>1613</v>
      </c>
      <c r="S1" s="711" t="s">
        <v>1643</v>
      </c>
      <c r="T1" s="711" t="s">
        <v>1704</v>
      </c>
      <c r="U1" s="711" t="s">
        <v>1732</v>
      </c>
      <c r="V1" s="711" t="s">
        <v>1857</v>
      </c>
      <c r="W1" s="711" t="s">
        <v>1911</v>
      </c>
      <c r="X1" s="711" t="s">
        <v>1953</v>
      </c>
      <c r="Y1" s="711" t="s">
        <v>1977</v>
      </c>
      <c r="Z1" s="711" t="s">
        <v>2076</v>
      </c>
      <c r="AA1" s="711" t="s">
        <v>2198</v>
      </c>
      <c r="AB1" s="711" t="s">
        <v>2282</v>
      </c>
      <c r="AC1" s="711" t="s">
        <v>2343</v>
      </c>
      <c r="AD1" s="711" t="s">
        <v>2455</v>
      </c>
      <c r="AE1" s="711" t="s">
        <v>2554</v>
      </c>
    </row>
    <row r="2" spans="1:31">
      <c r="A2" s="717" t="s">
        <v>192</v>
      </c>
      <c r="B2" s="728">
        <f t="shared" ref="B2:X2" si="0">SUM(B3:B7)</f>
        <v>0</v>
      </c>
      <c r="C2" s="705">
        <f t="shared" si="0"/>
        <v>0</v>
      </c>
      <c r="D2" s="705">
        <f t="shared" si="0"/>
        <v>5000</v>
      </c>
      <c r="E2" s="705">
        <f t="shared" si="0"/>
        <v>38000</v>
      </c>
      <c r="F2" s="705">
        <f t="shared" si="0"/>
        <v>0</v>
      </c>
      <c r="G2" s="705">
        <f t="shared" si="0"/>
        <v>92301</v>
      </c>
      <c r="H2" s="705">
        <f t="shared" si="0"/>
        <v>113261</v>
      </c>
      <c r="I2" s="705">
        <f t="shared" si="0"/>
        <v>53000</v>
      </c>
      <c r="J2" s="705">
        <f t="shared" si="0"/>
        <v>0</v>
      </c>
      <c r="K2" s="705">
        <f t="shared" si="0"/>
        <v>6030</v>
      </c>
      <c r="L2" s="705">
        <f t="shared" si="0"/>
        <v>14291</v>
      </c>
      <c r="M2" s="705">
        <f t="shared" si="0"/>
        <v>77317</v>
      </c>
      <c r="N2" s="728">
        <f t="shared" si="0"/>
        <v>0</v>
      </c>
      <c r="O2" s="705">
        <f t="shared" si="0"/>
        <v>4000</v>
      </c>
      <c r="P2" s="705">
        <f t="shared" si="0"/>
        <v>127742</v>
      </c>
      <c r="Q2" s="705">
        <f t="shared" si="0"/>
        <v>0</v>
      </c>
      <c r="R2" s="705">
        <f t="shared" si="0"/>
        <v>0</v>
      </c>
      <c r="S2" s="705">
        <f t="shared" si="0"/>
        <v>25000</v>
      </c>
      <c r="T2" s="705">
        <f t="shared" si="0"/>
        <v>235079</v>
      </c>
      <c r="U2" s="705">
        <f t="shared" si="0"/>
        <v>99921</v>
      </c>
      <c r="V2" s="705">
        <f t="shared" si="0"/>
        <v>140000</v>
      </c>
      <c r="W2" s="705">
        <f t="shared" si="0"/>
        <v>53000</v>
      </c>
      <c r="X2" s="705">
        <f t="shared" si="0"/>
        <v>87000</v>
      </c>
      <c r="Y2" s="705">
        <f t="shared" ref="Y2:AD2" si="1">SUM(Y3:Y7)</f>
        <v>110000</v>
      </c>
      <c r="Z2" s="1146">
        <f t="shared" si="1"/>
        <v>20000</v>
      </c>
      <c r="AA2" s="1146">
        <f t="shared" si="1"/>
        <v>50000</v>
      </c>
      <c r="AB2" s="1146">
        <f t="shared" si="1"/>
        <v>109500</v>
      </c>
      <c r="AC2" s="1146">
        <f t="shared" si="1"/>
        <v>325750</v>
      </c>
      <c r="AD2" s="1146">
        <f t="shared" si="1"/>
        <v>153526</v>
      </c>
      <c r="AE2" s="1146">
        <f>SUM(AE3:AE7)</f>
        <v>229575</v>
      </c>
    </row>
    <row r="3" spans="1:31">
      <c r="A3" s="724" t="s">
        <v>193</v>
      </c>
      <c r="B3" s="727"/>
      <c r="C3" s="706"/>
      <c r="D3" s="706">
        <v>5000</v>
      </c>
      <c r="E3" s="706">
        <v>38000</v>
      </c>
      <c r="F3" s="706"/>
      <c r="G3" s="706">
        <v>92301</v>
      </c>
      <c r="H3" s="706">
        <v>113261</v>
      </c>
      <c r="I3" s="706">
        <v>53000</v>
      </c>
      <c r="J3" s="706"/>
      <c r="K3" s="706">
        <v>6030</v>
      </c>
      <c r="L3" s="706">
        <v>14291</v>
      </c>
      <c r="M3" s="706">
        <v>16317</v>
      </c>
      <c r="N3" s="727"/>
      <c r="O3" s="706"/>
      <c r="P3" s="706">
        <v>127742</v>
      </c>
      <c r="Q3" s="706"/>
      <c r="R3" s="706"/>
      <c r="S3" s="706"/>
      <c r="T3" s="706">
        <v>160000</v>
      </c>
      <c r="U3" s="706">
        <v>50000</v>
      </c>
      <c r="V3" s="706">
        <v>100000</v>
      </c>
      <c r="W3" s="706"/>
      <c r="X3" s="706">
        <v>40000</v>
      </c>
      <c r="Y3" s="706"/>
      <c r="Z3" s="1147">
        <v>20000</v>
      </c>
      <c r="AA3" s="1148">
        <v>50000</v>
      </c>
      <c r="AB3" s="1148"/>
      <c r="AC3" s="1148"/>
      <c r="AD3" s="1148"/>
      <c r="AE3" s="1148">
        <v>100000</v>
      </c>
    </row>
    <row r="4" spans="1:31">
      <c r="A4" s="724" t="s">
        <v>189</v>
      </c>
      <c r="B4" s="727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>
        <v>41000</v>
      </c>
      <c r="N4" s="727"/>
      <c r="O4" s="706">
        <v>4000</v>
      </c>
      <c r="P4" s="706"/>
      <c r="Q4" s="706"/>
      <c r="R4" s="706"/>
      <c r="S4" s="706">
        <v>25000</v>
      </c>
      <c r="T4" s="706">
        <v>25000</v>
      </c>
      <c r="U4" s="706"/>
      <c r="V4" s="706"/>
      <c r="W4" s="706"/>
      <c r="X4" s="706"/>
      <c r="Y4" s="706"/>
      <c r="Z4" s="1147"/>
      <c r="AA4" s="1148"/>
      <c r="AB4" s="1148"/>
      <c r="AC4" s="1148"/>
      <c r="AD4" s="1148"/>
      <c r="AE4" s="1148"/>
    </row>
    <row r="5" spans="1:31">
      <c r="A5" s="724" t="s">
        <v>187</v>
      </c>
      <c r="B5" s="727"/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>
        <v>20000</v>
      </c>
      <c r="N5" s="727"/>
      <c r="O5" s="706"/>
      <c r="P5" s="706"/>
      <c r="Q5" s="706"/>
      <c r="R5" s="706"/>
      <c r="S5" s="706"/>
      <c r="T5" s="706"/>
      <c r="U5" s="706"/>
      <c r="V5" s="706"/>
      <c r="W5" s="706"/>
      <c r="X5" s="706"/>
      <c r="Y5" s="706"/>
      <c r="Z5" s="1147"/>
      <c r="AA5" s="1148"/>
      <c r="AB5" s="1148"/>
      <c r="AC5" s="1148"/>
      <c r="AD5" s="1148"/>
      <c r="AE5" s="1148"/>
    </row>
    <row r="6" spans="1:31">
      <c r="A6" s="724" t="s">
        <v>188</v>
      </c>
      <c r="B6" s="727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27"/>
      <c r="O6" s="706"/>
      <c r="P6" s="706"/>
      <c r="Q6" s="706"/>
      <c r="R6" s="706"/>
      <c r="S6" s="706"/>
      <c r="T6" s="706"/>
      <c r="U6" s="706"/>
      <c r="V6" s="706"/>
      <c r="W6" s="706"/>
      <c r="X6" s="706"/>
      <c r="Y6" s="706">
        <v>110000</v>
      </c>
      <c r="Z6" s="1147"/>
      <c r="AA6" s="1148"/>
      <c r="AB6" s="1148">
        <v>109500</v>
      </c>
      <c r="AC6" s="1148">
        <v>325750</v>
      </c>
      <c r="AD6" s="1148">
        <v>153526</v>
      </c>
      <c r="AE6" s="1148">
        <v>129575</v>
      </c>
    </row>
    <row r="7" spans="1:31">
      <c r="A7" s="724" t="s">
        <v>185</v>
      </c>
      <c r="B7" s="727"/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27"/>
      <c r="O7" s="706"/>
      <c r="P7" s="706"/>
      <c r="Q7" s="706"/>
      <c r="R7" s="706"/>
      <c r="S7" s="706"/>
      <c r="T7" s="706">
        <v>50079</v>
      </c>
      <c r="U7" s="706">
        <v>49921</v>
      </c>
      <c r="V7" s="706">
        <v>40000</v>
      </c>
      <c r="W7" s="706">
        <v>53000</v>
      </c>
      <c r="X7" s="706">
        <v>47000</v>
      </c>
      <c r="Y7" s="706"/>
      <c r="Z7" s="1147"/>
      <c r="AA7" s="1148"/>
      <c r="AB7" s="1148"/>
      <c r="AC7" s="1148"/>
      <c r="AD7" s="1148"/>
      <c r="AE7" s="1148"/>
    </row>
    <row r="8" spans="1:31">
      <c r="A8" s="717" t="s">
        <v>196</v>
      </c>
      <c r="B8" s="728">
        <f t="shared" ref="B8:X8" si="2">SUM(B9)</f>
        <v>0</v>
      </c>
      <c r="C8" s="705">
        <f t="shared" si="2"/>
        <v>0</v>
      </c>
      <c r="D8" s="705">
        <f t="shared" si="2"/>
        <v>0</v>
      </c>
      <c r="E8" s="705">
        <f t="shared" si="2"/>
        <v>0</v>
      </c>
      <c r="F8" s="705">
        <f t="shared" si="2"/>
        <v>0</v>
      </c>
      <c r="G8" s="705">
        <f t="shared" si="2"/>
        <v>0</v>
      </c>
      <c r="H8" s="705">
        <f t="shared" si="2"/>
        <v>0</v>
      </c>
      <c r="I8" s="705">
        <f t="shared" si="2"/>
        <v>0</v>
      </c>
      <c r="J8" s="705">
        <f t="shared" si="2"/>
        <v>0</v>
      </c>
      <c r="K8" s="705">
        <f t="shared" si="2"/>
        <v>0</v>
      </c>
      <c r="L8" s="705">
        <f t="shared" si="2"/>
        <v>0</v>
      </c>
      <c r="M8" s="705">
        <f t="shared" si="2"/>
        <v>0</v>
      </c>
      <c r="N8" s="728">
        <f t="shared" si="2"/>
        <v>0</v>
      </c>
      <c r="O8" s="705">
        <f t="shared" si="2"/>
        <v>0</v>
      </c>
      <c r="P8" s="705">
        <f t="shared" si="2"/>
        <v>0</v>
      </c>
      <c r="Q8" s="705">
        <f t="shared" si="2"/>
        <v>15000</v>
      </c>
      <c r="R8" s="705">
        <f t="shared" si="2"/>
        <v>0</v>
      </c>
      <c r="S8" s="705">
        <f t="shared" si="2"/>
        <v>10000</v>
      </c>
      <c r="T8" s="705">
        <f t="shared" si="2"/>
        <v>1500</v>
      </c>
      <c r="U8" s="705">
        <f t="shared" si="2"/>
        <v>2500</v>
      </c>
      <c r="V8" s="705">
        <f t="shared" si="2"/>
        <v>7000</v>
      </c>
      <c r="W8" s="705">
        <f t="shared" si="2"/>
        <v>5000</v>
      </c>
      <c r="X8" s="705">
        <f t="shared" si="2"/>
        <v>7100</v>
      </c>
      <c r="Y8" s="705">
        <f t="shared" ref="Y8:AE8" si="3">SUM(Y9)</f>
        <v>5900</v>
      </c>
      <c r="Z8" s="1146">
        <f t="shared" si="3"/>
        <v>0</v>
      </c>
      <c r="AA8" s="1146">
        <f t="shared" si="3"/>
        <v>0</v>
      </c>
      <c r="AB8" s="1146">
        <f t="shared" si="3"/>
        <v>0</v>
      </c>
      <c r="AC8" s="1146">
        <f t="shared" si="3"/>
        <v>0</v>
      </c>
      <c r="AD8" s="1146">
        <f t="shared" si="3"/>
        <v>0</v>
      </c>
      <c r="AE8" s="1146">
        <f t="shared" si="3"/>
        <v>0</v>
      </c>
    </row>
    <row r="9" spans="1:31">
      <c r="A9" s="724" t="s">
        <v>187</v>
      </c>
      <c r="B9" s="727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27"/>
      <c r="O9" s="706"/>
      <c r="P9" s="706"/>
      <c r="Q9" s="706">
        <v>15000</v>
      </c>
      <c r="R9" s="706"/>
      <c r="S9" s="706">
        <v>10000</v>
      </c>
      <c r="T9" s="706">
        <v>1500</v>
      </c>
      <c r="U9" s="706">
        <v>2500</v>
      </c>
      <c r="V9" s="706">
        <v>7000</v>
      </c>
      <c r="W9" s="706">
        <v>5000</v>
      </c>
      <c r="X9" s="706">
        <v>7100</v>
      </c>
      <c r="Y9" s="706">
        <v>5900</v>
      </c>
      <c r="Z9" s="1147"/>
      <c r="AA9" s="1148"/>
      <c r="AB9" s="1148"/>
      <c r="AC9" s="1148"/>
      <c r="AD9" s="1148"/>
      <c r="AE9" s="1148"/>
    </row>
    <row r="10" spans="1:31">
      <c r="A10" s="717" t="s">
        <v>186</v>
      </c>
      <c r="B10" s="728">
        <f t="shared" ref="B10:X10" si="4">SUM(B11:B17)</f>
        <v>0</v>
      </c>
      <c r="C10" s="705">
        <f t="shared" si="4"/>
        <v>10620</v>
      </c>
      <c r="D10" s="705">
        <f t="shared" si="4"/>
        <v>500</v>
      </c>
      <c r="E10" s="705">
        <f t="shared" si="4"/>
        <v>4900</v>
      </c>
      <c r="F10" s="705">
        <f t="shared" si="4"/>
        <v>15350</v>
      </c>
      <c r="G10" s="705">
        <f t="shared" si="4"/>
        <v>3500</v>
      </c>
      <c r="H10" s="705">
        <f t="shared" si="4"/>
        <v>7700</v>
      </c>
      <c r="I10" s="705">
        <f t="shared" si="4"/>
        <v>0</v>
      </c>
      <c r="J10" s="705">
        <f t="shared" si="4"/>
        <v>500</v>
      </c>
      <c r="K10" s="705">
        <f t="shared" si="4"/>
        <v>5000</v>
      </c>
      <c r="L10" s="705">
        <f t="shared" si="4"/>
        <v>13000</v>
      </c>
      <c r="M10" s="705">
        <f t="shared" si="4"/>
        <v>45250</v>
      </c>
      <c r="N10" s="728">
        <f t="shared" si="4"/>
        <v>0</v>
      </c>
      <c r="O10" s="705">
        <f t="shared" si="4"/>
        <v>0</v>
      </c>
      <c r="P10" s="705">
        <f t="shared" si="4"/>
        <v>6133</v>
      </c>
      <c r="Q10" s="705">
        <f t="shared" si="4"/>
        <v>3087</v>
      </c>
      <c r="R10" s="705">
        <f t="shared" si="4"/>
        <v>1000</v>
      </c>
      <c r="S10" s="705">
        <f t="shared" si="4"/>
        <v>10000</v>
      </c>
      <c r="T10" s="705">
        <f t="shared" si="4"/>
        <v>1000</v>
      </c>
      <c r="U10" s="705">
        <f t="shared" si="4"/>
        <v>3000</v>
      </c>
      <c r="V10" s="705">
        <f t="shared" si="4"/>
        <v>0</v>
      </c>
      <c r="W10" s="705">
        <f t="shared" si="4"/>
        <v>1000</v>
      </c>
      <c r="X10" s="705">
        <f t="shared" si="4"/>
        <v>3500</v>
      </c>
      <c r="Y10" s="705">
        <f t="shared" ref="Y10:AD10" si="5">SUM(Y11:Y17)</f>
        <v>42300</v>
      </c>
      <c r="Z10" s="1146">
        <f t="shared" si="5"/>
        <v>0</v>
      </c>
      <c r="AA10" s="1146">
        <f t="shared" si="5"/>
        <v>12000</v>
      </c>
      <c r="AB10" s="1146">
        <f t="shared" si="5"/>
        <v>2000</v>
      </c>
      <c r="AC10" s="1146">
        <f t="shared" si="5"/>
        <v>30000</v>
      </c>
      <c r="AD10" s="1146">
        <f t="shared" si="5"/>
        <v>25000</v>
      </c>
      <c r="AE10" s="1146">
        <f>SUM(AE11:AE17)</f>
        <v>15000</v>
      </c>
    </row>
    <row r="11" spans="1:31">
      <c r="A11" s="724" t="s">
        <v>191</v>
      </c>
      <c r="B11" s="727"/>
      <c r="C11" s="706">
        <v>8920</v>
      </c>
      <c r="D11" s="706"/>
      <c r="E11" s="706">
        <v>3900</v>
      </c>
      <c r="F11" s="706">
        <v>13350</v>
      </c>
      <c r="G11" s="706"/>
      <c r="H11" s="706">
        <v>5000</v>
      </c>
      <c r="I11" s="706"/>
      <c r="J11" s="706"/>
      <c r="K11" s="706">
        <v>5000</v>
      </c>
      <c r="L11" s="706"/>
      <c r="M11" s="706">
        <v>17600</v>
      </c>
      <c r="N11" s="727"/>
      <c r="O11" s="706"/>
      <c r="P11" s="706"/>
      <c r="Q11" s="706"/>
      <c r="R11" s="706"/>
      <c r="S11" s="706"/>
      <c r="T11" s="706"/>
      <c r="U11" s="706">
        <v>3000</v>
      </c>
      <c r="V11" s="706"/>
      <c r="W11" s="706"/>
      <c r="X11" s="706"/>
      <c r="Y11" s="706">
        <v>31800</v>
      </c>
      <c r="Z11" s="1147"/>
      <c r="AA11" s="1148">
        <v>2000</v>
      </c>
      <c r="AB11" s="1148"/>
      <c r="AC11" s="1148"/>
      <c r="AD11" s="1148"/>
      <c r="AE11" s="1148">
        <v>10000</v>
      </c>
    </row>
    <row r="12" spans="1:31">
      <c r="A12" s="724" t="s">
        <v>1525</v>
      </c>
      <c r="B12" s="727"/>
      <c r="C12" s="706"/>
      <c r="D12" s="706"/>
      <c r="E12" s="706"/>
      <c r="F12" s="706"/>
      <c r="G12" s="706"/>
      <c r="H12" s="706"/>
      <c r="I12" s="706"/>
      <c r="J12" s="706"/>
      <c r="K12" s="706"/>
      <c r="L12" s="706"/>
      <c r="M12" s="706"/>
      <c r="N12" s="727"/>
      <c r="O12" s="706"/>
      <c r="P12" s="706">
        <v>133</v>
      </c>
      <c r="Q12" s="706"/>
      <c r="R12" s="706"/>
      <c r="S12" s="706"/>
      <c r="T12" s="706"/>
      <c r="U12" s="706"/>
      <c r="V12" s="706"/>
      <c r="W12" s="706"/>
      <c r="X12" s="706"/>
      <c r="Y12" s="706"/>
      <c r="Z12" s="1147"/>
      <c r="AA12" s="1148"/>
      <c r="AB12" s="1148"/>
      <c r="AC12" s="1148"/>
      <c r="AD12" s="1148"/>
      <c r="AE12" s="1148"/>
    </row>
    <row r="13" spans="1:31">
      <c r="A13" s="724" t="s">
        <v>190</v>
      </c>
      <c r="B13" s="727"/>
      <c r="C13" s="706"/>
      <c r="D13" s="706"/>
      <c r="E13" s="706"/>
      <c r="F13" s="706"/>
      <c r="G13" s="706"/>
      <c r="H13" s="706"/>
      <c r="I13" s="706"/>
      <c r="J13" s="706"/>
      <c r="K13" s="706"/>
      <c r="L13" s="706">
        <v>2000</v>
      </c>
      <c r="M13" s="706"/>
      <c r="N13" s="727"/>
      <c r="O13" s="706"/>
      <c r="P13" s="706"/>
      <c r="Q13" s="706">
        <v>3087</v>
      </c>
      <c r="R13" s="706"/>
      <c r="S13" s="706"/>
      <c r="T13" s="706"/>
      <c r="U13" s="706"/>
      <c r="V13" s="706"/>
      <c r="W13" s="706"/>
      <c r="X13" s="706"/>
      <c r="Y13" s="706"/>
      <c r="Z13" s="1147"/>
      <c r="AA13" s="1148"/>
      <c r="AB13" s="1148"/>
      <c r="AC13" s="1148">
        <v>10000</v>
      </c>
      <c r="AD13" s="1148"/>
      <c r="AE13" s="1148"/>
    </row>
    <row r="14" spans="1:31">
      <c r="A14" s="724" t="s">
        <v>189</v>
      </c>
      <c r="B14" s="727"/>
      <c r="C14" s="706">
        <v>1700</v>
      </c>
      <c r="D14" s="706">
        <v>500</v>
      </c>
      <c r="E14" s="706">
        <v>500</v>
      </c>
      <c r="F14" s="706">
        <v>2000</v>
      </c>
      <c r="G14" s="706">
        <v>2000</v>
      </c>
      <c r="H14" s="706">
        <v>2000</v>
      </c>
      <c r="I14" s="706"/>
      <c r="J14" s="706">
        <v>500</v>
      </c>
      <c r="K14" s="706"/>
      <c r="L14" s="706"/>
      <c r="M14" s="706">
        <v>650</v>
      </c>
      <c r="N14" s="727"/>
      <c r="O14" s="706"/>
      <c r="P14" s="706">
        <v>2000</v>
      </c>
      <c r="Q14" s="706"/>
      <c r="R14" s="706"/>
      <c r="S14" s="706">
        <v>8000</v>
      </c>
      <c r="T14" s="706">
        <v>1000</v>
      </c>
      <c r="U14" s="706"/>
      <c r="V14" s="706"/>
      <c r="W14" s="706">
        <v>1000</v>
      </c>
      <c r="X14" s="706">
        <v>2500</v>
      </c>
      <c r="Y14" s="706">
        <v>10500</v>
      </c>
      <c r="Z14" s="1147"/>
      <c r="AA14" s="1148">
        <v>10000</v>
      </c>
      <c r="AB14" s="1148"/>
      <c r="AC14" s="1148">
        <v>20000</v>
      </c>
      <c r="AD14" s="1148">
        <v>25000</v>
      </c>
      <c r="AE14" s="1148">
        <v>5000</v>
      </c>
    </row>
    <row r="15" spans="1:31">
      <c r="A15" s="724" t="s">
        <v>188</v>
      </c>
      <c r="B15" s="727"/>
      <c r="C15" s="706"/>
      <c r="D15" s="706"/>
      <c r="E15" s="706">
        <v>500</v>
      </c>
      <c r="F15" s="706"/>
      <c r="G15" s="706"/>
      <c r="H15" s="706">
        <v>500</v>
      </c>
      <c r="I15" s="706"/>
      <c r="J15" s="706"/>
      <c r="K15" s="706"/>
      <c r="L15" s="706"/>
      <c r="M15" s="706">
        <v>7000</v>
      </c>
      <c r="N15" s="727"/>
      <c r="O15" s="706"/>
      <c r="P15" s="706">
        <v>4000</v>
      </c>
      <c r="Q15" s="706"/>
      <c r="R15" s="706"/>
      <c r="S15" s="706"/>
      <c r="T15" s="706"/>
      <c r="U15" s="706"/>
      <c r="V15" s="706"/>
      <c r="W15" s="706"/>
      <c r="X15" s="706"/>
      <c r="Y15" s="706"/>
      <c r="Z15" s="1147"/>
      <c r="AA15" s="1148"/>
      <c r="AB15" s="1148">
        <v>2000</v>
      </c>
      <c r="AC15" s="1148"/>
      <c r="AD15" s="1148"/>
      <c r="AE15" s="1148"/>
    </row>
    <row r="16" spans="1:31">
      <c r="A16" s="724" t="s">
        <v>1670</v>
      </c>
      <c r="B16" s="727"/>
      <c r="C16" s="706"/>
      <c r="D16" s="706"/>
      <c r="E16" s="706"/>
      <c r="F16" s="706"/>
      <c r="G16" s="706">
        <v>1500</v>
      </c>
      <c r="H16" s="706">
        <v>200</v>
      </c>
      <c r="I16" s="706"/>
      <c r="J16" s="706"/>
      <c r="K16" s="706"/>
      <c r="L16" s="706"/>
      <c r="M16" s="706"/>
      <c r="N16" s="727"/>
      <c r="O16" s="706"/>
      <c r="P16" s="706"/>
      <c r="Q16" s="706"/>
      <c r="R16" s="706"/>
      <c r="S16" s="706">
        <v>2000</v>
      </c>
      <c r="T16" s="706"/>
      <c r="U16" s="706"/>
      <c r="V16" s="706"/>
      <c r="W16" s="706"/>
      <c r="X16" s="706">
        <v>1000</v>
      </c>
      <c r="Y16" s="706"/>
      <c r="Z16" s="1147"/>
      <c r="AA16" s="1148"/>
      <c r="AB16" s="1148"/>
      <c r="AC16" s="1148"/>
      <c r="AD16" s="1148"/>
      <c r="AE16" s="1148"/>
    </row>
    <row r="17" spans="1:31">
      <c r="A17" s="724" t="s">
        <v>185</v>
      </c>
      <c r="B17" s="727"/>
      <c r="C17" s="706"/>
      <c r="D17" s="706"/>
      <c r="E17" s="706"/>
      <c r="F17" s="706"/>
      <c r="G17" s="706"/>
      <c r="H17" s="706"/>
      <c r="I17" s="706"/>
      <c r="J17" s="706"/>
      <c r="K17" s="706"/>
      <c r="L17" s="706">
        <v>11000</v>
      </c>
      <c r="M17" s="706">
        <v>20000</v>
      </c>
      <c r="N17" s="727"/>
      <c r="O17" s="706"/>
      <c r="P17" s="706"/>
      <c r="Q17" s="706"/>
      <c r="R17" s="706">
        <v>1000</v>
      </c>
      <c r="S17" s="706"/>
      <c r="T17" s="706"/>
      <c r="U17" s="706"/>
      <c r="V17" s="706"/>
      <c r="W17" s="706"/>
      <c r="X17" s="706"/>
      <c r="Y17" s="706"/>
      <c r="Z17" s="1147"/>
      <c r="AA17" s="1148"/>
      <c r="AB17" s="1148"/>
      <c r="AC17" s="1148"/>
      <c r="AD17" s="1148"/>
      <c r="AE17" s="1148"/>
    </row>
    <row r="18" spans="1:31">
      <c r="A18" s="717" t="s">
        <v>48</v>
      </c>
      <c r="B18" s="728">
        <f t="shared" ref="B18:X18" si="6">B2+B8+B10</f>
        <v>0</v>
      </c>
      <c r="C18" s="705">
        <f t="shared" si="6"/>
        <v>10620</v>
      </c>
      <c r="D18" s="705">
        <f t="shared" si="6"/>
        <v>5500</v>
      </c>
      <c r="E18" s="705">
        <f t="shared" si="6"/>
        <v>42900</v>
      </c>
      <c r="F18" s="705">
        <f t="shared" si="6"/>
        <v>15350</v>
      </c>
      <c r="G18" s="705">
        <f t="shared" si="6"/>
        <v>95801</v>
      </c>
      <c r="H18" s="705">
        <f t="shared" si="6"/>
        <v>120961</v>
      </c>
      <c r="I18" s="705">
        <f t="shared" si="6"/>
        <v>53000</v>
      </c>
      <c r="J18" s="705">
        <f t="shared" si="6"/>
        <v>500</v>
      </c>
      <c r="K18" s="705">
        <f t="shared" si="6"/>
        <v>11030</v>
      </c>
      <c r="L18" s="705">
        <f t="shared" si="6"/>
        <v>27291</v>
      </c>
      <c r="M18" s="705">
        <f t="shared" si="6"/>
        <v>122567</v>
      </c>
      <c r="N18" s="728">
        <f t="shared" si="6"/>
        <v>0</v>
      </c>
      <c r="O18" s="705">
        <f t="shared" si="6"/>
        <v>4000</v>
      </c>
      <c r="P18" s="705">
        <f t="shared" si="6"/>
        <v>133875</v>
      </c>
      <c r="Q18" s="705">
        <f t="shared" si="6"/>
        <v>18087</v>
      </c>
      <c r="R18" s="705">
        <f t="shared" si="6"/>
        <v>1000</v>
      </c>
      <c r="S18" s="705">
        <f t="shared" si="6"/>
        <v>45000</v>
      </c>
      <c r="T18" s="705">
        <f t="shared" si="6"/>
        <v>237579</v>
      </c>
      <c r="U18" s="705">
        <f t="shared" si="6"/>
        <v>105421</v>
      </c>
      <c r="V18" s="705">
        <f t="shared" si="6"/>
        <v>147000</v>
      </c>
      <c r="W18" s="705">
        <f t="shared" si="6"/>
        <v>59000</v>
      </c>
      <c r="X18" s="705">
        <f t="shared" si="6"/>
        <v>97600</v>
      </c>
      <c r="Y18" s="705">
        <f t="shared" ref="Y18:AD18" si="7">Y2+Y8+Y10</f>
        <v>158200</v>
      </c>
      <c r="Z18" s="1146">
        <f t="shared" si="7"/>
        <v>20000</v>
      </c>
      <c r="AA18" s="1146">
        <f t="shared" si="7"/>
        <v>62000</v>
      </c>
      <c r="AB18" s="1146">
        <f t="shared" si="7"/>
        <v>111500</v>
      </c>
      <c r="AC18" s="1146">
        <f t="shared" si="7"/>
        <v>355750</v>
      </c>
      <c r="AD18" s="1146">
        <f t="shared" si="7"/>
        <v>178526</v>
      </c>
      <c r="AE18" s="1146">
        <f>AE2+AE8+AE10</f>
        <v>244575</v>
      </c>
    </row>
    <row r="19" spans="1:31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149"/>
      <c r="AA19" s="1149"/>
      <c r="AB19" s="1149"/>
      <c r="AC19" s="1149"/>
      <c r="AD19" s="1149"/>
      <c r="AE19" s="1149"/>
    </row>
    <row r="20" spans="1:31">
      <c r="Z20" s="1149"/>
      <c r="AA20" s="1149"/>
      <c r="AB20" s="1149"/>
      <c r="AC20" s="1149"/>
      <c r="AD20" s="1149"/>
      <c r="AE20" s="1149"/>
    </row>
    <row r="21" spans="1:31" ht="33.75" customHeight="1">
      <c r="A21" s="716" t="s">
        <v>2145</v>
      </c>
      <c r="B21" s="711" t="s">
        <v>34</v>
      </c>
      <c r="C21" s="711" t="s">
        <v>35</v>
      </c>
      <c r="D21" s="711" t="s">
        <v>36</v>
      </c>
      <c r="E21" s="711" t="s">
        <v>37</v>
      </c>
      <c r="F21" s="711" t="s">
        <v>38</v>
      </c>
      <c r="G21" s="711" t="s">
        <v>39</v>
      </c>
      <c r="H21" s="711" t="s">
        <v>40</v>
      </c>
      <c r="I21" s="711" t="s">
        <v>41</v>
      </c>
      <c r="J21" s="711" t="s">
        <v>42</v>
      </c>
      <c r="K21" s="711" t="s">
        <v>43</v>
      </c>
      <c r="L21" s="711" t="s">
        <v>44</v>
      </c>
      <c r="M21" s="711" t="s">
        <v>169</v>
      </c>
      <c r="N21" s="711" t="s">
        <v>176</v>
      </c>
      <c r="O21" s="711" t="s">
        <v>1476</v>
      </c>
      <c r="P21" s="711" t="s">
        <v>1507</v>
      </c>
      <c r="Q21" s="711" t="s">
        <v>1557</v>
      </c>
      <c r="R21" s="711" t="s">
        <v>1613</v>
      </c>
      <c r="S21" s="711" t="s">
        <v>1643</v>
      </c>
      <c r="T21" s="711" t="s">
        <v>1704</v>
      </c>
      <c r="U21" s="711" t="s">
        <v>1732</v>
      </c>
      <c r="V21" s="711" t="s">
        <v>1857</v>
      </c>
      <c r="W21" s="711" t="s">
        <v>1911</v>
      </c>
      <c r="X21" s="711" t="s">
        <v>1953</v>
      </c>
      <c r="Y21" s="711" t="s">
        <v>1977</v>
      </c>
      <c r="Z21" s="1150" t="s">
        <v>2076</v>
      </c>
      <c r="AA21" s="1150" t="s">
        <v>2198</v>
      </c>
      <c r="AB21" s="1150" t="s">
        <v>2282</v>
      </c>
      <c r="AC21" s="1150" t="s">
        <v>2343</v>
      </c>
      <c r="AD21" s="1150" t="s">
        <v>2455</v>
      </c>
      <c r="AE21" s="1150" t="s">
        <v>2554</v>
      </c>
    </row>
    <row r="22" spans="1:31">
      <c r="A22" s="724" t="s">
        <v>192</v>
      </c>
      <c r="B22" s="729">
        <f t="shared" ref="B22:X22" si="8">B2</f>
        <v>0</v>
      </c>
      <c r="C22" s="706">
        <f t="shared" si="8"/>
        <v>0</v>
      </c>
      <c r="D22" s="706">
        <f t="shared" si="8"/>
        <v>5000</v>
      </c>
      <c r="E22" s="706">
        <f t="shared" si="8"/>
        <v>38000</v>
      </c>
      <c r="F22" s="706">
        <f t="shared" si="8"/>
        <v>0</v>
      </c>
      <c r="G22" s="706">
        <f t="shared" si="8"/>
        <v>92301</v>
      </c>
      <c r="H22" s="706">
        <f t="shared" si="8"/>
        <v>113261</v>
      </c>
      <c r="I22" s="706">
        <f t="shared" si="8"/>
        <v>53000</v>
      </c>
      <c r="J22" s="706">
        <f t="shared" si="8"/>
        <v>0</v>
      </c>
      <c r="K22" s="706">
        <f t="shared" si="8"/>
        <v>6030</v>
      </c>
      <c r="L22" s="706">
        <f t="shared" si="8"/>
        <v>14291</v>
      </c>
      <c r="M22" s="706">
        <f t="shared" si="8"/>
        <v>77317</v>
      </c>
      <c r="N22" s="729">
        <f t="shared" si="8"/>
        <v>0</v>
      </c>
      <c r="O22" s="706">
        <f t="shared" si="8"/>
        <v>4000</v>
      </c>
      <c r="P22" s="706">
        <f t="shared" si="8"/>
        <v>127742</v>
      </c>
      <c r="Q22" s="706">
        <f t="shared" si="8"/>
        <v>0</v>
      </c>
      <c r="R22" s="706">
        <f t="shared" si="8"/>
        <v>0</v>
      </c>
      <c r="S22" s="706">
        <f t="shared" si="8"/>
        <v>25000</v>
      </c>
      <c r="T22" s="706">
        <f t="shared" si="8"/>
        <v>235079</v>
      </c>
      <c r="U22" s="706">
        <f t="shared" si="8"/>
        <v>99921</v>
      </c>
      <c r="V22" s="706">
        <f t="shared" si="8"/>
        <v>140000</v>
      </c>
      <c r="W22" s="706">
        <f t="shared" si="8"/>
        <v>53000</v>
      </c>
      <c r="X22" s="706">
        <f t="shared" si="8"/>
        <v>87000</v>
      </c>
      <c r="Y22" s="706">
        <f t="shared" ref="Y22:AD22" si="9">Y2</f>
        <v>110000</v>
      </c>
      <c r="Z22" s="1147">
        <f t="shared" si="9"/>
        <v>20000</v>
      </c>
      <c r="AA22" s="1148">
        <f t="shared" si="9"/>
        <v>50000</v>
      </c>
      <c r="AB22" s="1148">
        <f t="shared" si="9"/>
        <v>109500</v>
      </c>
      <c r="AC22" s="1148">
        <f t="shared" si="9"/>
        <v>325750</v>
      </c>
      <c r="AD22" s="1148">
        <f t="shared" si="9"/>
        <v>153526</v>
      </c>
      <c r="AE22" s="1148">
        <f>AE2</f>
        <v>229575</v>
      </c>
    </row>
    <row r="23" spans="1:31">
      <c r="A23" s="724" t="s">
        <v>196</v>
      </c>
      <c r="B23" s="729">
        <f t="shared" ref="B23:X23" si="10">B8</f>
        <v>0</v>
      </c>
      <c r="C23" s="706">
        <f t="shared" si="10"/>
        <v>0</v>
      </c>
      <c r="D23" s="706">
        <f t="shared" si="10"/>
        <v>0</v>
      </c>
      <c r="E23" s="706">
        <f t="shared" si="10"/>
        <v>0</v>
      </c>
      <c r="F23" s="706">
        <f t="shared" si="10"/>
        <v>0</v>
      </c>
      <c r="G23" s="706">
        <f t="shared" si="10"/>
        <v>0</v>
      </c>
      <c r="H23" s="706">
        <f t="shared" si="10"/>
        <v>0</v>
      </c>
      <c r="I23" s="706">
        <f t="shared" si="10"/>
        <v>0</v>
      </c>
      <c r="J23" s="706">
        <f t="shared" si="10"/>
        <v>0</v>
      </c>
      <c r="K23" s="706">
        <f t="shared" si="10"/>
        <v>0</v>
      </c>
      <c r="L23" s="706">
        <f t="shared" si="10"/>
        <v>0</v>
      </c>
      <c r="M23" s="706">
        <f t="shared" si="10"/>
        <v>0</v>
      </c>
      <c r="N23" s="729">
        <f t="shared" si="10"/>
        <v>0</v>
      </c>
      <c r="O23" s="706">
        <f t="shared" si="10"/>
        <v>0</v>
      </c>
      <c r="P23" s="706">
        <f t="shared" si="10"/>
        <v>0</v>
      </c>
      <c r="Q23" s="706">
        <f t="shared" si="10"/>
        <v>15000</v>
      </c>
      <c r="R23" s="706">
        <f t="shared" si="10"/>
        <v>0</v>
      </c>
      <c r="S23" s="706">
        <f t="shared" si="10"/>
        <v>10000</v>
      </c>
      <c r="T23" s="706">
        <f t="shared" si="10"/>
        <v>1500</v>
      </c>
      <c r="U23" s="706">
        <f t="shared" si="10"/>
        <v>2500</v>
      </c>
      <c r="V23" s="706">
        <f t="shared" si="10"/>
        <v>7000</v>
      </c>
      <c r="W23" s="706">
        <f t="shared" si="10"/>
        <v>5000</v>
      </c>
      <c r="X23" s="706">
        <f t="shared" si="10"/>
        <v>7100</v>
      </c>
      <c r="Y23" s="706">
        <f t="shared" ref="Y23:AD23" si="11">Y8</f>
        <v>5900</v>
      </c>
      <c r="Z23" s="1147">
        <f t="shared" si="11"/>
        <v>0</v>
      </c>
      <c r="AA23" s="1148">
        <f t="shared" si="11"/>
        <v>0</v>
      </c>
      <c r="AB23" s="1148">
        <f t="shared" si="11"/>
        <v>0</v>
      </c>
      <c r="AC23" s="1148">
        <f t="shared" si="11"/>
        <v>0</v>
      </c>
      <c r="AD23" s="1148">
        <f t="shared" si="11"/>
        <v>0</v>
      </c>
      <c r="AE23" s="1148">
        <f>AE8</f>
        <v>0</v>
      </c>
    </row>
    <row r="24" spans="1:31">
      <c r="A24" s="724" t="s">
        <v>195</v>
      </c>
      <c r="B24" s="729">
        <f t="shared" ref="B24:X24" si="12">B10</f>
        <v>0</v>
      </c>
      <c r="C24" s="706">
        <f t="shared" si="12"/>
        <v>10620</v>
      </c>
      <c r="D24" s="706">
        <f t="shared" si="12"/>
        <v>500</v>
      </c>
      <c r="E24" s="706">
        <f t="shared" si="12"/>
        <v>4900</v>
      </c>
      <c r="F24" s="706">
        <f t="shared" si="12"/>
        <v>15350</v>
      </c>
      <c r="G24" s="706">
        <f t="shared" si="12"/>
        <v>3500</v>
      </c>
      <c r="H24" s="706">
        <f t="shared" si="12"/>
        <v>7700</v>
      </c>
      <c r="I24" s="706">
        <f t="shared" si="12"/>
        <v>0</v>
      </c>
      <c r="J24" s="706">
        <f t="shared" si="12"/>
        <v>500</v>
      </c>
      <c r="K24" s="706">
        <f t="shared" si="12"/>
        <v>5000</v>
      </c>
      <c r="L24" s="706">
        <f t="shared" si="12"/>
        <v>13000</v>
      </c>
      <c r="M24" s="706">
        <f t="shared" si="12"/>
        <v>45250</v>
      </c>
      <c r="N24" s="729">
        <f t="shared" si="12"/>
        <v>0</v>
      </c>
      <c r="O24" s="706">
        <f t="shared" si="12"/>
        <v>0</v>
      </c>
      <c r="P24" s="706">
        <f t="shared" si="12"/>
        <v>6133</v>
      </c>
      <c r="Q24" s="706">
        <f t="shared" si="12"/>
        <v>3087</v>
      </c>
      <c r="R24" s="706">
        <f t="shared" si="12"/>
        <v>1000</v>
      </c>
      <c r="S24" s="706">
        <f t="shared" si="12"/>
        <v>10000</v>
      </c>
      <c r="T24" s="706">
        <f t="shared" si="12"/>
        <v>1000</v>
      </c>
      <c r="U24" s="706">
        <f t="shared" si="12"/>
        <v>3000</v>
      </c>
      <c r="V24" s="706">
        <f t="shared" si="12"/>
        <v>0</v>
      </c>
      <c r="W24" s="706">
        <f t="shared" si="12"/>
        <v>1000</v>
      </c>
      <c r="X24" s="706">
        <f t="shared" si="12"/>
        <v>3500</v>
      </c>
      <c r="Y24" s="706">
        <f t="shared" ref="Y24:AD24" si="13">Y10</f>
        <v>42300</v>
      </c>
      <c r="Z24" s="1147">
        <f t="shared" si="13"/>
        <v>0</v>
      </c>
      <c r="AA24" s="1148">
        <f t="shared" si="13"/>
        <v>12000</v>
      </c>
      <c r="AB24" s="1148">
        <f t="shared" si="13"/>
        <v>2000</v>
      </c>
      <c r="AC24" s="1148">
        <f t="shared" si="13"/>
        <v>30000</v>
      </c>
      <c r="AD24" s="1148">
        <f t="shared" si="13"/>
        <v>25000</v>
      </c>
      <c r="AE24" s="1148">
        <f>AE10</f>
        <v>15000</v>
      </c>
    </row>
    <row r="25" spans="1:31">
      <c r="A25" s="717" t="s">
        <v>48</v>
      </c>
      <c r="B25" s="730">
        <f t="shared" ref="B25:X25" si="14">SUM(B22:B24)</f>
        <v>0</v>
      </c>
      <c r="C25" s="705">
        <f t="shared" si="14"/>
        <v>10620</v>
      </c>
      <c r="D25" s="705">
        <f t="shared" si="14"/>
        <v>5500</v>
      </c>
      <c r="E25" s="705">
        <f t="shared" si="14"/>
        <v>42900</v>
      </c>
      <c r="F25" s="705">
        <f t="shared" si="14"/>
        <v>15350</v>
      </c>
      <c r="G25" s="705">
        <f t="shared" si="14"/>
        <v>95801</v>
      </c>
      <c r="H25" s="705">
        <f t="shared" si="14"/>
        <v>120961</v>
      </c>
      <c r="I25" s="705">
        <f t="shared" si="14"/>
        <v>53000</v>
      </c>
      <c r="J25" s="705">
        <f t="shared" si="14"/>
        <v>500</v>
      </c>
      <c r="K25" s="705">
        <f t="shared" si="14"/>
        <v>11030</v>
      </c>
      <c r="L25" s="705">
        <f t="shared" si="14"/>
        <v>27291</v>
      </c>
      <c r="M25" s="705">
        <f t="shared" si="14"/>
        <v>122567</v>
      </c>
      <c r="N25" s="730">
        <f t="shared" si="14"/>
        <v>0</v>
      </c>
      <c r="O25" s="705">
        <f t="shared" si="14"/>
        <v>4000</v>
      </c>
      <c r="P25" s="705">
        <f t="shared" si="14"/>
        <v>133875</v>
      </c>
      <c r="Q25" s="705">
        <f t="shared" si="14"/>
        <v>18087</v>
      </c>
      <c r="R25" s="705">
        <f t="shared" si="14"/>
        <v>1000</v>
      </c>
      <c r="S25" s="705">
        <f t="shared" si="14"/>
        <v>45000</v>
      </c>
      <c r="T25" s="705">
        <f t="shared" si="14"/>
        <v>237579</v>
      </c>
      <c r="U25" s="705">
        <f t="shared" si="14"/>
        <v>105421</v>
      </c>
      <c r="V25" s="705">
        <f t="shared" si="14"/>
        <v>147000</v>
      </c>
      <c r="W25" s="705">
        <f t="shared" si="14"/>
        <v>59000</v>
      </c>
      <c r="X25" s="705">
        <f t="shared" si="14"/>
        <v>97600</v>
      </c>
      <c r="Y25" s="705">
        <f t="shared" ref="Y25:AD25" si="15">SUM(Y22:Y24)</f>
        <v>158200</v>
      </c>
      <c r="Z25" s="1146">
        <f t="shared" si="15"/>
        <v>20000</v>
      </c>
      <c r="AA25" s="1146">
        <f t="shared" si="15"/>
        <v>62000</v>
      </c>
      <c r="AB25" s="1146">
        <f t="shared" si="15"/>
        <v>111500</v>
      </c>
      <c r="AC25" s="1146">
        <f t="shared" si="15"/>
        <v>355750</v>
      </c>
      <c r="AD25" s="1146">
        <f t="shared" si="15"/>
        <v>178526</v>
      </c>
      <c r="AE25" s="1146">
        <f>SUM(AE22:AE24)</f>
        <v>244575</v>
      </c>
    </row>
    <row r="47" spans="1:31" ht="33.75" customHeight="1">
      <c r="A47" s="716" t="s">
        <v>2146</v>
      </c>
      <c r="B47" s="711" t="s">
        <v>34</v>
      </c>
      <c r="C47" s="711" t="s">
        <v>35</v>
      </c>
      <c r="D47" s="711" t="s">
        <v>36</v>
      </c>
      <c r="E47" s="711" t="s">
        <v>37</v>
      </c>
      <c r="F47" s="711" t="s">
        <v>38</v>
      </c>
      <c r="G47" s="711" t="s">
        <v>39</v>
      </c>
      <c r="H47" s="711" t="s">
        <v>40</v>
      </c>
      <c r="I47" s="711" t="s">
        <v>41</v>
      </c>
      <c r="J47" s="711" t="s">
        <v>42</v>
      </c>
      <c r="K47" s="711" t="s">
        <v>43</v>
      </c>
      <c r="L47" s="711" t="s">
        <v>44</v>
      </c>
      <c r="M47" s="711" t="s">
        <v>169</v>
      </c>
      <c r="N47" s="711" t="s">
        <v>176</v>
      </c>
      <c r="O47" s="711" t="s">
        <v>1476</v>
      </c>
      <c r="P47" s="711" t="s">
        <v>1507</v>
      </c>
      <c r="Q47" s="711" t="s">
        <v>1557</v>
      </c>
      <c r="R47" s="711" t="s">
        <v>1613</v>
      </c>
      <c r="S47" s="711" t="s">
        <v>1643</v>
      </c>
      <c r="T47" s="711" t="s">
        <v>1704</v>
      </c>
      <c r="U47" s="711" t="s">
        <v>1732</v>
      </c>
      <c r="V47" s="711" t="s">
        <v>1857</v>
      </c>
      <c r="W47" s="711" t="s">
        <v>1911</v>
      </c>
      <c r="X47" s="711" t="s">
        <v>1953</v>
      </c>
      <c r="Y47" s="711" t="s">
        <v>1977</v>
      </c>
      <c r="Z47" s="711" t="s">
        <v>2076</v>
      </c>
      <c r="AA47" s="711" t="s">
        <v>2198</v>
      </c>
      <c r="AB47" s="711" t="s">
        <v>2282</v>
      </c>
      <c r="AC47" s="711" t="s">
        <v>2343</v>
      </c>
      <c r="AD47" s="711" t="s">
        <v>2455</v>
      </c>
      <c r="AE47" s="711" t="s">
        <v>2554</v>
      </c>
    </row>
    <row r="48" spans="1:31">
      <c r="A48" s="724" t="s">
        <v>193</v>
      </c>
      <c r="B48" s="729">
        <v>0</v>
      </c>
      <c r="C48" s="706"/>
      <c r="D48" s="706">
        <v>5000</v>
      </c>
      <c r="E48" s="706">
        <v>38000</v>
      </c>
      <c r="F48" s="706"/>
      <c r="G48" s="706">
        <v>92301</v>
      </c>
      <c r="H48" s="706">
        <v>113261</v>
      </c>
      <c r="I48" s="706">
        <v>53000</v>
      </c>
      <c r="J48" s="706"/>
      <c r="K48" s="706">
        <v>6030</v>
      </c>
      <c r="L48" s="706">
        <v>14291</v>
      </c>
      <c r="M48" s="706">
        <v>16317</v>
      </c>
      <c r="N48" s="723"/>
      <c r="O48" s="706"/>
      <c r="P48" s="706">
        <v>127742</v>
      </c>
      <c r="Q48" s="706"/>
      <c r="R48" s="706"/>
      <c r="S48" s="706"/>
      <c r="T48" s="706">
        <v>160000</v>
      </c>
      <c r="U48" s="706">
        <v>50000</v>
      </c>
      <c r="V48" s="706">
        <v>100000</v>
      </c>
      <c r="W48" s="706"/>
      <c r="X48" s="706">
        <v>40000</v>
      </c>
      <c r="Y48" s="706"/>
      <c r="Z48" s="723">
        <v>20000</v>
      </c>
      <c r="AA48" s="706">
        <v>50000</v>
      </c>
      <c r="AB48" s="706"/>
      <c r="AC48" s="706"/>
      <c r="AD48" s="706"/>
      <c r="AE48" s="706">
        <v>100000</v>
      </c>
    </row>
    <row r="49" spans="1:31">
      <c r="A49" s="724" t="s">
        <v>191</v>
      </c>
      <c r="B49" s="729">
        <v>0</v>
      </c>
      <c r="C49" s="706">
        <v>8920</v>
      </c>
      <c r="D49" s="706"/>
      <c r="E49" s="706">
        <v>3900</v>
      </c>
      <c r="F49" s="706">
        <v>13350</v>
      </c>
      <c r="G49" s="706"/>
      <c r="H49" s="706">
        <v>5000</v>
      </c>
      <c r="I49" s="706"/>
      <c r="J49" s="706"/>
      <c r="K49" s="706">
        <v>5000</v>
      </c>
      <c r="L49" s="706"/>
      <c r="M49" s="706">
        <v>17600</v>
      </c>
      <c r="N49" s="723"/>
      <c r="O49" s="706"/>
      <c r="P49" s="706"/>
      <c r="Q49" s="706"/>
      <c r="R49" s="706"/>
      <c r="S49" s="706"/>
      <c r="T49" s="706"/>
      <c r="U49" s="706">
        <v>3000</v>
      </c>
      <c r="V49" s="706"/>
      <c r="W49" s="706"/>
      <c r="X49" s="706"/>
      <c r="Y49" s="706">
        <v>31800</v>
      </c>
      <c r="Z49" s="723"/>
      <c r="AA49" s="706">
        <v>2000</v>
      </c>
      <c r="AB49" s="706"/>
      <c r="AC49" s="706"/>
      <c r="AD49" s="706"/>
      <c r="AE49" s="706">
        <v>10000</v>
      </c>
    </row>
    <row r="50" spans="1:31">
      <c r="A50" s="724" t="s">
        <v>190</v>
      </c>
      <c r="B50" s="729">
        <v>0</v>
      </c>
      <c r="C50" s="706"/>
      <c r="D50" s="706"/>
      <c r="E50" s="706"/>
      <c r="F50" s="706"/>
      <c r="G50" s="706"/>
      <c r="H50" s="706"/>
      <c r="I50" s="706"/>
      <c r="J50" s="706"/>
      <c r="K50" s="706"/>
      <c r="L50" s="706">
        <v>2000</v>
      </c>
      <c r="M50" s="706"/>
      <c r="N50" s="723"/>
      <c r="O50" s="706"/>
      <c r="P50" s="706"/>
      <c r="Q50" s="706">
        <v>3087</v>
      </c>
      <c r="R50" s="706"/>
      <c r="S50" s="706"/>
      <c r="T50" s="706"/>
      <c r="U50" s="706"/>
      <c r="V50" s="706"/>
      <c r="W50" s="706"/>
      <c r="X50" s="706"/>
      <c r="Y50" s="706"/>
      <c r="Z50" s="723"/>
      <c r="AA50" s="706"/>
      <c r="AB50" s="706"/>
      <c r="AC50" s="706">
        <v>10000</v>
      </c>
      <c r="AD50" s="706"/>
      <c r="AE50" s="706"/>
    </row>
    <row r="51" spans="1:31">
      <c r="A51" s="724" t="s">
        <v>189</v>
      </c>
      <c r="B51" s="729">
        <v>0</v>
      </c>
      <c r="C51" s="706">
        <v>1700</v>
      </c>
      <c r="D51" s="706">
        <v>500</v>
      </c>
      <c r="E51" s="706">
        <v>500</v>
      </c>
      <c r="F51" s="706">
        <v>2000</v>
      </c>
      <c r="G51" s="706">
        <v>2000</v>
      </c>
      <c r="H51" s="706">
        <v>2000</v>
      </c>
      <c r="I51" s="706"/>
      <c r="J51" s="706">
        <v>500</v>
      </c>
      <c r="K51" s="706"/>
      <c r="L51" s="706"/>
      <c r="M51" s="706">
        <v>41650</v>
      </c>
      <c r="N51" s="723"/>
      <c r="O51" s="706">
        <v>4000</v>
      </c>
      <c r="P51" s="706">
        <v>2000</v>
      </c>
      <c r="Q51" s="706"/>
      <c r="R51" s="706"/>
      <c r="S51" s="706">
        <v>33000</v>
      </c>
      <c r="T51" s="706">
        <v>26000</v>
      </c>
      <c r="U51" s="706"/>
      <c r="V51" s="706"/>
      <c r="W51" s="706">
        <v>1000</v>
      </c>
      <c r="X51" s="706">
        <v>2500</v>
      </c>
      <c r="Y51" s="706">
        <v>10500</v>
      </c>
      <c r="Z51" s="723"/>
      <c r="AA51" s="706">
        <v>10000</v>
      </c>
      <c r="AB51" s="706"/>
      <c r="AC51" s="706">
        <v>20000</v>
      </c>
      <c r="AD51" s="706">
        <v>25000</v>
      </c>
      <c r="AE51" s="706">
        <v>5000</v>
      </c>
    </row>
    <row r="52" spans="1:31">
      <c r="A52" s="724" t="s">
        <v>188</v>
      </c>
      <c r="B52" s="729">
        <v>0</v>
      </c>
      <c r="C52" s="706"/>
      <c r="D52" s="706"/>
      <c r="E52" s="706">
        <v>500</v>
      </c>
      <c r="F52" s="706"/>
      <c r="G52" s="706"/>
      <c r="H52" s="706">
        <v>500</v>
      </c>
      <c r="I52" s="706"/>
      <c r="J52" s="706"/>
      <c r="K52" s="706"/>
      <c r="L52" s="706"/>
      <c r="M52" s="706">
        <v>7000</v>
      </c>
      <c r="N52" s="723"/>
      <c r="O52" s="706"/>
      <c r="P52" s="706">
        <v>4000</v>
      </c>
      <c r="Q52" s="706"/>
      <c r="R52" s="706"/>
      <c r="S52" s="706"/>
      <c r="T52" s="706"/>
      <c r="U52" s="706"/>
      <c r="V52" s="706"/>
      <c r="W52" s="706"/>
      <c r="X52" s="706"/>
      <c r="Y52" s="706">
        <v>110000</v>
      </c>
      <c r="Z52" s="723"/>
      <c r="AA52" s="706"/>
      <c r="AB52" s="706">
        <f>2000+109500</f>
        <v>111500</v>
      </c>
      <c r="AC52" s="706">
        <v>325750</v>
      </c>
      <c r="AD52" s="706">
        <v>153526</v>
      </c>
      <c r="AE52" s="706">
        <v>129575</v>
      </c>
    </row>
    <row r="53" spans="1:31">
      <c r="A53" s="724" t="s">
        <v>187</v>
      </c>
      <c r="B53" s="729">
        <v>0</v>
      </c>
      <c r="C53" s="706"/>
      <c r="D53" s="706"/>
      <c r="E53" s="706"/>
      <c r="F53" s="706"/>
      <c r="G53" s="706">
        <v>1500</v>
      </c>
      <c r="H53" s="706">
        <v>200</v>
      </c>
      <c r="I53" s="706"/>
      <c r="J53" s="706"/>
      <c r="K53" s="706"/>
      <c r="L53" s="706"/>
      <c r="M53" s="706">
        <v>20000</v>
      </c>
      <c r="N53" s="723"/>
      <c r="O53" s="706"/>
      <c r="P53" s="706"/>
      <c r="Q53" s="706">
        <v>15000</v>
      </c>
      <c r="R53" s="706"/>
      <c r="S53" s="706">
        <v>12000</v>
      </c>
      <c r="T53" s="706">
        <v>1500</v>
      </c>
      <c r="U53" s="706">
        <v>2500</v>
      </c>
      <c r="V53" s="706">
        <v>7000</v>
      </c>
      <c r="W53" s="706">
        <v>5000</v>
      </c>
      <c r="X53" s="706">
        <v>8100</v>
      </c>
      <c r="Y53" s="706">
        <v>5900</v>
      </c>
      <c r="Z53" s="723"/>
      <c r="AA53" s="706"/>
      <c r="AB53" s="706"/>
      <c r="AC53" s="706"/>
      <c r="AD53" s="706"/>
      <c r="AE53" s="706"/>
    </row>
    <row r="54" spans="1:31">
      <c r="A54" s="724" t="s">
        <v>185</v>
      </c>
      <c r="B54" s="729">
        <v>0</v>
      </c>
      <c r="C54" s="706"/>
      <c r="D54" s="706"/>
      <c r="E54" s="706"/>
      <c r="F54" s="706"/>
      <c r="G54" s="706"/>
      <c r="H54" s="706"/>
      <c r="I54" s="706"/>
      <c r="J54" s="706"/>
      <c r="K54" s="706"/>
      <c r="L54" s="706">
        <v>11000</v>
      </c>
      <c r="M54" s="706">
        <v>20000</v>
      </c>
      <c r="N54" s="723"/>
      <c r="O54" s="706"/>
      <c r="P54" s="706"/>
      <c r="Q54" s="706"/>
      <c r="R54" s="706">
        <v>1000</v>
      </c>
      <c r="S54" s="706"/>
      <c r="T54" s="706">
        <v>50079</v>
      </c>
      <c r="U54" s="706">
        <v>49921</v>
      </c>
      <c r="V54" s="706">
        <v>40000</v>
      </c>
      <c r="W54" s="706">
        <v>53000</v>
      </c>
      <c r="X54" s="706">
        <v>47000</v>
      </c>
      <c r="Y54" s="706"/>
      <c r="Z54" s="723"/>
      <c r="AA54" s="706"/>
      <c r="AB54" s="706"/>
      <c r="AC54" s="706"/>
      <c r="AD54" s="706"/>
      <c r="AE54" s="706"/>
    </row>
    <row r="55" spans="1:31">
      <c r="A55" s="724" t="s">
        <v>1525</v>
      </c>
      <c r="B55" s="729"/>
      <c r="C55" s="706"/>
      <c r="D55" s="706"/>
      <c r="E55" s="706"/>
      <c r="F55" s="706"/>
      <c r="G55" s="706"/>
      <c r="H55" s="706"/>
      <c r="I55" s="706"/>
      <c r="J55" s="706"/>
      <c r="K55" s="706"/>
      <c r="L55" s="706"/>
      <c r="M55" s="706"/>
      <c r="N55" s="723"/>
      <c r="O55" s="706"/>
      <c r="P55" s="706">
        <v>133</v>
      </c>
      <c r="Q55" s="706"/>
      <c r="R55" s="706"/>
      <c r="S55" s="706"/>
      <c r="T55" s="706"/>
      <c r="U55" s="706"/>
      <c r="V55" s="706"/>
      <c r="W55" s="706"/>
      <c r="X55" s="706"/>
      <c r="Y55" s="706"/>
      <c r="Z55" s="723"/>
      <c r="AA55" s="706"/>
      <c r="AB55" s="706"/>
      <c r="AC55" s="706"/>
      <c r="AD55" s="706"/>
      <c r="AE55" s="706"/>
    </row>
    <row r="56" spans="1:31">
      <c r="A56" s="717" t="s">
        <v>48</v>
      </c>
      <c r="B56" s="730">
        <f t="shared" ref="B56:X56" si="16">SUM(B48:B55)</f>
        <v>0</v>
      </c>
      <c r="C56" s="705">
        <f t="shared" si="16"/>
        <v>10620</v>
      </c>
      <c r="D56" s="705">
        <f t="shared" si="16"/>
        <v>5500</v>
      </c>
      <c r="E56" s="705">
        <f t="shared" si="16"/>
        <v>42900</v>
      </c>
      <c r="F56" s="705">
        <f t="shared" si="16"/>
        <v>15350</v>
      </c>
      <c r="G56" s="705">
        <f t="shared" si="16"/>
        <v>95801</v>
      </c>
      <c r="H56" s="705">
        <f t="shared" si="16"/>
        <v>120961</v>
      </c>
      <c r="I56" s="705">
        <f t="shared" si="16"/>
        <v>53000</v>
      </c>
      <c r="J56" s="705">
        <f t="shared" si="16"/>
        <v>500</v>
      </c>
      <c r="K56" s="705">
        <f t="shared" si="16"/>
        <v>11030</v>
      </c>
      <c r="L56" s="705">
        <f t="shared" si="16"/>
        <v>27291</v>
      </c>
      <c r="M56" s="705">
        <f t="shared" si="16"/>
        <v>122567</v>
      </c>
      <c r="N56" s="705">
        <f t="shared" si="16"/>
        <v>0</v>
      </c>
      <c r="O56" s="705">
        <f t="shared" si="16"/>
        <v>4000</v>
      </c>
      <c r="P56" s="705">
        <f t="shared" si="16"/>
        <v>133875</v>
      </c>
      <c r="Q56" s="705">
        <f t="shared" si="16"/>
        <v>18087</v>
      </c>
      <c r="R56" s="705">
        <f t="shared" si="16"/>
        <v>1000</v>
      </c>
      <c r="S56" s="705">
        <f t="shared" si="16"/>
        <v>45000</v>
      </c>
      <c r="T56" s="705">
        <f t="shared" si="16"/>
        <v>237579</v>
      </c>
      <c r="U56" s="705">
        <f t="shared" si="16"/>
        <v>105421</v>
      </c>
      <c r="V56" s="705">
        <f t="shared" si="16"/>
        <v>147000</v>
      </c>
      <c r="W56" s="705">
        <f t="shared" si="16"/>
        <v>59000</v>
      </c>
      <c r="X56" s="705">
        <f t="shared" si="16"/>
        <v>97600</v>
      </c>
      <c r="Y56" s="705">
        <f t="shared" ref="Y56:AD56" si="17">SUM(Y48:Y55)</f>
        <v>158200</v>
      </c>
      <c r="Z56" s="705">
        <f t="shared" si="17"/>
        <v>20000</v>
      </c>
      <c r="AA56" s="705">
        <f t="shared" si="17"/>
        <v>62000</v>
      </c>
      <c r="AB56" s="705">
        <f t="shared" si="17"/>
        <v>111500</v>
      </c>
      <c r="AC56" s="705">
        <f t="shared" si="17"/>
        <v>355750</v>
      </c>
      <c r="AD56" s="705">
        <f t="shared" si="17"/>
        <v>178526</v>
      </c>
      <c r="AE56" s="705">
        <f t="shared" ref="AE56" si="18">SUM(AE48:AE55)</f>
        <v>244575</v>
      </c>
    </row>
    <row r="77" spans="1:31" ht="33.75" customHeight="1">
      <c r="A77" s="716" t="s">
        <v>2147</v>
      </c>
      <c r="B77" s="711" t="s">
        <v>34</v>
      </c>
      <c r="C77" s="711" t="s">
        <v>35</v>
      </c>
      <c r="D77" s="711" t="s">
        <v>36</v>
      </c>
      <c r="E77" s="711" t="s">
        <v>37</v>
      </c>
      <c r="F77" s="711" t="s">
        <v>38</v>
      </c>
      <c r="G77" s="711" t="s">
        <v>39</v>
      </c>
      <c r="H77" s="711" t="s">
        <v>40</v>
      </c>
      <c r="I77" s="711" t="s">
        <v>41</v>
      </c>
      <c r="J77" s="711" t="s">
        <v>42</v>
      </c>
      <c r="K77" s="711" t="s">
        <v>43</v>
      </c>
      <c r="L77" s="711" t="s">
        <v>44</v>
      </c>
      <c r="M77" s="711" t="s">
        <v>169</v>
      </c>
      <c r="N77" s="711" t="s">
        <v>176</v>
      </c>
      <c r="O77" s="711" t="s">
        <v>1476</v>
      </c>
      <c r="P77" s="711" t="s">
        <v>1507</v>
      </c>
      <c r="Q77" s="711" t="s">
        <v>1557</v>
      </c>
      <c r="R77" s="711" t="s">
        <v>1613</v>
      </c>
      <c r="S77" s="711" t="s">
        <v>1643</v>
      </c>
      <c r="T77" s="711" t="s">
        <v>1704</v>
      </c>
      <c r="U77" s="711" t="s">
        <v>1732</v>
      </c>
      <c r="V77" s="711" t="s">
        <v>1857</v>
      </c>
      <c r="W77" s="711" t="s">
        <v>1911</v>
      </c>
      <c r="X77" s="711" t="s">
        <v>1953</v>
      </c>
      <c r="Y77" s="711" t="s">
        <v>1977</v>
      </c>
      <c r="Z77" s="711" t="s">
        <v>2076</v>
      </c>
      <c r="AA77" s="711" t="s">
        <v>2198</v>
      </c>
      <c r="AB77" s="711" t="s">
        <v>2282</v>
      </c>
      <c r="AC77" s="711" t="s">
        <v>2343</v>
      </c>
      <c r="AD77" s="711" t="s">
        <v>2455</v>
      </c>
      <c r="AE77" s="711" t="s">
        <v>2554</v>
      </c>
    </row>
    <row r="78" spans="1:31">
      <c r="A78" s="724" t="s">
        <v>192</v>
      </c>
      <c r="B78" s="725"/>
      <c r="C78" s="719"/>
      <c r="D78" s="719">
        <v>1</v>
      </c>
      <c r="E78" s="719">
        <v>1</v>
      </c>
      <c r="F78" s="719"/>
      <c r="G78" s="719">
        <v>1</v>
      </c>
      <c r="H78" s="719">
        <v>1</v>
      </c>
      <c r="I78" s="719">
        <v>1</v>
      </c>
      <c r="J78" s="719"/>
      <c r="K78" s="719">
        <v>1</v>
      </c>
      <c r="L78" s="719">
        <v>1</v>
      </c>
      <c r="M78" s="719">
        <v>12</v>
      </c>
      <c r="N78" s="725"/>
      <c r="O78" s="719">
        <v>1</v>
      </c>
      <c r="P78" s="719">
        <v>7</v>
      </c>
      <c r="Q78" s="719"/>
      <c r="R78" s="719"/>
      <c r="S78" s="719">
        <v>6</v>
      </c>
      <c r="T78" s="719">
        <v>15</v>
      </c>
      <c r="U78" s="719">
        <v>8</v>
      </c>
      <c r="V78" s="719">
        <v>8</v>
      </c>
      <c r="W78" s="719">
        <v>4</v>
      </c>
      <c r="X78" s="719">
        <v>6</v>
      </c>
      <c r="Y78" s="719">
        <v>7</v>
      </c>
      <c r="Z78" s="719">
        <v>1</v>
      </c>
      <c r="AA78" s="719">
        <v>2</v>
      </c>
      <c r="AB78" s="719">
        <v>4</v>
      </c>
      <c r="AC78" s="719">
        <v>14</v>
      </c>
      <c r="AD78" s="719">
        <v>13</v>
      </c>
      <c r="AE78" s="719">
        <v>22</v>
      </c>
    </row>
    <row r="79" spans="1:31">
      <c r="A79" s="724" t="s">
        <v>196</v>
      </c>
      <c r="B79" s="725"/>
      <c r="C79" s="719"/>
      <c r="D79" s="719"/>
      <c r="E79" s="719"/>
      <c r="F79" s="719"/>
      <c r="G79" s="719"/>
      <c r="H79" s="719"/>
      <c r="I79" s="719"/>
      <c r="J79" s="719"/>
      <c r="K79" s="719"/>
      <c r="L79" s="719"/>
      <c r="M79" s="719"/>
      <c r="N79" s="725"/>
      <c r="O79" s="719"/>
      <c r="P79" s="719"/>
      <c r="Q79" s="719">
        <v>3</v>
      </c>
      <c r="R79" s="719"/>
      <c r="S79" s="719">
        <v>3</v>
      </c>
      <c r="T79" s="719">
        <v>1</v>
      </c>
      <c r="U79" s="719">
        <v>1</v>
      </c>
      <c r="V79" s="719">
        <v>2</v>
      </c>
      <c r="W79" s="719">
        <v>1</v>
      </c>
      <c r="X79" s="719">
        <v>2</v>
      </c>
      <c r="Y79" s="719">
        <v>2</v>
      </c>
      <c r="Z79" s="719"/>
      <c r="AA79" s="719"/>
      <c r="AB79" s="719"/>
      <c r="AC79" s="719"/>
      <c r="AD79" s="719"/>
      <c r="AE79" s="719"/>
    </row>
    <row r="80" spans="1:31">
      <c r="A80" s="724" t="s">
        <v>195</v>
      </c>
      <c r="B80" s="725"/>
      <c r="C80" s="719">
        <v>2</v>
      </c>
      <c r="D80" s="719">
        <v>1</v>
      </c>
      <c r="E80" s="719">
        <v>3</v>
      </c>
      <c r="F80" s="719">
        <v>2</v>
      </c>
      <c r="G80" s="719">
        <v>2</v>
      </c>
      <c r="H80" s="719">
        <v>4</v>
      </c>
      <c r="I80" s="719"/>
      <c r="J80" s="719">
        <v>1</v>
      </c>
      <c r="K80" s="719">
        <v>3</v>
      </c>
      <c r="L80" s="719">
        <v>9</v>
      </c>
      <c r="M80" s="719">
        <v>12</v>
      </c>
      <c r="N80" s="725"/>
      <c r="O80" s="719"/>
      <c r="P80" s="719">
        <v>3</v>
      </c>
      <c r="Q80" s="719">
        <v>2</v>
      </c>
      <c r="R80" s="719">
        <v>1</v>
      </c>
      <c r="S80" s="719">
        <v>3</v>
      </c>
      <c r="T80" s="719">
        <v>1</v>
      </c>
      <c r="U80" s="719">
        <v>1</v>
      </c>
      <c r="V80" s="719"/>
      <c r="W80" s="719">
        <v>1</v>
      </c>
      <c r="X80" s="719">
        <v>2</v>
      </c>
      <c r="Y80" s="719">
        <v>8</v>
      </c>
      <c r="Z80" s="719"/>
      <c r="AA80" s="719">
        <v>2</v>
      </c>
      <c r="AB80" s="719">
        <v>1</v>
      </c>
      <c r="AC80" s="719">
        <v>3</v>
      </c>
      <c r="AD80" s="719">
        <v>2</v>
      </c>
      <c r="AE80" s="719">
        <v>2</v>
      </c>
    </row>
    <row r="81" spans="1:31">
      <c r="A81" s="717" t="s">
        <v>48</v>
      </c>
      <c r="B81" s="726">
        <f t="shared" ref="B81:Y81" si="19">SUM(B78:B80)</f>
        <v>0</v>
      </c>
      <c r="C81" s="726">
        <f t="shared" si="19"/>
        <v>2</v>
      </c>
      <c r="D81" s="726">
        <f t="shared" si="19"/>
        <v>2</v>
      </c>
      <c r="E81" s="726">
        <f t="shared" si="19"/>
        <v>4</v>
      </c>
      <c r="F81" s="726">
        <f t="shared" si="19"/>
        <v>2</v>
      </c>
      <c r="G81" s="726">
        <f t="shared" si="19"/>
        <v>3</v>
      </c>
      <c r="H81" s="726">
        <f t="shared" si="19"/>
        <v>5</v>
      </c>
      <c r="I81" s="726">
        <f t="shared" si="19"/>
        <v>1</v>
      </c>
      <c r="J81" s="726">
        <f t="shared" si="19"/>
        <v>1</v>
      </c>
      <c r="K81" s="726">
        <f t="shared" si="19"/>
        <v>4</v>
      </c>
      <c r="L81" s="726">
        <f t="shared" si="19"/>
        <v>10</v>
      </c>
      <c r="M81" s="726">
        <f t="shared" si="19"/>
        <v>24</v>
      </c>
      <c r="N81" s="726">
        <f t="shared" si="19"/>
        <v>0</v>
      </c>
      <c r="O81" s="726">
        <f t="shared" si="19"/>
        <v>1</v>
      </c>
      <c r="P81" s="726">
        <f t="shared" si="19"/>
        <v>10</v>
      </c>
      <c r="Q81" s="726">
        <f t="shared" si="19"/>
        <v>5</v>
      </c>
      <c r="R81" s="726">
        <f t="shared" si="19"/>
        <v>1</v>
      </c>
      <c r="S81" s="726">
        <f t="shared" si="19"/>
        <v>12</v>
      </c>
      <c r="T81" s="726">
        <f t="shared" si="19"/>
        <v>17</v>
      </c>
      <c r="U81" s="726">
        <f t="shared" si="19"/>
        <v>10</v>
      </c>
      <c r="V81" s="726">
        <f t="shared" si="19"/>
        <v>10</v>
      </c>
      <c r="W81" s="726">
        <f t="shared" si="19"/>
        <v>6</v>
      </c>
      <c r="X81" s="726">
        <f t="shared" si="19"/>
        <v>10</v>
      </c>
      <c r="Y81" s="726">
        <f t="shared" si="19"/>
        <v>17</v>
      </c>
      <c r="Z81" s="726">
        <f t="shared" ref="Z81:AE81" si="20">SUM(Z78:Z80)</f>
        <v>1</v>
      </c>
      <c r="AA81" s="726">
        <f t="shared" si="20"/>
        <v>4</v>
      </c>
      <c r="AB81" s="726">
        <f t="shared" si="20"/>
        <v>5</v>
      </c>
      <c r="AC81" s="726">
        <f t="shared" si="20"/>
        <v>17</v>
      </c>
      <c r="AD81" s="726">
        <f t="shared" si="20"/>
        <v>15</v>
      </c>
      <c r="AE81" s="726">
        <f t="shared" si="20"/>
        <v>24</v>
      </c>
    </row>
    <row r="82" spans="1:3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51"/>
  <sheetViews>
    <sheetView rightToLeft="1" workbookViewId="0">
      <pane xSplit="1" topLeftCell="Q1" activePane="topRight" state="frozen"/>
      <selection pane="topRight" activeCell="AE28" sqref="AE28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31" ht="18.75" customHeight="1"/>
    <row r="2" spans="1:31" ht="33.75" customHeight="1">
      <c r="A2" s="716" t="s">
        <v>2148</v>
      </c>
      <c r="B2" s="711" t="s">
        <v>34</v>
      </c>
      <c r="C2" s="711" t="s">
        <v>35</v>
      </c>
      <c r="D2" s="711" t="s">
        <v>36</v>
      </c>
      <c r="E2" s="711" t="s">
        <v>37</v>
      </c>
      <c r="F2" s="711" t="s">
        <v>38</v>
      </c>
      <c r="G2" s="711" t="s">
        <v>39</v>
      </c>
      <c r="H2" s="711" t="s">
        <v>40</v>
      </c>
      <c r="I2" s="711" t="s">
        <v>41</v>
      </c>
      <c r="J2" s="711" t="s">
        <v>42</v>
      </c>
      <c r="K2" s="711" t="s">
        <v>43</v>
      </c>
      <c r="L2" s="711" t="s">
        <v>44</v>
      </c>
      <c r="M2" s="711" t="s">
        <v>169</v>
      </c>
      <c r="N2" s="711" t="s">
        <v>176</v>
      </c>
      <c r="O2" s="711" t="s">
        <v>1476</v>
      </c>
      <c r="P2" s="711" t="s">
        <v>1507</v>
      </c>
      <c r="Q2" s="711" t="s">
        <v>1557</v>
      </c>
      <c r="R2" s="711" t="s">
        <v>1613</v>
      </c>
      <c r="S2" s="711" t="s">
        <v>1643</v>
      </c>
      <c r="T2" s="711" t="s">
        <v>1704</v>
      </c>
      <c r="U2" s="711" t="s">
        <v>1732</v>
      </c>
      <c r="V2" s="711" t="s">
        <v>1857</v>
      </c>
      <c r="W2" s="711" t="s">
        <v>1911</v>
      </c>
      <c r="X2" s="711" t="s">
        <v>1953</v>
      </c>
      <c r="Y2" s="711" t="s">
        <v>1977</v>
      </c>
      <c r="Z2" s="711" t="s">
        <v>2076</v>
      </c>
      <c r="AA2" s="711" t="s">
        <v>2198</v>
      </c>
      <c r="AB2" s="711" t="s">
        <v>2282</v>
      </c>
      <c r="AC2" s="711" t="s">
        <v>2343</v>
      </c>
      <c r="AD2" s="711" t="s">
        <v>2455</v>
      </c>
      <c r="AE2" s="711" t="s">
        <v>2554</v>
      </c>
    </row>
    <row r="3" spans="1:31">
      <c r="A3" s="724" t="s">
        <v>192</v>
      </c>
      <c r="B3" s="723"/>
      <c r="C3" s="706"/>
      <c r="D3" s="719" t="s">
        <v>2138</v>
      </c>
      <c r="E3" s="706"/>
      <c r="F3" s="706">
        <v>19000</v>
      </c>
      <c r="G3" s="706">
        <v>19000</v>
      </c>
      <c r="H3" s="706">
        <v>29000</v>
      </c>
      <c r="I3" s="719" t="s">
        <v>2138</v>
      </c>
      <c r="J3" s="706">
        <v>61500</v>
      </c>
      <c r="K3" s="706">
        <v>52000</v>
      </c>
      <c r="L3" s="706">
        <v>5000</v>
      </c>
      <c r="M3" s="706">
        <v>85000</v>
      </c>
      <c r="N3" s="723"/>
      <c r="O3" s="706"/>
      <c r="P3" s="706">
        <v>3314</v>
      </c>
      <c r="Q3" s="706">
        <v>34000</v>
      </c>
      <c r="R3" s="706">
        <v>39360</v>
      </c>
      <c r="S3" s="706">
        <v>30000</v>
      </c>
      <c r="T3" s="706">
        <v>36597</v>
      </c>
      <c r="U3" s="706">
        <v>33322</v>
      </c>
      <c r="V3" s="706">
        <v>26361</v>
      </c>
      <c r="W3" s="706">
        <v>33324</v>
      </c>
      <c r="X3" s="706">
        <v>18000</v>
      </c>
      <c r="Y3" s="706">
        <v>53043</v>
      </c>
      <c r="Z3" s="723"/>
      <c r="AA3" s="706">
        <v>9851</v>
      </c>
      <c r="AB3" s="706">
        <v>20000</v>
      </c>
      <c r="AC3" s="706">
        <v>52788</v>
      </c>
      <c r="AD3" s="706">
        <v>48246</v>
      </c>
      <c r="AE3" s="706">
        <v>12754</v>
      </c>
    </row>
    <row r="4" spans="1:31">
      <c r="A4" s="724" t="s">
        <v>196</v>
      </c>
      <c r="B4" s="723"/>
      <c r="C4" s="706"/>
      <c r="D4" s="719" t="s">
        <v>2138</v>
      </c>
      <c r="E4" s="706"/>
      <c r="F4" s="706"/>
      <c r="G4" s="706"/>
      <c r="H4" s="706"/>
      <c r="I4" s="719" t="s">
        <v>2138</v>
      </c>
      <c r="J4" s="706"/>
      <c r="K4" s="706">
        <v>8148</v>
      </c>
      <c r="L4" s="706">
        <v>3870</v>
      </c>
      <c r="M4" s="706">
        <v>6477</v>
      </c>
      <c r="N4" s="723"/>
      <c r="O4" s="706"/>
      <c r="P4" s="706"/>
      <c r="Q4" s="706"/>
      <c r="R4" s="706"/>
      <c r="S4" s="706"/>
      <c r="T4" s="706"/>
      <c r="U4" s="706"/>
      <c r="V4" s="706"/>
      <c r="W4" s="706"/>
      <c r="X4" s="706">
        <v>4600</v>
      </c>
      <c r="Y4" s="706">
        <v>5400</v>
      </c>
      <c r="Z4" s="723"/>
      <c r="AA4" s="706"/>
      <c r="AB4" s="706"/>
      <c r="AC4" s="706"/>
      <c r="AD4" s="706">
        <v>6000</v>
      </c>
      <c r="AE4" s="706"/>
    </row>
    <row r="5" spans="1:31">
      <c r="A5" s="724" t="s">
        <v>195</v>
      </c>
      <c r="B5" s="723">
        <v>4000</v>
      </c>
      <c r="C5" s="706">
        <v>500</v>
      </c>
      <c r="D5" s="719" t="s">
        <v>2138</v>
      </c>
      <c r="E5" s="706">
        <v>5129</v>
      </c>
      <c r="F5" s="706">
        <v>300</v>
      </c>
      <c r="G5" s="706">
        <v>2000</v>
      </c>
      <c r="H5" s="706"/>
      <c r="I5" s="719" t="s">
        <v>2138</v>
      </c>
      <c r="J5" s="706">
        <v>5629</v>
      </c>
      <c r="K5" s="706">
        <v>529</v>
      </c>
      <c r="L5" s="706">
        <v>4000</v>
      </c>
      <c r="M5" s="706">
        <v>19500</v>
      </c>
      <c r="N5" s="723"/>
      <c r="O5" s="706">
        <v>2032</v>
      </c>
      <c r="P5" s="706">
        <v>500</v>
      </c>
      <c r="Q5" s="706">
        <v>5000</v>
      </c>
      <c r="R5" s="706">
        <v>2000</v>
      </c>
      <c r="S5" s="706">
        <v>2000</v>
      </c>
      <c r="T5" s="706">
        <v>2000</v>
      </c>
      <c r="U5" s="706"/>
      <c r="V5" s="706">
        <v>1500</v>
      </c>
      <c r="W5" s="706">
        <v>2650</v>
      </c>
      <c r="X5" s="706"/>
      <c r="Y5" s="706">
        <v>1450</v>
      </c>
      <c r="Z5" s="723">
        <v>64</v>
      </c>
      <c r="AA5" s="706">
        <v>2519</v>
      </c>
      <c r="AB5" s="706">
        <v>2100</v>
      </c>
      <c r="AC5" s="706">
        <v>500</v>
      </c>
      <c r="AD5" s="706"/>
      <c r="AE5" s="706">
        <v>5000</v>
      </c>
    </row>
    <row r="6" spans="1:31">
      <c r="A6" s="717" t="s">
        <v>48</v>
      </c>
      <c r="B6" s="705">
        <f t="shared" ref="B6:Y6" si="0">SUM(B3:B5)</f>
        <v>4000</v>
      </c>
      <c r="C6" s="705">
        <f t="shared" si="0"/>
        <v>500</v>
      </c>
      <c r="D6" s="705">
        <f t="shared" si="0"/>
        <v>0</v>
      </c>
      <c r="E6" s="705">
        <f t="shared" si="0"/>
        <v>5129</v>
      </c>
      <c r="F6" s="705">
        <f t="shared" si="0"/>
        <v>19300</v>
      </c>
      <c r="G6" s="705">
        <f t="shared" si="0"/>
        <v>21000</v>
      </c>
      <c r="H6" s="705">
        <f t="shared" si="0"/>
        <v>29000</v>
      </c>
      <c r="I6" s="705">
        <f t="shared" si="0"/>
        <v>0</v>
      </c>
      <c r="J6" s="705">
        <f t="shared" si="0"/>
        <v>67129</v>
      </c>
      <c r="K6" s="705">
        <f t="shared" si="0"/>
        <v>60677</v>
      </c>
      <c r="L6" s="705">
        <f t="shared" si="0"/>
        <v>12870</v>
      </c>
      <c r="M6" s="705">
        <f t="shared" si="0"/>
        <v>110977</v>
      </c>
      <c r="N6" s="705">
        <f t="shared" si="0"/>
        <v>0</v>
      </c>
      <c r="O6" s="705">
        <f t="shared" si="0"/>
        <v>2032</v>
      </c>
      <c r="P6" s="705">
        <f t="shared" si="0"/>
        <v>3814</v>
      </c>
      <c r="Q6" s="705">
        <f t="shared" si="0"/>
        <v>39000</v>
      </c>
      <c r="R6" s="705">
        <f t="shared" si="0"/>
        <v>41360</v>
      </c>
      <c r="S6" s="705">
        <f t="shared" si="0"/>
        <v>32000</v>
      </c>
      <c r="T6" s="705">
        <f t="shared" si="0"/>
        <v>38597</v>
      </c>
      <c r="U6" s="705">
        <f t="shared" si="0"/>
        <v>33322</v>
      </c>
      <c r="V6" s="705">
        <f t="shared" si="0"/>
        <v>27861</v>
      </c>
      <c r="W6" s="705">
        <f t="shared" si="0"/>
        <v>35974</v>
      </c>
      <c r="X6" s="705">
        <f t="shared" si="0"/>
        <v>22600</v>
      </c>
      <c r="Y6" s="705">
        <f t="shared" si="0"/>
        <v>59893</v>
      </c>
      <c r="Z6" s="705">
        <f t="shared" ref="Z6:AE6" si="1">SUM(Z3:Z5)</f>
        <v>64</v>
      </c>
      <c r="AA6" s="705">
        <f t="shared" si="1"/>
        <v>12370</v>
      </c>
      <c r="AB6" s="705">
        <f t="shared" si="1"/>
        <v>22100</v>
      </c>
      <c r="AC6" s="705">
        <f t="shared" si="1"/>
        <v>53288</v>
      </c>
      <c r="AD6" s="705">
        <f t="shared" si="1"/>
        <v>54246</v>
      </c>
      <c r="AE6" s="705">
        <f t="shared" si="1"/>
        <v>17754</v>
      </c>
    </row>
    <row r="27" spans="1:31" ht="33.75" customHeight="1">
      <c r="A27" s="716" t="s">
        <v>2149</v>
      </c>
      <c r="B27" s="169" t="s">
        <v>34</v>
      </c>
      <c r="C27" s="169" t="s">
        <v>35</v>
      </c>
      <c r="D27" s="169" t="s">
        <v>36</v>
      </c>
      <c r="E27" s="169" t="s">
        <v>37</v>
      </c>
      <c r="F27" s="169" t="s">
        <v>38</v>
      </c>
      <c r="G27" s="169" t="s">
        <v>39</v>
      </c>
      <c r="H27" s="169" t="s">
        <v>40</v>
      </c>
      <c r="I27" s="169" t="s">
        <v>41</v>
      </c>
      <c r="J27" s="169" t="s">
        <v>42</v>
      </c>
      <c r="K27" s="169" t="s">
        <v>43</v>
      </c>
      <c r="L27" s="169" t="s">
        <v>44</v>
      </c>
      <c r="M27" s="169" t="s">
        <v>169</v>
      </c>
      <c r="N27" s="169" t="s">
        <v>176</v>
      </c>
      <c r="O27" s="169" t="s">
        <v>1476</v>
      </c>
      <c r="P27" s="169" t="s">
        <v>1507</v>
      </c>
      <c r="Q27" s="169" t="s">
        <v>1557</v>
      </c>
      <c r="R27" s="169" t="s">
        <v>1613</v>
      </c>
      <c r="S27" s="169" t="s">
        <v>1643</v>
      </c>
      <c r="T27" s="169" t="s">
        <v>1704</v>
      </c>
      <c r="U27" s="169" t="s">
        <v>1732</v>
      </c>
      <c r="V27" s="169" t="s">
        <v>1857</v>
      </c>
      <c r="W27" s="169" t="s">
        <v>1911</v>
      </c>
      <c r="X27" s="169" t="s">
        <v>1953</v>
      </c>
      <c r="Y27" s="169" t="s">
        <v>1977</v>
      </c>
      <c r="Z27" s="169" t="s">
        <v>2076</v>
      </c>
      <c r="AA27" s="169" t="s">
        <v>2198</v>
      </c>
      <c r="AB27" s="169" t="s">
        <v>2282</v>
      </c>
      <c r="AC27" s="169" t="s">
        <v>2343</v>
      </c>
      <c r="AD27" s="169" t="s">
        <v>2455</v>
      </c>
      <c r="AE27" s="169" t="s">
        <v>2554</v>
      </c>
    </row>
    <row r="28" spans="1:31">
      <c r="A28" s="724" t="s">
        <v>192</v>
      </c>
      <c r="B28" s="725"/>
      <c r="C28" s="719"/>
      <c r="D28" s="719" t="s">
        <v>2138</v>
      </c>
      <c r="E28" s="719"/>
      <c r="F28" s="719">
        <v>1</v>
      </c>
      <c r="G28" s="719">
        <v>1</v>
      </c>
      <c r="H28" s="719">
        <v>2</v>
      </c>
      <c r="I28" s="719" t="s">
        <v>2138</v>
      </c>
      <c r="J28" s="719">
        <v>3</v>
      </c>
      <c r="K28" s="719">
        <v>2</v>
      </c>
      <c r="L28" s="719">
        <v>1</v>
      </c>
      <c r="M28" s="719">
        <v>3</v>
      </c>
      <c r="N28" s="725"/>
      <c r="O28" s="719"/>
      <c r="P28" s="719">
        <v>1</v>
      </c>
      <c r="Q28" s="719">
        <v>3</v>
      </c>
      <c r="R28" s="719">
        <v>4</v>
      </c>
      <c r="S28" s="719">
        <v>1</v>
      </c>
      <c r="T28" s="719">
        <v>5</v>
      </c>
      <c r="U28" s="719">
        <v>3</v>
      </c>
      <c r="V28" s="719">
        <v>2</v>
      </c>
      <c r="W28" s="719">
        <v>4</v>
      </c>
      <c r="X28" s="719">
        <v>1</v>
      </c>
      <c r="Y28" s="719">
        <v>7</v>
      </c>
      <c r="Z28" s="725"/>
      <c r="AA28" s="719">
        <v>2</v>
      </c>
      <c r="AB28" s="719">
        <v>4</v>
      </c>
      <c r="AC28" s="719">
        <v>3</v>
      </c>
      <c r="AD28" s="719">
        <v>3</v>
      </c>
      <c r="AE28" s="719">
        <v>1</v>
      </c>
    </row>
    <row r="29" spans="1:31">
      <c r="A29" s="724" t="s">
        <v>196</v>
      </c>
      <c r="B29" s="725"/>
      <c r="C29" s="719"/>
      <c r="D29" s="719" t="s">
        <v>2138</v>
      </c>
      <c r="E29" s="719"/>
      <c r="F29" s="719"/>
      <c r="G29" s="719"/>
      <c r="H29" s="719"/>
      <c r="I29" s="719" t="s">
        <v>2138</v>
      </c>
      <c r="J29" s="719"/>
      <c r="K29" s="719">
        <v>6</v>
      </c>
      <c r="L29" s="719">
        <v>3</v>
      </c>
      <c r="M29" s="719">
        <v>3</v>
      </c>
      <c r="N29" s="725"/>
      <c r="O29" s="719"/>
      <c r="P29" s="719"/>
      <c r="Q29" s="719"/>
      <c r="R29" s="719"/>
      <c r="S29" s="719"/>
      <c r="T29" s="719"/>
      <c r="U29" s="719"/>
      <c r="V29" s="719"/>
      <c r="W29" s="719"/>
      <c r="X29" s="719">
        <v>1</v>
      </c>
      <c r="Y29" s="719">
        <v>2</v>
      </c>
      <c r="Z29" s="725"/>
      <c r="AA29" s="719"/>
      <c r="AB29" s="719"/>
      <c r="AC29" s="719"/>
      <c r="AD29" s="719">
        <v>2</v>
      </c>
      <c r="AE29" s="719"/>
    </row>
    <row r="30" spans="1:31">
      <c r="A30" s="724" t="s">
        <v>195</v>
      </c>
      <c r="B30" s="725">
        <v>2</v>
      </c>
      <c r="C30" s="719">
        <v>1</v>
      </c>
      <c r="D30" s="719" t="s">
        <v>2138</v>
      </c>
      <c r="E30" s="719">
        <v>4</v>
      </c>
      <c r="F30" s="719">
        <v>1</v>
      </c>
      <c r="G30" s="719">
        <v>1</v>
      </c>
      <c r="H30" s="719"/>
      <c r="I30" s="719" t="s">
        <v>2138</v>
      </c>
      <c r="J30" s="719">
        <v>2</v>
      </c>
      <c r="K30" s="719">
        <v>1</v>
      </c>
      <c r="L30" s="719">
        <v>1</v>
      </c>
      <c r="M30" s="719">
        <v>7</v>
      </c>
      <c r="N30" s="725"/>
      <c r="O30" s="719">
        <v>3</v>
      </c>
      <c r="P30" s="719">
        <v>2</v>
      </c>
      <c r="Q30" s="719">
        <v>2</v>
      </c>
      <c r="R30" s="719">
        <v>1</v>
      </c>
      <c r="S30" s="719">
        <v>1</v>
      </c>
      <c r="T30" s="719">
        <v>1</v>
      </c>
      <c r="U30" s="719"/>
      <c r="V30" s="719">
        <v>2</v>
      </c>
      <c r="W30" s="719">
        <v>2</v>
      </c>
      <c r="X30" s="719"/>
      <c r="Y30" s="719">
        <v>2</v>
      </c>
      <c r="Z30" s="725">
        <v>1</v>
      </c>
      <c r="AA30" s="719">
        <v>2</v>
      </c>
      <c r="AB30" s="719">
        <v>1</v>
      </c>
      <c r="AC30" s="719">
        <v>1</v>
      </c>
      <c r="AD30" s="719"/>
      <c r="AE30" s="719">
        <v>1</v>
      </c>
    </row>
    <row r="31" spans="1:31">
      <c r="A31" s="717" t="s">
        <v>48</v>
      </c>
      <c r="B31" s="726">
        <f t="shared" ref="B31:Y31" si="2">SUM(B28:B30)</f>
        <v>2</v>
      </c>
      <c r="C31" s="726">
        <f t="shared" si="2"/>
        <v>1</v>
      </c>
      <c r="D31" s="726">
        <f t="shared" si="2"/>
        <v>0</v>
      </c>
      <c r="E31" s="726">
        <f t="shared" si="2"/>
        <v>4</v>
      </c>
      <c r="F31" s="726">
        <f t="shared" si="2"/>
        <v>2</v>
      </c>
      <c r="G31" s="726">
        <f t="shared" si="2"/>
        <v>2</v>
      </c>
      <c r="H31" s="726">
        <f t="shared" si="2"/>
        <v>2</v>
      </c>
      <c r="I31" s="726">
        <f t="shared" si="2"/>
        <v>0</v>
      </c>
      <c r="J31" s="726">
        <f t="shared" si="2"/>
        <v>5</v>
      </c>
      <c r="K31" s="726">
        <f t="shared" si="2"/>
        <v>9</v>
      </c>
      <c r="L31" s="726">
        <f t="shared" si="2"/>
        <v>5</v>
      </c>
      <c r="M31" s="726">
        <f t="shared" si="2"/>
        <v>13</v>
      </c>
      <c r="N31" s="726">
        <f t="shared" si="2"/>
        <v>0</v>
      </c>
      <c r="O31" s="726">
        <f t="shared" si="2"/>
        <v>3</v>
      </c>
      <c r="P31" s="726">
        <f t="shared" si="2"/>
        <v>3</v>
      </c>
      <c r="Q31" s="726">
        <f t="shared" si="2"/>
        <v>5</v>
      </c>
      <c r="R31" s="726">
        <f t="shared" si="2"/>
        <v>5</v>
      </c>
      <c r="S31" s="726">
        <f t="shared" si="2"/>
        <v>2</v>
      </c>
      <c r="T31" s="726">
        <f t="shared" si="2"/>
        <v>6</v>
      </c>
      <c r="U31" s="726">
        <f t="shared" si="2"/>
        <v>3</v>
      </c>
      <c r="V31" s="726">
        <f t="shared" si="2"/>
        <v>4</v>
      </c>
      <c r="W31" s="726">
        <f t="shared" si="2"/>
        <v>6</v>
      </c>
      <c r="X31" s="726">
        <f t="shared" si="2"/>
        <v>2</v>
      </c>
      <c r="Y31" s="726">
        <f t="shared" si="2"/>
        <v>11</v>
      </c>
      <c r="Z31" s="726">
        <f t="shared" ref="Z31:AE31" si="3">SUM(Z28:Z30)</f>
        <v>1</v>
      </c>
      <c r="AA31" s="726">
        <f t="shared" si="3"/>
        <v>4</v>
      </c>
      <c r="AB31" s="726">
        <f t="shared" si="3"/>
        <v>5</v>
      </c>
      <c r="AC31" s="726">
        <f t="shared" si="3"/>
        <v>4</v>
      </c>
      <c r="AD31" s="726">
        <f t="shared" si="3"/>
        <v>5</v>
      </c>
      <c r="AE31" s="726">
        <f t="shared" si="3"/>
        <v>2</v>
      </c>
    </row>
    <row r="32" spans="1:3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45"/>
  <sheetViews>
    <sheetView rightToLeft="1" workbookViewId="0">
      <selection activeCell="A244" sqref="A244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74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1192</v>
      </c>
      <c r="B1" t="s">
        <v>0</v>
      </c>
      <c r="C1" t="s">
        <v>275</v>
      </c>
      <c r="D1" t="s">
        <v>1880</v>
      </c>
      <c r="E1" t="s">
        <v>194</v>
      </c>
      <c r="F1" t="s">
        <v>1881</v>
      </c>
      <c r="G1" t="s">
        <v>198</v>
      </c>
      <c r="H1" t="s">
        <v>1882</v>
      </c>
      <c r="I1" t="s">
        <v>1883</v>
      </c>
      <c r="J1" t="s">
        <v>456</v>
      </c>
      <c r="K1" t="s">
        <v>2162</v>
      </c>
    </row>
    <row r="2" spans="1:11">
      <c r="A2" t="s">
        <v>1790</v>
      </c>
      <c r="B2" t="s">
        <v>185</v>
      </c>
      <c r="C2" t="s">
        <v>1791</v>
      </c>
      <c r="D2" t="s">
        <v>1195</v>
      </c>
      <c r="E2" t="s">
        <v>192</v>
      </c>
      <c r="F2" t="s">
        <v>23</v>
      </c>
      <c r="G2">
        <v>50079000</v>
      </c>
      <c r="H2" t="s">
        <v>1721</v>
      </c>
      <c r="I2" t="s">
        <v>1792</v>
      </c>
      <c r="J2" s="513">
        <v>2.1083317725135858E-2</v>
      </c>
      <c r="K2" s="513">
        <v>2.1083317725135858E-2</v>
      </c>
    </row>
    <row r="3" spans="1:11">
      <c r="A3" t="s">
        <v>2301</v>
      </c>
      <c r="B3" t="s">
        <v>2032</v>
      </c>
      <c r="C3" t="s">
        <v>2302</v>
      </c>
      <c r="D3" t="s">
        <v>1195</v>
      </c>
      <c r="E3" t="s">
        <v>192</v>
      </c>
      <c r="F3" t="s">
        <v>23</v>
      </c>
      <c r="G3">
        <v>50000000</v>
      </c>
      <c r="H3" t="s">
        <v>2288</v>
      </c>
      <c r="I3" t="s">
        <v>2303</v>
      </c>
      <c r="J3" s="513">
        <v>2.1050058632496513E-2</v>
      </c>
      <c r="K3" s="513">
        <v>4.2133376357632368E-2</v>
      </c>
    </row>
    <row r="4" spans="1:11">
      <c r="A4" t="s">
        <v>2304</v>
      </c>
      <c r="B4" t="s">
        <v>2032</v>
      </c>
      <c r="C4" t="s">
        <v>2305</v>
      </c>
      <c r="D4" t="s">
        <v>1195</v>
      </c>
      <c r="E4" t="s">
        <v>192</v>
      </c>
      <c r="F4" t="s">
        <v>23</v>
      </c>
      <c r="G4">
        <v>50000000</v>
      </c>
      <c r="H4" t="s">
        <v>2288</v>
      </c>
      <c r="I4" t="s">
        <v>2306</v>
      </c>
      <c r="J4" s="513">
        <v>2.1050058632496513E-2</v>
      </c>
      <c r="K4" s="513">
        <v>6.3183434990128878E-2</v>
      </c>
    </row>
    <row r="5" spans="1:11">
      <c r="A5" t="s">
        <v>2587</v>
      </c>
      <c r="B5" t="s">
        <v>193</v>
      </c>
      <c r="C5" t="s">
        <v>2588</v>
      </c>
      <c r="D5" t="s">
        <v>1195</v>
      </c>
      <c r="E5" t="s">
        <v>192</v>
      </c>
      <c r="F5" t="s">
        <v>23</v>
      </c>
      <c r="G5">
        <v>50000000</v>
      </c>
      <c r="H5" t="s">
        <v>2575</v>
      </c>
      <c r="I5" t="s">
        <v>1399</v>
      </c>
      <c r="J5" s="513">
        <v>2.1050058632496513E-2</v>
      </c>
      <c r="K5" s="513">
        <v>8.4233493622625388E-2</v>
      </c>
    </row>
    <row r="6" spans="1:11">
      <c r="A6" t="s">
        <v>2589</v>
      </c>
      <c r="B6" t="s">
        <v>193</v>
      </c>
      <c r="C6" t="s">
        <v>2590</v>
      </c>
      <c r="D6" t="s">
        <v>1195</v>
      </c>
      <c r="E6" t="s">
        <v>192</v>
      </c>
      <c r="F6" t="s">
        <v>23</v>
      </c>
      <c r="G6">
        <v>50000000</v>
      </c>
      <c r="H6" t="s">
        <v>1446</v>
      </c>
      <c r="I6" t="s">
        <v>2591</v>
      </c>
      <c r="J6" s="513">
        <v>2.1050058632496513E-2</v>
      </c>
      <c r="K6" s="513">
        <v>0.1052835522551219</v>
      </c>
    </row>
    <row r="7" spans="1:11">
      <c r="A7" t="s">
        <v>1193</v>
      </c>
      <c r="B7" t="s">
        <v>187</v>
      </c>
      <c r="C7" t="s">
        <v>1194</v>
      </c>
      <c r="D7" t="s">
        <v>1195</v>
      </c>
      <c r="E7" t="s">
        <v>192</v>
      </c>
      <c r="F7" t="s">
        <v>23</v>
      </c>
      <c r="G7">
        <v>48688952</v>
      </c>
      <c r="H7" t="s">
        <v>662</v>
      </c>
      <c r="I7" t="s">
        <v>1461</v>
      </c>
      <c r="J7" s="513">
        <v>2.049810588709617E-2</v>
      </c>
      <c r="K7" s="513">
        <v>0.12578165814221806</v>
      </c>
    </row>
    <row r="8" spans="1:11">
      <c r="A8" t="s">
        <v>1196</v>
      </c>
      <c r="B8" t="s">
        <v>193</v>
      </c>
      <c r="C8" t="s">
        <v>1197</v>
      </c>
      <c r="D8" t="s">
        <v>1195</v>
      </c>
      <c r="E8" t="s">
        <v>192</v>
      </c>
      <c r="F8" t="s">
        <v>23</v>
      </c>
      <c r="G8">
        <v>40369128</v>
      </c>
      <c r="H8" t="s">
        <v>528</v>
      </c>
      <c r="I8" t="s">
        <v>1460</v>
      </c>
      <c r="J8" s="513">
        <v>1.6995450226855134E-2</v>
      </c>
      <c r="K8" s="513">
        <v>0.1427771083690732</v>
      </c>
    </row>
    <row r="9" spans="1:11">
      <c r="A9" t="s">
        <v>1793</v>
      </c>
      <c r="B9" t="s">
        <v>193</v>
      </c>
      <c r="C9" t="s">
        <v>1794</v>
      </c>
      <c r="D9" t="s">
        <v>1195</v>
      </c>
      <c r="E9" t="s">
        <v>192</v>
      </c>
      <c r="F9" t="s">
        <v>23</v>
      </c>
      <c r="G9">
        <v>40000000</v>
      </c>
      <c r="H9" t="s">
        <v>1441</v>
      </c>
      <c r="I9" t="s">
        <v>1795</v>
      </c>
      <c r="J9" s="513">
        <v>1.6840046905997212E-2</v>
      </c>
      <c r="K9" s="513">
        <v>0.15961715527507042</v>
      </c>
    </row>
    <row r="10" spans="1:11">
      <c r="A10" t="s">
        <v>1884</v>
      </c>
      <c r="B10" t="s">
        <v>193</v>
      </c>
      <c r="C10" t="s">
        <v>1885</v>
      </c>
      <c r="D10" t="s">
        <v>1195</v>
      </c>
      <c r="E10" t="s">
        <v>192</v>
      </c>
      <c r="F10" t="s">
        <v>23</v>
      </c>
      <c r="G10">
        <v>40000000</v>
      </c>
      <c r="H10" t="s">
        <v>1866</v>
      </c>
      <c r="I10" t="s">
        <v>1886</v>
      </c>
      <c r="J10" s="513">
        <v>1.6840046905997212E-2</v>
      </c>
      <c r="K10" s="513">
        <v>0.17645720218106764</v>
      </c>
    </row>
    <row r="11" spans="1:11">
      <c r="A11" t="s">
        <v>2368</v>
      </c>
      <c r="B11" t="s">
        <v>2032</v>
      </c>
      <c r="C11" t="s">
        <v>2369</v>
      </c>
      <c r="D11" t="s">
        <v>1195</v>
      </c>
      <c r="E11" t="s">
        <v>192</v>
      </c>
      <c r="F11" t="s">
        <v>23</v>
      </c>
      <c r="G11">
        <v>40000000</v>
      </c>
      <c r="H11" t="s">
        <v>2347</v>
      </c>
      <c r="I11" t="s">
        <v>2370</v>
      </c>
      <c r="J11" s="513">
        <v>1.6840046905997212E-2</v>
      </c>
      <c r="K11" s="513">
        <v>0.19329724908706486</v>
      </c>
    </row>
    <row r="12" spans="1:11">
      <c r="A12" t="s">
        <v>1526</v>
      </c>
      <c r="B12" t="s">
        <v>193</v>
      </c>
      <c r="C12" t="s">
        <v>1527</v>
      </c>
      <c r="D12" t="s">
        <v>1195</v>
      </c>
      <c r="E12" t="s">
        <v>192</v>
      </c>
      <c r="F12" t="s">
        <v>23</v>
      </c>
      <c r="G12">
        <v>39891591</v>
      </c>
      <c r="H12" t="s">
        <v>1520</v>
      </c>
      <c r="I12" t="s">
        <v>1528</v>
      </c>
      <c r="J12" s="513">
        <v>1.6794406589871406E-2</v>
      </c>
      <c r="K12" s="513">
        <v>0.21009165567693627</v>
      </c>
    </row>
    <row r="13" spans="1:11">
      <c r="A13" t="s">
        <v>2371</v>
      </c>
      <c r="B13" t="s">
        <v>2032</v>
      </c>
      <c r="C13" t="s">
        <v>2372</v>
      </c>
      <c r="D13" t="s">
        <v>1195</v>
      </c>
      <c r="E13" t="s">
        <v>192</v>
      </c>
      <c r="F13" t="s">
        <v>23</v>
      </c>
      <c r="G13">
        <v>38220458</v>
      </c>
      <c r="H13" t="s">
        <v>2360</v>
      </c>
      <c r="I13" t="s">
        <v>2373</v>
      </c>
      <c r="J13" s="513">
        <v>1.6090857637217407E-2</v>
      </c>
      <c r="K13" s="513">
        <v>0.22618251331415368</v>
      </c>
    </row>
    <row r="14" spans="1:11">
      <c r="A14" t="s">
        <v>2374</v>
      </c>
      <c r="B14" t="s">
        <v>2032</v>
      </c>
      <c r="C14" t="s">
        <v>2375</v>
      </c>
      <c r="D14" t="s">
        <v>1195</v>
      </c>
      <c r="E14" t="s">
        <v>192</v>
      </c>
      <c r="F14" t="s">
        <v>23</v>
      </c>
      <c r="G14">
        <v>35500000</v>
      </c>
      <c r="H14" t="s">
        <v>2350</v>
      </c>
      <c r="I14" t="s">
        <v>2376</v>
      </c>
      <c r="J14" s="513">
        <v>1.4945541629072525E-2</v>
      </c>
      <c r="K14" s="513">
        <v>0.2411280549432262</v>
      </c>
    </row>
    <row r="15" spans="1:11">
      <c r="A15" t="s">
        <v>2377</v>
      </c>
      <c r="B15" t="s">
        <v>2032</v>
      </c>
      <c r="C15" t="s">
        <v>2378</v>
      </c>
      <c r="D15" t="s">
        <v>1195</v>
      </c>
      <c r="E15" t="s">
        <v>192</v>
      </c>
      <c r="F15" t="s">
        <v>23</v>
      </c>
      <c r="G15">
        <v>35250000</v>
      </c>
      <c r="H15" t="s">
        <v>2342</v>
      </c>
      <c r="I15" t="s">
        <v>2379</v>
      </c>
      <c r="J15" s="513">
        <v>1.4840291335910043E-2</v>
      </c>
      <c r="K15" s="513">
        <v>0.25596834627913623</v>
      </c>
    </row>
    <row r="16" spans="1:11">
      <c r="A16" t="s">
        <v>2310</v>
      </c>
      <c r="B16" t="s">
        <v>2032</v>
      </c>
      <c r="C16" t="s">
        <v>2311</v>
      </c>
      <c r="D16" t="s">
        <v>1195</v>
      </c>
      <c r="E16" t="s">
        <v>192</v>
      </c>
      <c r="F16" t="s">
        <v>23</v>
      </c>
      <c r="G16">
        <v>30500000</v>
      </c>
      <c r="H16" t="s">
        <v>2350</v>
      </c>
      <c r="I16" t="s">
        <v>2312</v>
      </c>
      <c r="J16" s="513">
        <v>1.2840535765822874E-2</v>
      </c>
      <c r="K16" s="513">
        <v>0.26880888204495912</v>
      </c>
    </row>
    <row r="17" spans="1:11">
      <c r="A17" t="s">
        <v>1198</v>
      </c>
      <c r="B17" t="s">
        <v>185</v>
      </c>
      <c r="C17" t="s">
        <v>1199</v>
      </c>
      <c r="D17" t="s">
        <v>1195</v>
      </c>
      <c r="E17" t="s">
        <v>192</v>
      </c>
      <c r="F17" t="s">
        <v>23</v>
      </c>
      <c r="G17">
        <v>30000000</v>
      </c>
      <c r="H17" t="s">
        <v>667</v>
      </c>
      <c r="I17" t="s">
        <v>1458</v>
      </c>
      <c r="J17" s="513">
        <v>1.2630035179497909E-2</v>
      </c>
      <c r="K17" s="513">
        <v>0.28143891722445702</v>
      </c>
    </row>
    <row r="18" spans="1:11">
      <c r="A18" t="s">
        <v>1796</v>
      </c>
      <c r="B18" t="s">
        <v>193</v>
      </c>
      <c r="C18" t="s">
        <v>1797</v>
      </c>
      <c r="D18" t="s">
        <v>1195</v>
      </c>
      <c r="E18" t="s">
        <v>192</v>
      </c>
      <c r="F18" t="s">
        <v>23</v>
      </c>
      <c r="G18">
        <v>30000000</v>
      </c>
      <c r="H18" t="s">
        <v>1712</v>
      </c>
      <c r="I18" t="s">
        <v>1798</v>
      </c>
      <c r="J18" s="513">
        <v>1.2630035179497909E-2</v>
      </c>
      <c r="K18" s="513">
        <v>0.29406895240395492</v>
      </c>
    </row>
    <row r="19" spans="1:11">
      <c r="A19" t="s">
        <v>1799</v>
      </c>
      <c r="B19" t="s">
        <v>193</v>
      </c>
      <c r="C19" t="s">
        <v>1800</v>
      </c>
      <c r="D19" t="s">
        <v>1195</v>
      </c>
      <c r="E19" t="s">
        <v>192</v>
      </c>
      <c r="F19" t="s">
        <v>23</v>
      </c>
      <c r="G19">
        <v>30000000</v>
      </c>
      <c r="H19" t="s">
        <v>1760</v>
      </c>
      <c r="I19" t="s">
        <v>1801</v>
      </c>
      <c r="J19" s="513">
        <v>1.2630035179497909E-2</v>
      </c>
      <c r="K19" s="513">
        <v>0.30669898758345282</v>
      </c>
    </row>
    <row r="20" spans="1:11">
      <c r="A20" t="s">
        <v>1887</v>
      </c>
      <c r="B20" t="s">
        <v>185</v>
      </c>
      <c r="C20" t="s">
        <v>1888</v>
      </c>
      <c r="D20" t="s">
        <v>1195</v>
      </c>
      <c r="E20" t="s">
        <v>192</v>
      </c>
      <c r="F20" t="s">
        <v>23</v>
      </c>
      <c r="G20">
        <v>30000000</v>
      </c>
      <c r="H20" t="s">
        <v>1868</v>
      </c>
      <c r="I20" t="s">
        <v>1889</v>
      </c>
      <c r="J20" s="513">
        <v>1.2630035179497909E-2</v>
      </c>
      <c r="K20" s="513">
        <v>0.31932902276295072</v>
      </c>
    </row>
    <row r="21" spans="1:11">
      <c r="A21" t="s">
        <v>2033</v>
      </c>
      <c r="B21" t="s">
        <v>2032</v>
      </c>
      <c r="C21" t="s">
        <v>2034</v>
      </c>
      <c r="D21" t="s">
        <v>1195</v>
      </c>
      <c r="E21" t="s">
        <v>192</v>
      </c>
      <c r="F21" t="s">
        <v>23</v>
      </c>
      <c r="G21">
        <v>30000000</v>
      </c>
      <c r="H21" t="s">
        <v>1396</v>
      </c>
      <c r="I21" t="s">
        <v>2035</v>
      </c>
      <c r="J21" s="513">
        <v>1.2630035179497909E-2</v>
      </c>
      <c r="K21" s="513">
        <v>0.33195905794244862</v>
      </c>
    </row>
    <row r="22" spans="1:11">
      <c r="A22" t="s">
        <v>2380</v>
      </c>
      <c r="B22" t="s">
        <v>2032</v>
      </c>
      <c r="C22" t="s">
        <v>2381</v>
      </c>
      <c r="D22" t="s">
        <v>1195</v>
      </c>
      <c r="E22" t="s">
        <v>192</v>
      </c>
      <c r="F22" t="s">
        <v>23</v>
      </c>
      <c r="G22">
        <v>30000000</v>
      </c>
      <c r="H22" t="s">
        <v>2360</v>
      </c>
      <c r="I22" t="s">
        <v>2382</v>
      </c>
      <c r="J22" s="513">
        <v>1.2630035179497909E-2</v>
      </c>
      <c r="K22" s="513">
        <v>0.34458909312194652</v>
      </c>
    </row>
    <row r="23" spans="1:11">
      <c r="A23" t="s">
        <v>2526</v>
      </c>
      <c r="B23" t="s">
        <v>2032</v>
      </c>
      <c r="C23" t="s">
        <v>2527</v>
      </c>
      <c r="D23" t="s">
        <v>1195</v>
      </c>
      <c r="E23" t="s">
        <v>192</v>
      </c>
      <c r="F23" t="s">
        <v>23</v>
      </c>
      <c r="G23">
        <v>30000000</v>
      </c>
      <c r="H23" t="s">
        <v>2464</v>
      </c>
      <c r="I23" t="s">
        <v>2528</v>
      </c>
      <c r="J23" s="513">
        <v>1.2630035179497909E-2</v>
      </c>
      <c r="K23" s="513">
        <v>0.35721912830144442</v>
      </c>
    </row>
    <row r="24" spans="1:11">
      <c r="A24" t="s">
        <v>2036</v>
      </c>
      <c r="B24" t="s">
        <v>2032</v>
      </c>
      <c r="C24" t="s">
        <v>2037</v>
      </c>
      <c r="D24" t="s">
        <v>1195</v>
      </c>
      <c r="E24" t="s">
        <v>192</v>
      </c>
      <c r="F24" t="s">
        <v>23</v>
      </c>
      <c r="G24">
        <v>26500000</v>
      </c>
      <c r="H24" t="s">
        <v>1396</v>
      </c>
      <c r="I24" t="s">
        <v>2035</v>
      </c>
      <c r="J24" s="513">
        <v>1.1156531075223153E-2</v>
      </c>
      <c r="K24" s="513">
        <v>0.36837565937666755</v>
      </c>
    </row>
    <row r="25" spans="1:11">
      <c r="A25" t="s">
        <v>1802</v>
      </c>
      <c r="B25" t="s">
        <v>193</v>
      </c>
      <c r="C25" t="s">
        <v>1803</v>
      </c>
      <c r="D25" t="s">
        <v>1195</v>
      </c>
      <c r="E25" t="s">
        <v>192</v>
      </c>
      <c r="F25" t="s">
        <v>23</v>
      </c>
      <c r="G25">
        <v>25000000</v>
      </c>
      <c r="H25" t="s">
        <v>1444</v>
      </c>
      <c r="I25" t="s">
        <v>1804</v>
      </c>
      <c r="J25" s="513">
        <v>1.0525029316248257E-2</v>
      </c>
      <c r="K25" s="513">
        <v>0.37890068869291582</v>
      </c>
    </row>
    <row r="26" spans="1:11">
      <c r="A26" t="s">
        <v>2247</v>
      </c>
      <c r="B26" t="s">
        <v>193</v>
      </c>
      <c r="C26" t="s">
        <v>2248</v>
      </c>
      <c r="D26" t="s">
        <v>1195</v>
      </c>
      <c r="E26" t="s">
        <v>192</v>
      </c>
      <c r="F26" t="s">
        <v>23</v>
      </c>
      <c r="G26">
        <v>25000000</v>
      </c>
      <c r="H26" t="s">
        <v>2202</v>
      </c>
      <c r="I26" t="s">
        <v>2249</v>
      </c>
      <c r="J26" s="513">
        <v>1.0525029316248257E-2</v>
      </c>
      <c r="K26" s="513">
        <v>0.38942571800916409</v>
      </c>
    </row>
    <row r="27" spans="1:11">
      <c r="A27" t="s">
        <v>2163</v>
      </c>
      <c r="B27" t="s">
        <v>193</v>
      </c>
      <c r="C27" t="s">
        <v>2150</v>
      </c>
      <c r="D27" t="s">
        <v>1195</v>
      </c>
      <c r="E27" t="s">
        <v>192</v>
      </c>
      <c r="F27" t="s">
        <v>23</v>
      </c>
      <c r="G27">
        <v>25000000</v>
      </c>
      <c r="H27" t="s">
        <v>2204</v>
      </c>
      <c r="I27" t="s">
        <v>2151</v>
      </c>
      <c r="J27" s="513">
        <v>1.0525029316248257E-2</v>
      </c>
      <c r="K27" s="513">
        <v>0.39995074732541236</v>
      </c>
    </row>
    <row r="28" spans="1:11">
      <c r="A28" t="s">
        <v>1529</v>
      </c>
      <c r="B28" t="s">
        <v>193</v>
      </c>
      <c r="C28" t="s">
        <v>1530</v>
      </c>
      <c r="D28" t="s">
        <v>1195</v>
      </c>
      <c r="E28" t="s">
        <v>192</v>
      </c>
      <c r="F28" t="s">
        <v>23</v>
      </c>
      <c r="G28">
        <v>24598918</v>
      </c>
      <c r="H28" t="s">
        <v>1386</v>
      </c>
      <c r="I28" t="s">
        <v>1531</v>
      </c>
      <c r="J28" s="513">
        <v>1.0356173323919478E-2</v>
      </c>
      <c r="K28" s="513">
        <v>0.41030692064933183</v>
      </c>
    </row>
    <row r="29" spans="1:11">
      <c r="A29" t="s">
        <v>2374</v>
      </c>
      <c r="B29" t="s">
        <v>2032</v>
      </c>
      <c r="C29" t="s">
        <v>2375</v>
      </c>
      <c r="D29" t="s">
        <v>1195</v>
      </c>
      <c r="E29" t="s">
        <v>192</v>
      </c>
      <c r="F29" t="s">
        <v>23</v>
      </c>
      <c r="G29">
        <v>24500000</v>
      </c>
      <c r="H29" t="s">
        <v>2347</v>
      </c>
      <c r="I29" t="s">
        <v>2376</v>
      </c>
      <c r="J29" s="513">
        <v>1.0314528729923292E-2</v>
      </c>
      <c r="K29" s="513">
        <v>0.42062144937925511</v>
      </c>
    </row>
    <row r="30" spans="1:11">
      <c r="A30" t="s">
        <v>1200</v>
      </c>
      <c r="B30" t="s">
        <v>193</v>
      </c>
      <c r="C30" t="s">
        <v>1201</v>
      </c>
      <c r="D30" t="s">
        <v>1195</v>
      </c>
      <c r="E30" t="s">
        <v>192</v>
      </c>
      <c r="F30" t="s">
        <v>23</v>
      </c>
      <c r="G30">
        <v>24441466</v>
      </c>
      <c r="H30" t="s">
        <v>551</v>
      </c>
      <c r="I30" t="s">
        <v>1456</v>
      </c>
      <c r="J30" s="513">
        <v>1.02898858472834E-2</v>
      </c>
      <c r="K30" s="513">
        <v>0.43091133522653852</v>
      </c>
    </row>
    <row r="31" spans="1:11">
      <c r="A31" t="s">
        <v>2529</v>
      </c>
      <c r="B31" t="s">
        <v>2032</v>
      </c>
      <c r="C31" t="s">
        <v>2530</v>
      </c>
      <c r="D31" t="s">
        <v>1195</v>
      </c>
      <c r="E31" t="s">
        <v>192</v>
      </c>
      <c r="F31" t="s">
        <v>23</v>
      </c>
      <c r="G31">
        <v>23922700</v>
      </c>
      <c r="H31" t="s">
        <v>2468</v>
      </c>
      <c r="I31" t="s">
        <v>2531</v>
      </c>
      <c r="J31" s="513">
        <v>1.0071484752952487E-2</v>
      </c>
      <c r="K31" s="513">
        <v>0.44098281997949101</v>
      </c>
    </row>
    <row r="32" spans="1:11">
      <c r="A32" t="s">
        <v>2383</v>
      </c>
      <c r="B32" t="s">
        <v>2032</v>
      </c>
      <c r="C32" t="s">
        <v>2308</v>
      </c>
      <c r="D32" t="s">
        <v>1195</v>
      </c>
      <c r="E32" t="s">
        <v>192</v>
      </c>
      <c r="F32" t="s">
        <v>23</v>
      </c>
      <c r="G32">
        <v>23400000</v>
      </c>
      <c r="H32" t="s">
        <v>2356</v>
      </c>
      <c r="I32" t="s">
        <v>2309</v>
      </c>
      <c r="J32" s="513">
        <v>9.8514274400083694E-3</v>
      </c>
      <c r="K32" s="513">
        <v>0.4508342474194994</v>
      </c>
    </row>
    <row r="33" spans="1:11">
      <c r="A33" t="s">
        <v>1937</v>
      </c>
      <c r="B33" t="s">
        <v>185</v>
      </c>
      <c r="C33" t="s">
        <v>1938</v>
      </c>
      <c r="D33" t="s">
        <v>1195</v>
      </c>
      <c r="E33" t="s">
        <v>192</v>
      </c>
      <c r="F33" t="s">
        <v>23</v>
      </c>
      <c r="G33">
        <v>23000000</v>
      </c>
      <c r="H33" t="s">
        <v>1926</v>
      </c>
      <c r="I33" t="s">
        <v>1939</v>
      </c>
      <c r="J33" s="513">
        <v>9.6830269709483972E-3</v>
      </c>
      <c r="K33" s="513">
        <v>0.46051727439044782</v>
      </c>
    </row>
    <row r="34" spans="1:11">
      <c r="A34" t="s">
        <v>1532</v>
      </c>
      <c r="B34" t="s">
        <v>193</v>
      </c>
      <c r="C34" t="s">
        <v>1533</v>
      </c>
      <c r="D34" t="s">
        <v>1195</v>
      </c>
      <c r="E34" t="s">
        <v>192</v>
      </c>
      <c r="F34" t="s">
        <v>23</v>
      </c>
      <c r="G34">
        <v>20151525</v>
      </c>
      <c r="H34" t="s">
        <v>1521</v>
      </c>
      <c r="I34" t="s">
        <v>1534</v>
      </c>
      <c r="J34" s="513">
        <v>8.4838156556843857E-3</v>
      </c>
      <c r="K34" s="513">
        <v>0.46900109004613222</v>
      </c>
    </row>
    <row r="35" spans="1:11">
      <c r="A35" t="s">
        <v>1535</v>
      </c>
      <c r="B35" t="s">
        <v>193</v>
      </c>
      <c r="C35" t="s">
        <v>1536</v>
      </c>
      <c r="D35" t="s">
        <v>1195</v>
      </c>
      <c r="E35" t="s">
        <v>192</v>
      </c>
      <c r="F35" t="s">
        <v>23</v>
      </c>
      <c r="G35">
        <v>20094458</v>
      </c>
      <c r="H35" t="s">
        <v>1517</v>
      </c>
      <c r="I35" t="s">
        <v>1537</v>
      </c>
      <c r="J35" s="513">
        <v>8.4597903817647726E-3</v>
      </c>
      <c r="K35" s="513">
        <v>0.47746088042789697</v>
      </c>
    </row>
    <row r="36" spans="1:11">
      <c r="A36" t="s">
        <v>1202</v>
      </c>
      <c r="B36" t="s">
        <v>191</v>
      </c>
      <c r="C36" t="s">
        <v>1203</v>
      </c>
      <c r="D36" t="s">
        <v>1195</v>
      </c>
      <c r="E36" t="s">
        <v>192</v>
      </c>
      <c r="F36" t="s">
        <v>23</v>
      </c>
      <c r="G36">
        <v>20000000</v>
      </c>
      <c r="H36" t="s">
        <v>916</v>
      </c>
      <c r="I36" t="s">
        <v>1406</v>
      </c>
      <c r="J36" s="513">
        <v>8.4200234529986061E-3</v>
      </c>
      <c r="K36" s="513">
        <v>0.48588090388089555</v>
      </c>
    </row>
    <row r="37" spans="1:11">
      <c r="A37" t="s">
        <v>1208</v>
      </c>
      <c r="B37" t="s">
        <v>188</v>
      </c>
      <c r="C37" t="s">
        <v>1209</v>
      </c>
      <c r="D37" t="s">
        <v>1195</v>
      </c>
      <c r="E37" t="s">
        <v>192</v>
      </c>
      <c r="F37" t="s">
        <v>23</v>
      </c>
      <c r="G37">
        <v>20000000</v>
      </c>
      <c r="H37" t="s">
        <v>742</v>
      </c>
      <c r="I37" t="s">
        <v>1452</v>
      </c>
      <c r="J37" s="513">
        <v>8.4200234529986061E-3</v>
      </c>
      <c r="K37" s="513">
        <v>0.49430092733389414</v>
      </c>
    </row>
    <row r="38" spans="1:11">
      <c r="A38" t="s">
        <v>1206</v>
      </c>
      <c r="B38" t="s">
        <v>185</v>
      </c>
      <c r="C38" t="s">
        <v>1207</v>
      </c>
      <c r="D38" t="s">
        <v>1195</v>
      </c>
      <c r="E38" t="s">
        <v>192</v>
      </c>
      <c r="F38" t="s">
        <v>23</v>
      </c>
      <c r="G38">
        <v>20000000</v>
      </c>
      <c r="H38" t="s">
        <v>660</v>
      </c>
      <c r="I38" t="s">
        <v>1453</v>
      </c>
      <c r="J38" s="513">
        <v>8.4200234529986061E-3</v>
      </c>
      <c r="K38" s="513">
        <v>0.50272095078689272</v>
      </c>
    </row>
    <row r="39" spans="1:11">
      <c r="A39" t="s">
        <v>1204</v>
      </c>
      <c r="B39" t="s">
        <v>187</v>
      </c>
      <c r="C39" t="s">
        <v>1205</v>
      </c>
      <c r="D39" t="s">
        <v>1195</v>
      </c>
      <c r="E39" t="s">
        <v>192</v>
      </c>
      <c r="F39" t="s">
        <v>23</v>
      </c>
      <c r="G39">
        <v>20000000</v>
      </c>
      <c r="H39" t="s">
        <v>1178</v>
      </c>
      <c r="I39" t="s">
        <v>1454</v>
      </c>
      <c r="J39" s="513">
        <v>8.4200234529986061E-3</v>
      </c>
      <c r="K39" s="513">
        <v>0.51114097423989135</v>
      </c>
    </row>
    <row r="40" spans="1:11">
      <c r="A40" t="s">
        <v>1806</v>
      </c>
      <c r="B40" t="s">
        <v>193</v>
      </c>
      <c r="C40" t="s">
        <v>1807</v>
      </c>
      <c r="D40" t="s">
        <v>1195</v>
      </c>
      <c r="E40" t="s">
        <v>192</v>
      </c>
      <c r="F40" t="s">
        <v>23</v>
      </c>
      <c r="G40">
        <v>20000000</v>
      </c>
      <c r="H40" t="s">
        <v>1437</v>
      </c>
      <c r="I40" t="s">
        <v>1808</v>
      </c>
      <c r="J40" s="513">
        <v>8.4200234529986061E-3</v>
      </c>
      <c r="K40" s="513">
        <v>0.51956099769288999</v>
      </c>
    </row>
    <row r="41" spans="1:11">
      <c r="A41" t="s">
        <v>1890</v>
      </c>
      <c r="B41" t="s">
        <v>193</v>
      </c>
      <c r="C41" t="s">
        <v>1891</v>
      </c>
      <c r="D41" t="s">
        <v>1195</v>
      </c>
      <c r="E41" t="s">
        <v>192</v>
      </c>
      <c r="F41" t="s">
        <v>23</v>
      </c>
      <c r="G41">
        <v>20000000</v>
      </c>
      <c r="H41" t="s">
        <v>1392</v>
      </c>
      <c r="I41" t="s">
        <v>1892</v>
      </c>
      <c r="J41" s="513">
        <v>8.4200234529986061E-3</v>
      </c>
      <c r="K41" s="513">
        <v>0.52798102114588863</v>
      </c>
    </row>
    <row r="42" spans="1:11">
      <c r="A42" t="s">
        <v>1995</v>
      </c>
      <c r="B42" t="s">
        <v>193</v>
      </c>
      <c r="C42" t="s">
        <v>1996</v>
      </c>
      <c r="D42" t="s">
        <v>1195</v>
      </c>
      <c r="E42" t="s">
        <v>192</v>
      </c>
      <c r="F42" t="s">
        <v>23</v>
      </c>
      <c r="G42">
        <v>20000000</v>
      </c>
      <c r="H42" t="s">
        <v>1960</v>
      </c>
      <c r="I42" t="s">
        <v>1997</v>
      </c>
      <c r="J42" s="513">
        <v>8.4200234529986061E-3</v>
      </c>
      <c r="K42" s="513">
        <v>0.53640104459888727</v>
      </c>
    </row>
    <row r="43" spans="1:11">
      <c r="A43" t="s">
        <v>1998</v>
      </c>
      <c r="B43" t="s">
        <v>193</v>
      </c>
      <c r="C43" t="s">
        <v>1999</v>
      </c>
      <c r="D43" t="s">
        <v>1195</v>
      </c>
      <c r="E43" t="s">
        <v>192</v>
      </c>
      <c r="F43" t="s">
        <v>23</v>
      </c>
      <c r="G43">
        <v>20000000</v>
      </c>
      <c r="H43" t="s">
        <v>1962</v>
      </c>
      <c r="I43" t="s">
        <v>2000</v>
      </c>
      <c r="J43" s="513">
        <v>8.4200234529986061E-3</v>
      </c>
      <c r="K43" s="513">
        <v>0.5448210680518859</v>
      </c>
    </row>
    <row r="44" spans="1:11">
      <c r="A44" t="s">
        <v>2164</v>
      </c>
      <c r="B44" t="s">
        <v>193</v>
      </c>
      <c r="C44" t="s">
        <v>2152</v>
      </c>
      <c r="D44" t="s">
        <v>1195</v>
      </c>
      <c r="E44" t="s">
        <v>192</v>
      </c>
      <c r="F44" t="s">
        <v>23</v>
      </c>
      <c r="G44">
        <v>20000000</v>
      </c>
      <c r="H44" t="s">
        <v>2092</v>
      </c>
      <c r="I44" t="s">
        <v>2153</v>
      </c>
      <c r="J44" s="513">
        <v>8.4200234529986061E-3</v>
      </c>
      <c r="K44" s="513">
        <v>0.55324109150488454</v>
      </c>
    </row>
    <row r="45" spans="1:11">
      <c r="A45" t="s">
        <v>2532</v>
      </c>
      <c r="B45" t="s">
        <v>2032</v>
      </c>
      <c r="C45" t="s">
        <v>2533</v>
      </c>
      <c r="D45" t="s">
        <v>1195</v>
      </c>
      <c r="E45" t="s">
        <v>192</v>
      </c>
      <c r="F45" t="s">
        <v>23</v>
      </c>
      <c r="G45">
        <v>20000000</v>
      </c>
      <c r="H45" t="s">
        <v>1815</v>
      </c>
      <c r="I45" t="s">
        <v>2534</v>
      </c>
      <c r="J45" s="513">
        <v>8.4200234529986061E-3</v>
      </c>
      <c r="K45" s="513">
        <v>0.56166111495788318</v>
      </c>
    </row>
    <row r="46" spans="1:11">
      <c r="A46" t="s">
        <v>2535</v>
      </c>
      <c r="B46" t="s">
        <v>2032</v>
      </c>
      <c r="C46" t="s">
        <v>2536</v>
      </c>
      <c r="D46" t="s">
        <v>1195</v>
      </c>
      <c r="E46" t="s">
        <v>192</v>
      </c>
      <c r="F46" t="s">
        <v>23</v>
      </c>
      <c r="G46">
        <v>20000000</v>
      </c>
      <c r="H46" t="s">
        <v>2474</v>
      </c>
      <c r="I46" t="s">
        <v>2537</v>
      </c>
      <c r="J46" s="513">
        <v>8.4200234529986061E-3</v>
      </c>
      <c r="K46" s="513">
        <v>0.57008113841088182</v>
      </c>
    </row>
    <row r="47" spans="1:11">
      <c r="A47" t="s">
        <v>2592</v>
      </c>
      <c r="B47" t="s">
        <v>2032</v>
      </c>
      <c r="C47" t="s">
        <v>2593</v>
      </c>
      <c r="D47" t="s">
        <v>1195</v>
      </c>
      <c r="E47" t="s">
        <v>192</v>
      </c>
      <c r="F47" t="s">
        <v>23</v>
      </c>
      <c r="G47">
        <v>20000000</v>
      </c>
      <c r="H47" t="s">
        <v>2572</v>
      </c>
      <c r="I47" t="s">
        <v>2594</v>
      </c>
      <c r="J47" s="513">
        <v>8.4200234529986061E-3</v>
      </c>
      <c r="K47" s="513">
        <v>0.57850116186388045</v>
      </c>
    </row>
    <row r="48" spans="1:11">
      <c r="A48" t="s">
        <v>1212</v>
      </c>
      <c r="B48" t="s">
        <v>188</v>
      </c>
      <c r="C48" t="s">
        <v>1213</v>
      </c>
      <c r="D48" t="s">
        <v>1195</v>
      </c>
      <c r="E48" t="s">
        <v>192</v>
      </c>
      <c r="F48" t="s">
        <v>23</v>
      </c>
      <c r="G48">
        <v>17380000</v>
      </c>
      <c r="H48" t="s">
        <v>722</v>
      </c>
      <c r="I48" t="s">
        <v>1449</v>
      </c>
      <c r="J48" s="513">
        <v>7.3170003806557879E-3</v>
      </c>
      <c r="K48" s="513">
        <v>0.5858181622445362</v>
      </c>
    </row>
    <row r="49" spans="1:11">
      <c r="A49" t="s">
        <v>2384</v>
      </c>
      <c r="B49" t="s">
        <v>2032</v>
      </c>
      <c r="C49" t="s">
        <v>2385</v>
      </c>
      <c r="D49" t="s">
        <v>1195</v>
      </c>
      <c r="E49" t="s">
        <v>192</v>
      </c>
      <c r="F49" t="s">
        <v>23</v>
      </c>
      <c r="G49">
        <v>17069138</v>
      </c>
      <c r="H49" t="s">
        <v>2342</v>
      </c>
      <c r="I49" t="s">
        <v>2386</v>
      </c>
      <c r="J49" s="513">
        <v>7.1861271141234855E-3</v>
      </c>
      <c r="K49" s="513">
        <v>0.59300428935865968</v>
      </c>
    </row>
    <row r="50" spans="1:11">
      <c r="A50" t="s">
        <v>1809</v>
      </c>
      <c r="B50" t="s">
        <v>193</v>
      </c>
      <c r="C50" t="s">
        <v>1810</v>
      </c>
      <c r="D50" t="s">
        <v>1195</v>
      </c>
      <c r="E50" t="s">
        <v>192</v>
      </c>
      <c r="F50" t="s">
        <v>23</v>
      </c>
      <c r="G50">
        <v>15000000</v>
      </c>
      <c r="H50" t="s">
        <v>1715</v>
      </c>
      <c r="I50" t="s">
        <v>1811</v>
      </c>
      <c r="J50" s="513">
        <v>6.3150175897489546E-3</v>
      </c>
      <c r="K50" s="513">
        <v>0.59931930694840863</v>
      </c>
    </row>
    <row r="51" spans="1:11">
      <c r="A51" t="s">
        <v>1812</v>
      </c>
      <c r="B51" t="s">
        <v>193</v>
      </c>
      <c r="C51" t="s">
        <v>1813</v>
      </c>
      <c r="D51" t="s">
        <v>1195</v>
      </c>
      <c r="E51" t="s">
        <v>192</v>
      </c>
      <c r="F51" t="s">
        <v>23</v>
      </c>
      <c r="G51">
        <v>15000000</v>
      </c>
      <c r="H51" t="s">
        <v>1755</v>
      </c>
      <c r="I51" t="s">
        <v>1814</v>
      </c>
      <c r="J51" s="513">
        <v>6.3150175897489546E-3</v>
      </c>
      <c r="K51" s="513">
        <v>0.60563432453815758</v>
      </c>
    </row>
    <row r="52" spans="1:11">
      <c r="A52" t="s">
        <v>1893</v>
      </c>
      <c r="B52" t="s">
        <v>193</v>
      </c>
      <c r="C52" t="s">
        <v>1894</v>
      </c>
      <c r="D52" t="s">
        <v>1195</v>
      </c>
      <c r="E52" t="s">
        <v>192</v>
      </c>
      <c r="F52" t="s">
        <v>23</v>
      </c>
      <c r="G52">
        <v>15000000</v>
      </c>
      <c r="H52" t="s">
        <v>1867</v>
      </c>
      <c r="I52" t="s">
        <v>1895</v>
      </c>
      <c r="J52" s="513">
        <v>6.3150175897489546E-3</v>
      </c>
      <c r="K52" s="513">
        <v>0.61194934212790653</v>
      </c>
    </row>
    <row r="53" spans="1:11">
      <c r="A53" t="s">
        <v>2001</v>
      </c>
      <c r="B53" t="s">
        <v>185</v>
      </c>
      <c r="C53" t="s">
        <v>2002</v>
      </c>
      <c r="D53" t="s">
        <v>1195</v>
      </c>
      <c r="E53" t="s">
        <v>192</v>
      </c>
      <c r="F53" t="s">
        <v>23</v>
      </c>
      <c r="G53">
        <v>15000000</v>
      </c>
      <c r="H53" t="s">
        <v>1958</v>
      </c>
      <c r="I53" t="s">
        <v>2003</v>
      </c>
      <c r="J53" s="513">
        <v>6.3150175897489546E-3</v>
      </c>
      <c r="K53" s="513">
        <v>0.61826435971765548</v>
      </c>
    </row>
    <row r="54" spans="1:11">
      <c r="A54" t="s">
        <v>2538</v>
      </c>
      <c r="B54" t="s">
        <v>189</v>
      </c>
      <c r="C54" t="s">
        <v>2539</v>
      </c>
      <c r="D54" t="s">
        <v>2540</v>
      </c>
      <c r="E54" t="s">
        <v>186</v>
      </c>
      <c r="F54" t="s">
        <v>171</v>
      </c>
      <c r="G54">
        <v>15000000</v>
      </c>
      <c r="H54" t="s">
        <v>2471</v>
      </c>
      <c r="I54" t="s">
        <v>2541</v>
      </c>
      <c r="J54" s="513">
        <v>6.3150175897489546E-3</v>
      </c>
      <c r="K54" s="513">
        <v>0.62457937730740443</v>
      </c>
    </row>
    <row r="55" spans="1:11">
      <c r="A55" t="s">
        <v>2595</v>
      </c>
      <c r="B55" t="s">
        <v>2032</v>
      </c>
      <c r="C55" t="s">
        <v>2596</v>
      </c>
      <c r="D55" t="s">
        <v>1195</v>
      </c>
      <c r="E55" t="s">
        <v>192</v>
      </c>
      <c r="F55" t="s">
        <v>23</v>
      </c>
      <c r="G55">
        <v>14333925</v>
      </c>
      <c r="H55" t="s">
        <v>1446</v>
      </c>
      <c r="I55" t="s">
        <v>2597</v>
      </c>
      <c r="J55" s="513">
        <v>6.0345992336761521E-3</v>
      </c>
      <c r="K55" s="513">
        <v>0.63061397654108053</v>
      </c>
    </row>
    <row r="56" spans="1:11">
      <c r="A56" t="s">
        <v>1210</v>
      </c>
      <c r="B56" t="s">
        <v>193</v>
      </c>
      <c r="C56" t="s">
        <v>1211</v>
      </c>
      <c r="D56" t="s">
        <v>1195</v>
      </c>
      <c r="E56" t="s">
        <v>192</v>
      </c>
      <c r="F56" t="s">
        <v>23</v>
      </c>
      <c r="G56">
        <v>14291308</v>
      </c>
      <c r="H56" t="s">
        <v>1153</v>
      </c>
      <c r="I56" t="s">
        <v>1450</v>
      </c>
      <c r="J56" s="513">
        <v>6.0166574267013296E-3</v>
      </c>
      <c r="K56" s="513">
        <v>0.63663063396778186</v>
      </c>
    </row>
    <row r="57" spans="1:11">
      <c r="A57" t="s">
        <v>2368</v>
      </c>
      <c r="B57" t="s">
        <v>2032</v>
      </c>
      <c r="C57" t="s">
        <v>2369</v>
      </c>
      <c r="D57" t="s">
        <v>1195</v>
      </c>
      <c r="E57" t="s">
        <v>192</v>
      </c>
      <c r="F57" t="s">
        <v>23</v>
      </c>
      <c r="G57">
        <v>14050000</v>
      </c>
      <c r="H57" t="s">
        <v>2356</v>
      </c>
      <c r="I57" t="s">
        <v>2370</v>
      </c>
      <c r="J57" s="513">
        <v>5.9150664757315202E-3</v>
      </c>
      <c r="K57" s="513">
        <v>0.64254570044351333</v>
      </c>
    </row>
    <row r="58" spans="1:11">
      <c r="A58" t="s">
        <v>2384</v>
      </c>
      <c r="B58" t="s">
        <v>2032</v>
      </c>
      <c r="C58" t="s">
        <v>2385</v>
      </c>
      <c r="D58" t="s">
        <v>1195</v>
      </c>
      <c r="E58" t="s">
        <v>192</v>
      </c>
      <c r="F58" t="s">
        <v>23</v>
      </c>
      <c r="G58">
        <v>12930862</v>
      </c>
      <c r="H58" t="s">
        <v>2360</v>
      </c>
      <c r="I58" t="s">
        <v>2386</v>
      </c>
      <c r="J58" s="513">
        <v>5.4439080653744228E-3</v>
      </c>
      <c r="K58" s="513">
        <v>0.64798960850888776</v>
      </c>
    </row>
    <row r="59" spans="1:11">
      <c r="A59" t="s">
        <v>2004</v>
      </c>
      <c r="B59" t="s">
        <v>185</v>
      </c>
      <c r="C59" t="s">
        <v>2005</v>
      </c>
      <c r="D59" t="s">
        <v>1195</v>
      </c>
      <c r="E59" t="s">
        <v>192</v>
      </c>
      <c r="F59" t="s">
        <v>23</v>
      </c>
      <c r="G59">
        <v>12000000</v>
      </c>
      <c r="H59" t="s">
        <v>1958</v>
      </c>
      <c r="I59" t="s">
        <v>2003</v>
      </c>
      <c r="J59" s="513">
        <v>5.0520140717991635E-3</v>
      </c>
      <c r="K59" s="513">
        <v>0.65304162258068688</v>
      </c>
    </row>
    <row r="60" spans="1:11">
      <c r="A60" t="s">
        <v>2038</v>
      </c>
      <c r="B60" t="s">
        <v>191</v>
      </c>
      <c r="C60" t="s">
        <v>2039</v>
      </c>
      <c r="D60" t="s">
        <v>2040</v>
      </c>
      <c r="E60" t="s">
        <v>186</v>
      </c>
      <c r="F60" t="s">
        <v>23</v>
      </c>
      <c r="G60">
        <v>12000000</v>
      </c>
      <c r="H60" t="s">
        <v>1981</v>
      </c>
      <c r="I60" t="s">
        <v>2041</v>
      </c>
      <c r="J60" s="513">
        <v>5.0520140717991635E-3</v>
      </c>
      <c r="K60" s="513">
        <v>0.65809363665248599</v>
      </c>
    </row>
    <row r="61" spans="1:11">
      <c r="A61" t="s">
        <v>2371</v>
      </c>
      <c r="B61" t="s">
        <v>2032</v>
      </c>
      <c r="C61" t="s">
        <v>2372</v>
      </c>
      <c r="D61" t="s">
        <v>1195</v>
      </c>
      <c r="E61" t="s">
        <v>192</v>
      </c>
      <c r="F61" t="s">
        <v>23</v>
      </c>
      <c r="G61">
        <v>11779542</v>
      </c>
      <c r="H61" t="s">
        <v>2342</v>
      </c>
      <c r="I61" t="s">
        <v>2373</v>
      </c>
      <c r="J61" s="513">
        <v>4.9592009952791052E-3</v>
      </c>
      <c r="K61" s="513">
        <v>0.66305283764776513</v>
      </c>
    </row>
    <row r="62" spans="1:11">
      <c r="A62" t="s">
        <v>2529</v>
      </c>
      <c r="B62" t="s">
        <v>2032</v>
      </c>
      <c r="C62" t="s">
        <v>2530</v>
      </c>
      <c r="D62" t="s">
        <v>1195</v>
      </c>
      <c r="E62" t="s">
        <v>192</v>
      </c>
      <c r="F62" t="s">
        <v>23</v>
      </c>
      <c r="G62">
        <v>11648300</v>
      </c>
      <c r="H62" t="s">
        <v>1447</v>
      </c>
      <c r="I62" t="s">
        <v>2531</v>
      </c>
      <c r="J62" s="513">
        <v>4.9039479593781833E-3</v>
      </c>
      <c r="K62" s="513">
        <v>0.66795678560714333</v>
      </c>
    </row>
    <row r="63" spans="1:11">
      <c r="A63" t="s">
        <v>2042</v>
      </c>
      <c r="B63" t="s">
        <v>2032</v>
      </c>
      <c r="C63" t="s">
        <v>2043</v>
      </c>
      <c r="D63" t="s">
        <v>1195</v>
      </c>
      <c r="E63" t="s">
        <v>192</v>
      </c>
      <c r="F63" t="s">
        <v>23</v>
      </c>
      <c r="G63">
        <v>11500000</v>
      </c>
      <c r="H63" t="s">
        <v>1396</v>
      </c>
      <c r="I63" t="s">
        <v>2044</v>
      </c>
      <c r="J63" s="513">
        <v>4.8415134854741986E-3</v>
      </c>
      <c r="K63" s="513">
        <v>0.67279829909261757</v>
      </c>
    </row>
    <row r="64" spans="1:11">
      <c r="A64" t="s">
        <v>2598</v>
      </c>
      <c r="B64" t="s">
        <v>2032</v>
      </c>
      <c r="C64" t="s">
        <v>2599</v>
      </c>
      <c r="D64" t="s">
        <v>1195</v>
      </c>
      <c r="E64" t="s">
        <v>192</v>
      </c>
      <c r="F64" t="s">
        <v>23</v>
      </c>
      <c r="G64">
        <v>11389800</v>
      </c>
      <c r="H64" t="s">
        <v>2574</v>
      </c>
      <c r="I64" t="s">
        <v>2600</v>
      </c>
      <c r="J64" s="513">
        <v>4.7951191562481763E-3</v>
      </c>
      <c r="K64" s="513">
        <v>0.67759341824886576</v>
      </c>
    </row>
    <row r="65" spans="1:11">
      <c r="A65" t="s">
        <v>2045</v>
      </c>
      <c r="B65" t="s">
        <v>2032</v>
      </c>
      <c r="C65" t="s">
        <v>2046</v>
      </c>
      <c r="D65" t="s">
        <v>1195</v>
      </c>
      <c r="E65" t="s">
        <v>192</v>
      </c>
      <c r="F65" t="s">
        <v>23</v>
      </c>
      <c r="G65">
        <v>11000000</v>
      </c>
      <c r="H65" t="s">
        <v>1396</v>
      </c>
      <c r="I65" t="s">
        <v>2044</v>
      </c>
      <c r="J65" s="513">
        <v>4.6310128991492328E-3</v>
      </c>
      <c r="K65" s="513">
        <v>0.68222443114801501</v>
      </c>
    </row>
    <row r="66" spans="1:11">
      <c r="A66" t="s">
        <v>2047</v>
      </c>
      <c r="B66" t="s">
        <v>2032</v>
      </c>
      <c r="C66" t="s">
        <v>2048</v>
      </c>
      <c r="D66" t="s">
        <v>1195</v>
      </c>
      <c r="E66" t="s">
        <v>192</v>
      </c>
      <c r="F66" t="s">
        <v>23</v>
      </c>
      <c r="G66">
        <v>11000000</v>
      </c>
      <c r="H66" t="s">
        <v>1396</v>
      </c>
      <c r="I66" t="s">
        <v>2035</v>
      </c>
      <c r="J66" s="513">
        <v>4.6310128991492328E-3</v>
      </c>
      <c r="K66" s="513">
        <v>0.68685544404716425</v>
      </c>
    </row>
    <row r="67" spans="1:11">
      <c r="A67" t="s">
        <v>2545</v>
      </c>
      <c r="B67" t="s">
        <v>2032</v>
      </c>
      <c r="C67" t="s">
        <v>2546</v>
      </c>
      <c r="D67" t="s">
        <v>1195</v>
      </c>
      <c r="E67" t="s">
        <v>192</v>
      </c>
      <c r="F67" t="s">
        <v>23</v>
      </c>
      <c r="G67">
        <v>10458410</v>
      </c>
      <c r="H67" t="s">
        <v>2574</v>
      </c>
      <c r="I67" t="s">
        <v>2547</v>
      </c>
      <c r="J67" s="513">
        <v>4.4030028740537569E-3</v>
      </c>
      <c r="K67" s="513">
        <v>0.69125844692121796</v>
      </c>
    </row>
    <row r="68" spans="1:11">
      <c r="A68" t="s">
        <v>1214</v>
      </c>
      <c r="B68" t="s">
        <v>193</v>
      </c>
      <c r="C68" t="s">
        <v>1215</v>
      </c>
      <c r="D68" t="s">
        <v>1195</v>
      </c>
      <c r="E68" t="s">
        <v>192</v>
      </c>
      <c r="F68" t="s">
        <v>23</v>
      </c>
      <c r="G68">
        <v>10139169</v>
      </c>
      <c r="H68" t="s">
        <v>1187</v>
      </c>
      <c r="I68" t="s">
        <v>1445</v>
      </c>
      <c r="J68" s="513">
        <v>4.2686020386958207E-3</v>
      </c>
      <c r="K68" s="513">
        <v>0.6955270489599138</v>
      </c>
    </row>
    <row r="69" spans="1:11">
      <c r="A69" t="s">
        <v>1216</v>
      </c>
      <c r="B69" t="s">
        <v>187</v>
      </c>
      <c r="C69" t="s">
        <v>1217</v>
      </c>
      <c r="D69" t="s">
        <v>1195</v>
      </c>
      <c r="E69" t="s">
        <v>192</v>
      </c>
      <c r="F69" t="s">
        <v>23</v>
      </c>
      <c r="G69">
        <v>10000000</v>
      </c>
      <c r="H69" t="s">
        <v>698</v>
      </c>
      <c r="I69" t="s">
        <v>1442</v>
      </c>
      <c r="J69" s="513">
        <v>4.210011726499303E-3</v>
      </c>
      <c r="K69" s="513">
        <v>0.69973706068641306</v>
      </c>
    </row>
    <row r="70" spans="1:11">
      <c r="A70" t="s">
        <v>1218</v>
      </c>
      <c r="B70" t="s">
        <v>191</v>
      </c>
      <c r="C70" t="s">
        <v>1219</v>
      </c>
      <c r="D70" t="s">
        <v>1220</v>
      </c>
      <c r="E70" t="s">
        <v>186</v>
      </c>
      <c r="F70" t="s">
        <v>22</v>
      </c>
      <c r="G70">
        <v>10000000</v>
      </c>
      <c r="H70" t="s">
        <v>1186</v>
      </c>
      <c r="I70" t="s">
        <v>1427</v>
      </c>
      <c r="J70" s="513">
        <v>4.210011726499303E-3</v>
      </c>
      <c r="K70" s="513">
        <v>0.70394707241291232</v>
      </c>
    </row>
    <row r="71" spans="1:11">
      <c r="A71" t="s">
        <v>1816</v>
      </c>
      <c r="B71" t="s">
        <v>185</v>
      </c>
      <c r="C71" t="s">
        <v>1817</v>
      </c>
      <c r="D71" t="s">
        <v>1195</v>
      </c>
      <c r="E71" t="s">
        <v>192</v>
      </c>
      <c r="F71" t="s">
        <v>23</v>
      </c>
      <c r="G71">
        <v>10000000</v>
      </c>
      <c r="H71" t="s">
        <v>1756</v>
      </c>
      <c r="I71" t="s">
        <v>1818</v>
      </c>
      <c r="J71" s="513">
        <v>4.210011726499303E-3</v>
      </c>
      <c r="K71" s="513">
        <v>0.70815708413941159</v>
      </c>
    </row>
    <row r="72" spans="1:11">
      <c r="A72" t="s">
        <v>1819</v>
      </c>
      <c r="B72" t="s">
        <v>185</v>
      </c>
      <c r="C72" t="s">
        <v>1820</v>
      </c>
      <c r="D72" t="s">
        <v>1195</v>
      </c>
      <c r="E72" t="s">
        <v>192</v>
      </c>
      <c r="F72" t="s">
        <v>23</v>
      </c>
      <c r="G72">
        <v>10000000</v>
      </c>
      <c r="H72" t="s">
        <v>1756</v>
      </c>
      <c r="I72" t="s">
        <v>1818</v>
      </c>
      <c r="J72" s="513">
        <v>4.210011726499303E-3</v>
      </c>
      <c r="K72" s="513">
        <v>0.71236709586591085</v>
      </c>
    </row>
    <row r="73" spans="1:11">
      <c r="A73" t="s">
        <v>1821</v>
      </c>
      <c r="B73" t="s">
        <v>185</v>
      </c>
      <c r="C73" t="s">
        <v>1822</v>
      </c>
      <c r="D73" t="s">
        <v>1195</v>
      </c>
      <c r="E73" t="s">
        <v>192</v>
      </c>
      <c r="F73" t="s">
        <v>23</v>
      </c>
      <c r="G73">
        <v>10000000</v>
      </c>
      <c r="H73" t="s">
        <v>1756</v>
      </c>
      <c r="I73" t="s">
        <v>1818</v>
      </c>
      <c r="J73" s="513">
        <v>4.210011726499303E-3</v>
      </c>
      <c r="K73" s="513">
        <v>0.71657710759241011</v>
      </c>
    </row>
    <row r="74" spans="1:11">
      <c r="A74" t="s">
        <v>1823</v>
      </c>
      <c r="B74" t="s">
        <v>185</v>
      </c>
      <c r="C74" t="s">
        <v>1824</v>
      </c>
      <c r="D74" t="s">
        <v>1195</v>
      </c>
      <c r="E74" t="s">
        <v>192</v>
      </c>
      <c r="F74" t="s">
        <v>23</v>
      </c>
      <c r="G74">
        <v>10000000</v>
      </c>
      <c r="H74" t="s">
        <v>1756</v>
      </c>
      <c r="I74" t="s">
        <v>1818</v>
      </c>
      <c r="J74" s="513">
        <v>4.210011726499303E-3</v>
      </c>
      <c r="K74" s="513">
        <v>0.72078711931890938</v>
      </c>
    </row>
    <row r="75" spans="1:11">
      <c r="A75" t="s">
        <v>1899</v>
      </c>
      <c r="B75" t="s">
        <v>193</v>
      </c>
      <c r="C75" t="s">
        <v>1900</v>
      </c>
      <c r="D75" t="s">
        <v>1195</v>
      </c>
      <c r="E75" t="s">
        <v>192</v>
      </c>
      <c r="F75" t="s">
        <v>23</v>
      </c>
      <c r="G75">
        <v>10000000</v>
      </c>
      <c r="H75" t="s">
        <v>1863</v>
      </c>
      <c r="I75" t="s">
        <v>1901</v>
      </c>
      <c r="J75" s="513">
        <v>4.210011726499303E-3</v>
      </c>
      <c r="K75" s="513">
        <v>0.72499713104540864</v>
      </c>
    </row>
    <row r="76" spans="1:11">
      <c r="A76" t="s">
        <v>1902</v>
      </c>
      <c r="B76" t="s">
        <v>185</v>
      </c>
      <c r="C76" t="s">
        <v>1903</v>
      </c>
      <c r="D76" t="s">
        <v>1195</v>
      </c>
      <c r="E76" t="s">
        <v>192</v>
      </c>
      <c r="F76" t="s">
        <v>23</v>
      </c>
      <c r="G76">
        <v>10000000</v>
      </c>
      <c r="H76" t="s">
        <v>1868</v>
      </c>
      <c r="I76" t="s">
        <v>1904</v>
      </c>
      <c r="J76" s="513">
        <v>4.210011726499303E-3</v>
      </c>
      <c r="K76" s="513">
        <v>0.7292071427719079</v>
      </c>
    </row>
    <row r="77" spans="1:11">
      <c r="A77" t="s">
        <v>1896</v>
      </c>
      <c r="B77" t="s">
        <v>193</v>
      </c>
      <c r="C77" t="s">
        <v>1897</v>
      </c>
      <c r="D77" t="s">
        <v>1195</v>
      </c>
      <c r="E77" t="s">
        <v>192</v>
      </c>
      <c r="F77" t="s">
        <v>23</v>
      </c>
      <c r="G77">
        <v>10000000</v>
      </c>
      <c r="H77" t="s">
        <v>1871</v>
      </c>
      <c r="I77" t="s">
        <v>1898</v>
      </c>
      <c r="J77" s="513">
        <v>4.210011726499303E-3</v>
      </c>
      <c r="K77" s="513">
        <v>0.73341715449840716</v>
      </c>
    </row>
    <row r="78" spans="1:11">
      <c r="A78" t="s">
        <v>1940</v>
      </c>
      <c r="B78" t="s">
        <v>185</v>
      </c>
      <c r="C78" t="s">
        <v>1941</v>
      </c>
      <c r="D78" t="s">
        <v>1195</v>
      </c>
      <c r="E78" t="s">
        <v>192</v>
      </c>
      <c r="F78" t="s">
        <v>23</v>
      </c>
      <c r="G78">
        <v>10000000</v>
      </c>
      <c r="H78" t="s">
        <v>1926</v>
      </c>
      <c r="I78" t="s">
        <v>1939</v>
      </c>
      <c r="J78" s="513">
        <v>4.210011726499303E-3</v>
      </c>
      <c r="K78" s="513">
        <v>0.73762716622490643</v>
      </c>
    </row>
    <row r="79" spans="1:11">
      <c r="A79" t="s">
        <v>1942</v>
      </c>
      <c r="B79" t="s">
        <v>185</v>
      </c>
      <c r="C79" t="s">
        <v>1943</v>
      </c>
      <c r="D79" t="s">
        <v>1195</v>
      </c>
      <c r="E79" t="s">
        <v>192</v>
      </c>
      <c r="F79" t="s">
        <v>23</v>
      </c>
      <c r="G79">
        <v>10000000</v>
      </c>
      <c r="H79" t="s">
        <v>1926</v>
      </c>
      <c r="I79" t="s">
        <v>1939</v>
      </c>
      <c r="J79" s="513">
        <v>4.210011726499303E-3</v>
      </c>
      <c r="K79" s="513">
        <v>0.74183717795140569</v>
      </c>
    </row>
    <row r="80" spans="1:11">
      <c r="A80" t="s">
        <v>1944</v>
      </c>
      <c r="B80" t="s">
        <v>185</v>
      </c>
      <c r="C80" t="s">
        <v>1945</v>
      </c>
      <c r="D80" t="s">
        <v>1195</v>
      </c>
      <c r="E80" t="s">
        <v>192</v>
      </c>
      <c r="F80" t="s">
        <v>23</v>
      </c>
      <c r="G80">
        <v>10000000</v>
      </c>
      <c r="H80" t="s">
        <v>1926</v>
      </c>
      <c r="I80" t="s">
        <v>1939</v>
      </c>
      <c r="J80" s="513">
        <v>4.210011726499303E-3</v>
      </c>
      <c r="K80" s="513">
        <v>0.74604718967790495</v>
      </c>
    </row>
    <row r="81" spans="1:11">
      <c r="A81" t="s">
        <v>2006</v>
      </c>
      <c r="B81" t="s">
        <v>185</v>
      </c>
      <c r="C81" t="s">
        <v>2007</v>
      </c>
      <c r="D81" t="s">
        <v>1195</v>
      </c>
      <c r="E81" t="s">
        <v>192</v>
      </c>
      <c r="F81" t="s">
        <v>23</v>
      </c>
      <c r="G81">
        <v>10000000</v>
      </c>
      <c r="H81" t="s">
        <v>1958</v>
      </c>
      <c r="I81" t="s">
        <v>2003</v>
      </c>
      <c r="J81" s="513">
        <v>4.210011726499303E-3</v>
      </c>
      <c r="K81" s="513">
        <v>0.75025720140440422</v>
      </c>
    </row>
    <row r="82" spans="1:11">
      <c r="A82" t="s">
        <v>2008</v>
      </c>
      <c r="B82" t="s">
        <v>185</v>
      </c>
      <c r="C82" t="s">
        <v>2009</v>
      </c>
      <c r="D82" t="s">
        <v>1195</v>
      </c>
      <c r="E82" t="s">
        <v>192</v>
      </c>
      <c r="F82" t="s">
        <v>23</v>
      </c>
      <c r="G82">
        <v>10000000</v>
      </c>
      <c r="H82" t="s">
        <v>1958</v>
      </c>
      <c r="I82" t="s">
        <v>2003</v>
      </c>
      <c r="J82" s="513">
        <v>4.210011726499303E-3</v>
      </c>
      <c r="K82" s="513">
        <v>0.75446721313090348</v>
      </c>
    </row>
    <row r="83" spans="1:11">
      <c r="A83" t="s">
        <v>2053</v>
      </c>
      <c r="B83" t="s">
        <v>189</v>
      </c>
      <c r="C83" t="s">
        <v>2054</v>
      </c>
      <c r="D83" t="s">
        <v>1694</v>
      </c>
      <c r="E83" t="s">
        <v>186</v>
      </c>
      <c r="F83" t="s">
        <v>171</v>
      </c>
      <c r="G83">
        <v>10000000</v>
      </c>
      <c r="H83" t="s">
        <v>1979</v>
      </c>
      <c r="I83" t="s">
        <v>1830</v>
      </c>
      <c r="J83" s="513">
        <v>4.210011726499303E-3</v>
      </c>
      <c r="K83" s="513">
        <v>0.75867722485740274</v>
      </c>
    </row>
    <row r="84" spans="1:11">
      <c r="A84" t="s">
        <v>2049</v>
      </c>
      <c r="B84" t="s">
        <v>2032</v>
      </c>
      <c r="C84" t="s">
        <v>2050</v>
      </c>
      <c r="D84" t="s">
        <v>1195</v>
      </c>
      <c r="E84" t="s">
        <v>192</v>
      </c>
      <c r="F84" t="s">
        <v>23</v>
      </c>
      <c r="G84">
        <v>10000000</v>
      </c>
      <c r="H84" t="s">
        <v>1396</v>
      </c>
      <c r="I84" t="s">
        <v>2044</v>
      </c>
      <c r="J84" s="513">
        <v>4.210011726499303E-3</v>
      </c>
      <c r="K84" s="513">
        <v>0.76288723658390201</v>
      </c>
    </row>
    <row r="85" spans="1:11">
      <c r="A85" t="s">
        <v>2051</v>
      </c>
      <c r="B85" t="s">
        <v>2032</v>
      </c>
      <c r="C85" t="s">
        <v>2052</v>
      </c>
      <c r="D85" t="s">
        <v>1195</v>
      </c>
      <c r="E85" t="s">
        <v>192</v>
      </c>
      <c r="F85" t="s">
        <v>23</v>
      </c>
      <c r="G85">
        <v>10000000</v>
      </c>
      <c r="H85" t="s">
        <v>1396</v>
      </c>
      <c r="I85" t="s">
        <v>2035</v>
      </c>
      <c r="J85" s="513">
        <v>4.210011726499303E-3</v>
      </c>
      <c r="K85" s="513">
        <v>0.76709724831040127</v>
      </c>
    </row>
    <row r="86" spans="1:11">
      <c r="A86" t="s">
        <v>2250</v>
      </c>
      <c r="B86" t="s">
        <v>189</v>
      </c>
      <c r="C86" t="s">
        <v>2251</v>
      </c>
      <c r="D86" t="s">
        <v>2252</v>
      </c>
      <c r="E86" t="s">
        <v>186</v>
      </c>
      <c r="F86" t="s">
        <v>170</v>
      </c>
      <c r="G86">
        <v>10000000</v>
      </c>
      <c r="H86" t="s">
        <v>2219</v>
      </c>
      <c r="I86" t="s">
        <v>2253</v>
      </c>
      <c r="J86" s="513">
        <v>4.210011726499303E-3</v>
      </c>
      <c r="K86" s="513">
        <v>0.77130726003690053</v>
      </c>
    </row>
    <row r="87" spans="1:11">
      <c r="A87" t="s">
        <v>2387</v>
      </c>
      <c r="B87" t="s">
        <v>189</v>
      </c>
      <c r="C87" t="s">
        <v>2388</v>
      </c>
      <c r="D87" t="s">
        <v>2252</v>
      </c>
      <c r="E87" t="s">
        <v>186</v>
      </c>
      <c r="F87" t="s">
        <v>170</v>
      </c>
      <c r="G87">
        <v>10000000</v>
      </c>
      <c r="H87" t="s">
        <v>2353</v>
      </c>
      <c r="I87" t="s">
        <v>2389</v>
      </c>
      <c r="J87" s="513">
        <v>4.210011726499303E-3</v>
      </c>
      <c r="K87" s="513">
        <v>0.7755172717633998</v>
      </c>
    </row>
    <row r="88" spans="1:11">
      <c r="A88" t="s">
        <v>2390</v>
      </c>
      <c r="B88" t="s">
        <v>2391</v>
      </c>
      <c r="C88" t="s">
        <v>2392</v>
      </c>
      <c r="D88" t="s">
        <v>2393</v>
      </c>
      <c r="E88" t="s">
        <v>186</v>
      </c>
      <c r="F88" t="s">
        <v>23</v>
      </c>
      <c r="G88">
        <v>10000000</v>
      </c>
      <c r="H88" t="s">
        <v>1457</v>
      </c>
      <c r="I88" t="s">
        <v>2394</v>
      </c>
      <c r="J88" s="513">
        <v>4.210011726499303E-3</v>
      </c>
      <c r="K88" s="513">
        <v>0.77972728348989906</v>
      </c>
    </row>
    <row r="89" spans="1:11">
      <c r="A89" t="s">
        <v>2395</v>
      </c>
      <c r="B89" t="s">
        <v>189</v>
      </c>
      <c r="C89" t="s">
        <v>2396</v>
      </c>
      <c r="D89" t="s">
        <v>2252</v>
      </c>
      <c r="E89" t="s">
        <v>186</v>
      </c>
      <c r="F89" t="s">
        <v>170</v>
      </c>
      <c r="G89">
        <v>10000000</v>
      </c>
      <c r="H89" t="s">
        <v>2362</v>
      </c>
      <c r="I89" t="s">
        <v>1534</v>
      </c>
      <c r="J89" s="513">
        <v>4.210011726499303E-3</v>
      </c>
      <c r="K89" s="513">
        <v>0.78393729521639832</v>
      </c>
    </row>
    <row r="90" spans="1:11">
      <c r="A90" t="s">
        <v>2542</v>
      </c>
      <c r="B90" t="s">
        <v>189</v>
      </c>
      <c r="C90" t="s">
        <v>2543</v>
      </c>
      <c r="D90" t="s">
        <v>2544</v>
      </c>
      <c r="E90" t="s">
        <v>186</v>
      </c>
      <c r="F90" t="s">
        <v>171</v>
      </c>
      <c r="G90">
        <v>10000000</v>
      </c>
      <c r="H90" t="s">
        <v>2471</v>
      </c>
      <c r="I90" t="s">
        <v>2541</v>
      </c>
      <c r="J90" s="513">
        <v>4.210011726499303E-3</v>
      </c>
      <c r="K90" s="513">
        <v>0.78814730694289759</v>
      </c>
    </row>
    <row r="91" spans="1:11">
      <c r="A91" t="s">
        <v>2601</v>
      </c>
      <c r="B91" t="s">
        <v>191</v>
      </c>
      <c r="C91" t="s">
        <v>2602</v>
      </c>
      <c r="D91" t="s">
        <v>2603</v>
      </c>
      <c r="E91" t="s">
        <v>186</v>
      </c>
      <c r="F91" t="s">
        <v>22</v>
      </c>
      <c r="G91">
        <v>10000000</v>
      </c>
      <c r="H91" t="s">
        <v>2568</v>
      </c>
      <c r="I91" t="s">
        <v>2604</v>
      </c>
      <c r="J91" s="513">
        <v>4.210011726499303E-3</v>
      </c>
      <c r="K91" s="513">
        <v>0.79235731866939685</v>
      </c>
    </row>
    <row r="92" spans="1:11">
      <c r="A92" t="s">
        <v>2605</v>
      </c>
      <c r="B92" t="s">
        <v>2032</v>
      </c>
      <c r="C92" t="s">
        <v>2606</v>
      </c>
      <c r="D92" t="s">
        <v>1195</v>
      </c>
      <c r="E92" t="s">
        <v>192</v>
      </c>
      <c r="F92" t="s">
        <v>23</v>
      </c>
      <c r="G92">
        <v>10000000</v>
      </c>
      <c r="H92" t="s">
        <v>1446</v>
      </c>
      <c r="I92" t="s">
        <v>1385</v>
      </c>
      <c r="J92" s="513">
        <v>4.210011726499303E-3</v>
      </c>
      <c r="K92" s="513">
        <v>0.79656733039589611</v>
      </c>
    </row>
    <row r="93" spans="1:11">
      <c r="A93" t="s">
        <v>1825</v>
      </c>
      <c r="B93" t="s">
        <v>185</v>
      </c>
      <c r="C93" t="s">
        <v>1826</v>
      </c>
      <c r="D93" t="s">
        <v>1195</v>
      </c>
      <c r="E93" t="s">
        <v>192</v>
      </c>
      <c r="F93" t="s">
        <v>23</v>
      </c>
      <c r="G93">
        <v>9921000</v>
      </c>
      <c r="H93" t="s">
        <v>1756</v>
      </c>
      <c r="I93" t="s">
        <v>1818</v>
      </c>
      <c r="J93" s="513">
        <v>4.1767526338599582E-3</v>
      </c>
      <c r="K93" s="513">
        <v>0.80074408302975608</v>
      </c>
    </row>
    <row r="94" spans="1:11">
      <c r="A94" t="s">
        <v>2165</v>
      </c>
      <c r="B94" t="s">
        <v>193</v>
      </c>
      <c r="C94" t="s">
        <v>1538</v>
      </c>
      <c r="D94" t="s">
        <v>1195</v>
      </c>
      <c r="E94" t="s">
        <v>192</v>
      </c>
      <c r="F94" t="s">
        <v>23</v>
      </c>
      <c r="G94">
        <v>9832751</v>
      </c>
      <c r="H94" t="s">
        <v>1519</v>
      </c>
      <c r="I94" t="s">
        <v>1827</v>
      </c>
      <c r="J94" s="513">
        <v>4.139599701374775E-3</v>
      </c>
      <c r="K94" s="513">
        <v>0.80488368273113087</v>
      </c>
    </row>
    <row r="95" spans="1:11">
      <c r="A95" t="s">
        <v>2598</v>
      </c>
      <c r="B95" t="s">
        <v>2032</v>
      </c>
      <c r="C95" t="s">
        <v>2599</v>
      </c>
      <c r="D95" t="s">
        <v>1195</v>
      </c>
      <c r="E95" t="s">
        <v>192</v>
      </c>
      <c r="F95" t="s">
        <v>23</v>
      </c>
      <c r="G95">
        <v>8610200</v>
      </c>
      <c r="H95" t="s">
        <v>2570</v>
      </c>
      <c r="I95" t="s">
        <v>2600</v>
      </c>
      <c r="J95" s="513">
        <v>3.6249042967504298E-3</v>
      </c>
      <c r="K95" s="513">
        <v>0.80850858702788131</v>
      </c>
    </row>
    <row r="96" spans="1:11">
      <c r="A96" t="s">
        <v>2545</v>
      </c>
      <c r="B96" t="s">
        <v>2032</v>
      </c>
      <c r="C96" t="s">
        <v>2546</v>
      </c>
      <c r="D96" t="s">
        <v>1195</v>
      </c>
      <c r="E96" t="s">
        <v>192</v>
      </c>
      <c r="F96" t="s">
        <v>23</v>
      </c>
      <c r="G96">
        <v>8231933</v>
      </c>
      <c r="H96" t="s">
        <v>1447</v>
      </c>
      <c r="I96" t="s">
        <v>2547</v>
      </c>
      <c r="J96" s="513">
        <v>3.4656534461756584E-3</v>
      </c>
      <c r="K96" s="513">
        <v>0.81197424047405697</v>
      </c>
    </row>
    <row r="97" spans="1:11">
      <c r="A97" t="s">
        <v>2607</v>
      </c>
      <c r="B97" t="s">
        <v>2032</v>
      </c>
      <c r="C97" t="s">
        <v>2608</v>
      </c>
      <c r="D97" t="s">
        <v>1195</v>
      </c>
      <c r="E97" t="s">
        <v>192</v>
      </c>
      <c r="F97" t="s">
        <v>23</v>
      </c>
      <c r="G97">
        <v>8135000</v>
      </c>
      <c r="H97" t="s">
        <v>2574</v>
      </c>
      <c r="I97" t="s">
        <v>2609</v>
      </c>
      <c r="J97" s="513">
        <v>3.4248445395071827E-3</v>
      </c>
      <c r="K97" s="513">
        <v>0.81539908501356417</v>
      </c>
    </row>
    <row r="98" spans="1:11">
      <c r="A98" t="s">
        <v>1221</v>
      </c>
      <c r="B98" t="s">
        <v>191</v>
      </c>
      <c r="C98" t="s">
        <v>1222</v>
      </c>
      <c r="D98" t="s">
        <v>1223</v>
      </c>
      <c r="E98" t="s">
        <v>186</v>
      </c>
      <c r="F98" t="s">
        <v>22</v>
      </c>
      <c r="G98">
        <v>8000000</v>
      </c>
      <c r="H98" t="s">
        <v>624</v>
      </c>
      <c r="I98" t="s">
        <v>1439</v>
      </c>
      <c r="J98" s="513">
        <v>3.3680093811994422E-3</v>
      </c>
      <c r="K98" s="513">
        <v>0.81876709439476358</v>
      </c>
    </row>
    <row r="99" spans="1:11">
      <c r="A99" t="s">
        <v>1828</v>
      </c>
      <c r="B99" t="s">
        <v>189</v>
      </c>
      <c r="C99" t="s">
        <v>1829</v>
      </c>
      <c r="D99" t="s">
        <v>1195</v>
      </c>
      <c r="E99" t="s">
        <v>192</v>
      </c>
      <c r="F99" t="s">
        <v>171</v>
      </c>
      <c r="G99">
        <v>8000000</v>
      </c>
      <c r="H99" t="s">
        <v>1708</v>
      </c>
      <c r="I99" t="s">
        <v>1830</v>
      </c>
      <c r="J99" s="513">
        <v>3.3680093811994422E-3</v>
      </c>
      <c r="K99" s="513">
        <v>0.82213510377596299</v>
      </c>
    </row>
    <row r="100" spans="1:11">
      <c r="A100" t="s">
        <v>2529</v>
      </c>
      <c r="B100" t="s">
        <v>2032</v>
      </c>
      <c r="C100" t="s">
        <v>2530</v>
      </c>
      <c r="D100" t="s">
        <v>1195</v>
      </c>
      <c r="E100" t="s">
        <v>192</v>
      </c>
      <c r="F100" t="s">
        <v>23</v>
      </c>
      <c r="G100">
        <v>7842000</v>
      </c>
      <c r="H100" t="s">
        <v>1815</v>
      </c>
      <c r="I100" t="s">
        <v>2531</v>
      </c>
      <c r="J100" s="513">
        <v>3.3014911959207533E-3</v>
      </c>
      <c r="K100" s="513">
        <v>0.82543659497188371</v>
      </c>
    </row>
    <row r="101" spans="1:11">
      <c r="A101" t="s">
        <v>1227</v>
      </c>
      <c r="B101" t="s">
        <v>191</v>
      </c>
      <c r="C101" t="s">
        <v>1228</v>
      </c>
      <c r="D101" t="s">
        <v>1229</v>
      </c>
      <c r="E101" t="s">
        <v>186</v>
      </c>
      <c r="F101" t="s">
        <v>23</v>
      </c>
      <c r="G101">
        <v>7000000</v>
      </c>
      <c r="H101" t="s">
        <v>660</v>
      </c>
      <c r="I101" t="s">
        <v>1426</v>
      </c>
      <c r="J101" s="513">
        <v>2.947008208549512E-3</v>
      </c>
      <c r="K101" s="513">
        <v>0.82838360318043325</v>
      </c>
    </row>
    <row r="102" spans="1:11">
      <c r="A102" t="s">
        <v>1224</v>
      </c>
      <c r="B102" t="s">
        <v>185</v>
      </c>
      <c r="C102" t="s">
        <v>1225</v>
      </c>
      <c r="D102" t="s">
        <v>1226</v>
      </c>
      <c r="E102" t="s">
        <v>186</v>
      </c>
      <c r="F102" t="s">
        <v>23</v>
      </c>
      <c r="G102">
        <v>7000000</v>
      </c>
      <c r="H102" t="s">
        <v>1186</v>
      </c>
      <c r="I102" t="s">
        <v>1427</v>
      </c>
      <c r="J102" s="513">
        <v>2.947008208549512E-3</v>
      </c>
      <c r="K102" s="513">
        <v>0.83133061138898279</v>
      </c>
    </row>
    <row r="103" spans="1:11">
      <c r="A103" t="s">
        <v>1702</v>
      </c>
      <c r="B103" t="s">
        <v>189</v>
      </c>
      <c r="C103" t="s">
        <v>1701</v>
      </c>
      <c r="D103" t="s">
        <v>1195</v>
      </c>
      <c r="E103" t="s">
        <v>192</v>
      </c>
      <c r="F103" t="s">
        <v>171</v>
      </c>
      <c r="G103">
        <v>7000000</v>
      </c>
      <c r="H103" t="s">
        <v>1418</v>
      </c>
      <c r="I103" t="s">
        <v>1676</v>
      </c>
      <c r="J103" s="513">
        <v>2.947008208549512E-3</v>
      </c>
      <c r="K103" s="513">
        <v>0.83427761959753233</v>
      </c>
    </row>
    <row r="104" spans="1:11">
      <c r="A104" t="s">
        <v>1831</v>
      </c>
      <c r="B104" t="s">
        <v>189</v>
      </c>
      <c r="C104" t="s">
        <v>1832</v>
      </c>
      <c r="D104" t="s">
        <v>1195</v>
      </c>
      <c r="E104" t="s">
        <v>192</v>
      </c>
      <c r="F104" t="s">
        <v>171</v>
      </c>
      <c r="G104">
        <v>7000000</v>
      </c>
      <c r="H104" t="s">
        <v>1708</v>
      </c>
      <c r="I104" t="s">
        <v>1830</v>
      </c>
      <c r="J104" s="513">
        <v>2.947008208549512E-3</v>
      </c>
      <c r="K104" s="513">
        <v>0.83722462780608187</v>
      </c>
    </row>
    <row r="105" spans="1:11">
      <c r="A105" t="s">
        <v>2548</v>
      </c>
      <c r="B105" t="s">
        <v>2032</v>
      </c>
      <c r="C105" t="s">
        <v>2549</v>
      </c>
      <c r="D105" t="s">
        <v>1195</v>
      </c>
      <c r="E105" t="s">
        <v>192</v>
      </c>
      <c r="F105" t="s">
        <v>23</v>
      </c>
      <c r="G105">
        <v>6760000</v>
      </c>
      <c r="H105" t="s">
        <v>1447</v>
      </c>
      <c r="I105" t="s">
        <v>2550</v>
      </c>
      <c r="J105" s="513">
        <v>2.8459679271135288E-3</v>
      </c>
      <c r="K105" s="513">
        <v>0.84007059573319542</v>
      </c>
    </row>
    <row r="106" spans="1:11">
      <c r="A106" t="s">
        <v>2383</v>
      </c>
      <c r="B106" t="s">
        <v>2032</v>
      </c>
      <c r="C106" t="s">
        <v>2308</v>
      </c>
      <c r="D106" t="s">
        <v>1195</v>
      </c>
      <c r="E106" t="s">
        <v>192</v>
      </c>
      <c r="F106" t="s">
        <v>23</v>
      </c>
      <c r="G106">
        <v>6600000</v>
      </c>
      <c r="H106" t="s">
        <v>2356</v>
      </c>
      <c r="I106" t="s">
        <v>2309</v>
      </c>
      <c r="J106" s="513">
        <v>2.7786077394895397E-3</v>
      </c>
      <c r="K106" s="513">
        <v>0.84284920347268499</v>
      </c>
    </row>
    <row r="107" spans="1:11">
      <c r="A107" t="s">
        <v>2529</v>
      </c>
      <c r="B107" t="s">
        <v>2032</v>
      </c>
      <c r="C107" t="s">
        <v>2530</v>
      </c>
      <c r="D107" t="s">
        <v>1195</v>
      </c>
      <c r="E107" t="s">
        <v>192</v>
      </c>
      <c r="F107" t="s">
        <v>23</v>
      </c>
      <c r="G107">
        <v>6587000</v>
      </c>
      <c r="H107" t="s">
        <v>2464</v>
      </c>
      <c r="I107" t="s">
        <v>2531</v>
      </c>
      <c r="J107" s="513">
        <v>2.7731347242450906E-3</v>
      </c>
      <c r="K107" s="513">
        <v>0.84562233819693011</v>
      </c>
    </row>
    <row r="108" spans="1:11">
      <c r="A108" t="s">
        <v>1594</v>
      </c>
      <c r="B108" t="s">
        <v>187</v>
      </c>
      <c r="C108" t="s">
        <v>1595</v>
      </c>
      <c r="D108" t="s">
        <v>1596</v>
      </c>
      <c r="E108" t="s">
        <v>196</v>
      </c>
      <c r="F108" t="s">
        <v>22</v>
      </c>
      <c r="G108">
        <v>6500000</v>
      </c>
      <c r="H108" t="s">
        <v>1580</v>
      </c>
      <c r="I108" t="s">
        <v>1597</v>
      </c>
      <c r="J108" s="513">
        <v>2.7365076222245466E-3</v>
      </c>
      <c r="K108" s="513">
        <v>0.84835884581915466</v>
      </c>
    </row>
    <row r="109" spans="1:11">
      <c r="A109" t="s">
        <v>2545</v>
      </c>
      <c r="B109" t="s">
        <v>2032</v>
      </c>
      <c r="C109" t="s">
        <v>2546</v>
      </c>
      <c r="D109" t="s">
        <v>1195</v>
      </c>
      <c r="E109" t="s">
        <v>192</v>
      </c>
      <c r="F109" t="s">
        <v>23</v>
      </c>
      <c r="G109">
        <v>6343010</v>
      </c>
      <c r="H109" t="s">
        <v>2570</v>
      </c>
      <c r="I109" t="s">
        <v>2547</v>
      </c>
      <c r="J109" s="513">
        <v>2.6704146481302342E-3</v>
      </c>
      <c r="K109" s="513">
        <v>0.85102926046728489</v>
      </c>
    </row>
    <row r="110" spans="1:11">
      <c r="A110" t="s">
        <v>1230</v>
      </c>
      <c r="B110" t="s">
        <v>191</v>
      </c>
      <c r="C110" t="s">
        <v>1231</v>
      </c>
      <c r="D110" t="s">
        <v>1229</v>
      </c>
      <c r="E110" t="s">
        <v>186</v>
      </c>
      <c r="F110" t="s">
        <v>23</v>
      </c>
      <c r="G110">
        <v>6000000</v>
      </c>
      <c r="H110" t="s">
        <v>1184</v>
      </c>
      <c r="I110" t="s">
        <v>1436</v>
      </c>
      <c r="J110" s="513">
        <v>2.5260070358995817E-3</v>
      </c>
      <c r="K110" s="513">
        <v>0.85355526750318444</v>
      </c>
    </row>
    <row r="111" spans="1:11">
      <c r="A111" t="s">
        <v>1598</v>
      </c>
      <c r="B111" t="s">
        <v>187</v>
      </c>
      <c r="C111" t="s">
        <v>1599</v>
      </c>
      <c r="D111" t="s">
        <v>1600</v>
      </c>
      <c r="E111" t="s">
        <v>196</v>
      </c>
      <c r="F111" t="s">
        <v>22</v>
      </c>
      <c r="G111">
        <v>6000000</v>
      </c>
      <c r="H111" t="s">
        <v>1431</v>
      </c>
      <c r="I111" t="s">
        <v>1601</v>
      </c>
      <c r="J111" s="513">
        <v>2.5260070358995817E-3</v>
      </c>
      <c r="K111" s="513">
        <v>0.856081274539084</v>
      </c>
    </row>
    <row r="112" spans="1:11">
      <c r="A112" t="s">
        <v>2397</v>
      </c>
      <c r="B112" t="s">
        <v>2032</v>
      </c>
      <c r="C112" t="s">
        <v>2369</v>
      </c>
      <c r="D112" t="s">
        <v>1195</v>
      </c>
      <c r="E112" t="s">
        <v>192</v>
      </c>
      <c r="F112" t="s">
        <v>23</v>
      </c>
      <c r="G112">
        <v>5950000</v>
      </c>
      <c r="H112" t="s">
        <v>2356</v>
      </c>
      <c r="I112" t="s">
        <v>2370</v>
      </c>
      <c r="J112" s="513">
        <v>2.504956977267085E-3</v>
      </c>
      <c r="K112" s="513">
        <v>0.85858623151635105</v>
      </c>
    </row>
    <row r="113" spans="1:11">
      <c r="A113" t="s">
        <v>2548</v>
      </c>
      <c r="B113" t="s">
        <v>2032</v>
      </c>
      <c r="C113" t="s">
        <v>2549</v>
      </c>
      <c r="D113" t="s">
        <v>1195</v>
      </c>
      <c r="E113" t="s">
        <v>192</v>
      </c>
      <c r="F113" t="s">
        <v>23</v>
      </c>
      <c r="G113">
        <v>5746423</v>
      </c>
      <c r="H113" t="s">
        <v>2567</v>
      </c>
      <c r="I113" t="s">
        <v>2550</v>
      </c>
      <c r="J113" s="513">
        <v>2.4192508215425301E-3</v>
      </c>
      <c r="K113" s="513">
        <v>0.86100548233789354</v>
      </c>
    </row>
    <row r="114" spans="1:11">
      <c r="A114" t="s">
        <v>2610</v>
      </c>
      <c r="B114" t="s">
        <v>2032</v>
      </c>
      <c r="C114" t="s">
        <v>2611</v>
      </c>
      <c r="D114" t="s">
        <v>1195</v>
      </c>
      <c r="E114" t="s">
        <v>192</v>
      </c>
      <c r="F114" t="s">
        <v>23</v>
      </c>
      <c r="G114">
        <v>5720000</v>
      </c>
      <c r="H114" t="s">
        <v>2574</v>
      </c>
      <c r="I114" t="s">
        <v>2612</v>
      </c>
      <c r="J114" s="513">
        <v>2.4081267075576011E-3</v>
      </c>
      <c r="K114" s="513">
        <v>0.86341360904545117</v>
      </c>
    </row>
    <row r="115" spans="1:11">
      <c r="A115" t="s">
        <v>1700</v>
      </c>
      <c r="B115" t="s">
        <v>187</v>
      </c>
      <c r="C115" t="s">
        <v>1699</v>
      </c>
      <c r="D115" t="s">
        <v>1673</v>
      </c>
      <c r="E115" t="s">
        <v>196</v>
      </c>
      <c r="F115" t="s">
        <v>22</v>
      </c>
      <c r="G115">
        <v>5500000</v>
      </c>
      <c r="H115" t="s">
        <v>1660</v>
      </c>
      <c r="I115" t="s">
        <v>1601</v>
      </c>
      <c r="J115" s="513">
        <v>2.3155064495746164E-3</v>
      </c>
      <c r="K115" s="513">
        <v>0.86572911549502574</v>
      </c>
    </row>
    <row r="116" spans="1:11">
      <c r="A116" t="s">
        <v>2613</v>
      </c>
      <c r="B116" t="s">
        <v>2032</v>
      </c>
      <c r="C116" t="s">
        <v>2614</v>
      </c>
      <c r="D116" t="s">
        <v>1195</v>
      </c>
      <c r="E116" t="s">
        <v>192</v>
      </c>
      <c r="F116" t="s">
        <v>23</v>
      </c>
      <c r="G116">
        <v>5454200</v>
      </c>
      <c r="H116" t="s">
        <v>1446</v>
      </c>
      <c r="I116" t="s">
        <v>2615</v>
      </c>
      <c r="J116" s="513">
        <v>2.2962245958672496E-3</v>
      </c>
      <c r="K116" s="513">
        <v>0.86802534009089294</v>
      </c>
    </row>
    <row r="117" spans="1:11">
      <c r="A117" t="s">
        <v>2548</v>
      </c>
      <c r="B117" t="s">
        <v>2032</v>
      </c>
      <c r="C117" t="s">
        <v>2549</v>
      </c>
      <c r="D117" t="s">
        <v>1195</v>
      </c>
      <c r="E117" t="s">
        <v>192</v>
      </c>
      <c r="F117" t="s">
        <v>23</v>
      </c>
      <c r="G117">
        <v>5452577</v>
      </c>
      <c r="H117" t="s">
        <v>2468</v>
      </c>
      <c r="I117" t="s">
        <v>2550</v>
      </c>
      <c r="J117" s="513">
        <v>2.2955413109640387E-3</v>
      </c>
      <c r="K117" s="513">
        <v>0.87032088140185693</v>
      </c>
    </row>
    <row r="118" spans="1:11">
      <c r="A118" t="s">
        <v>1232</v>
      </c>
      <c r="B118" t="s">
        <v>191</v>
      </c>
      <c r="C118" t="s">
        <v>1233</v>
      </c>
      <c r="D118" t="s">
        <v>1195</v>
      </c>
      <c r="E118" t="s">
        <v>192</v>
      </c>
      <c r="F118" t="s">
        <v>23</v>
      </c>
      <c r="G118">
        <v>5000000</v>
      </c>
      <c r="H118" t="s">
        <v>916</v>
      </c>
      <c r="I118" t="s">
        <v>1406</v>
      </c>
      <c r="J118" s="513">
        <v>2.1050058632496515E-3</v>
      </c>
      <c r="K118" s="513">
        <v>0.87242588726510661</v>
      </c>
    </row>
    <row r="119" spans="1:11">
      <c r="A119" t="s">
        <v>1234</v>
      </c>
      <c r="B119" t="s">
        <v>191</v>
      </c>
      <c r="C119" t="s">
        <v>1235</v>
      </c>
      <c r="D119" t="s">
        <v>1195</v>
      </c>
      <c r="E119" t="s">
        <v>192</v>
      </c>
      <c r="F119" t="s">
        <v>23</v>
      </c>
      <c r="G119">
        <v>5000000</v>
      </c>
      <c r="H119" t="s">
        <v>916</v>
      </c>
      <c r="I119" t="s">
        <v>1406</v>
      </c>
      <c r="J119" s="513">
        <v>2.1050058632496515E-3</v>
      </c>
      <c r="K119" s="513">
        <v>0.8745308931283563</v>
      </c>
    </row>
    <row r="120" spans="1:11">
      <c r="A120" t="s">
        <v>1240</v>
      </c>
      <c r="B120" t="s">
        <v>191</v>
      </c>
      <c r="C120" t="s">
        <v>1241</v>
      </c>
      <c r="D120" t="s">
        <v>1229</v>
      </c>
      <c r="E120" t="s">
        <v>186</v>
      </c>
      <c r="F120" t="s">
        <v>23</v>
      </c>
      <c r="G120">
        <v>5000000</v>
      </c>
      <c r="H120" t="s">
        <v>660</v>
      </c>
      <c r="I120" t="s">
        <v>1426</v>
      </c>
      <c r="J120" s="513">
        <v>2.1050058632496515E-3</v>
      </c>
      <c r="K120" s="513">
        <v>0.87663589899160599</v>
      </c>
    </row>
    <row r="121" spans="1:11">
      <c r="A121" t="s">
        <v>1242</v>
      </c>
      <c r="B121" t="s">
        <v>191</v>
      </c>
      <c r="C121" t="s">
        <v>1243</v>
      </c>
      <c r="D121" t="s">
        <v>1229</v>
      </c>
      <c r="E121" t="s">
        <v>186</v>
      </c>
      <c r="F121" t="s">
        <v>23</v>
      </c>
      <c r="G121">
        <v>5000000</v>
      </c>
      <c r="H121" t="s">
        <v>660</v>
      </c>
      <c r="I121" t="s">
        <v>1426</v>
      </c>
      <c r="J121" s="513">
        <v>2.1050058632496515E-3</v>
      </c>
      <c r="K121" s="513">
        <v>0.87874090485485568</v>
      </c>
    </row>
    <row r="122" spans="1:11">
      <c r="A122" t="s">
        <v>1236</v>
      </c>
      <c r="B122" t="s">
        <v>185</v>
      </c>
      <c r="C122" t="s">
        <v>1237</v>
      </c>
      <c r="D122" t="s">
        <v>1226</v>
      </c>
      <c r="E122" t="s">
        <v>186</v>
      </c>
      <c r="F122" t="s">
        <v>23</v>
      </c>
      <c r="G122">
        <v>5000000</v>
      </c>
      <c r="H122" t="s">
        <v>1186</v>
      </c>
      <c r="I122" t="s">
        <v>1427</v>
      </c>
      <c r="J122" s="513">
        <v>2.1050058632496515E-3</v>
      </c>
      <c r="K122" s="513">
        <v>0.88084591071810536</v>
      </c>
    </row>
    <row r="123" spans="1:11">
      <c r="A123" t="s">
        <v>1238</v>
      </c>
      <c r="B123" t="s">
        <v>185</v>
      </c>
      <c r="C123" t="s">
        <v>1239</v>
      </c>
      <c r="D123" t="s">
        <v>1226</v>
      </c>
      <c r="E123" t="s">
        <v>186</v>
      </c>
      <c r="F123" t="s">
        <v>23</v>
      </c>
      <c r="G123">
        <v>5000000</v>
      </c>
      <c r="H123" t="s">
        <v>1186</v>
      </c>
      <c r="I123" t="s">
        <v>1427</v>
      </c>
      <c r="J123" s="513">
        <v>2.1050058632496515E-3</v>
      </c>
      <c r="K123" s="513">
        <v>0.88295091658135505</v>
      </c>
    </row>
    <row r="124" spans="1:11">
      <c r="A124" t="s">
        <v>1698</v>
      </c>
      <c r="B124" t="s">
        <v>189</v>
      </c>
      <c r="C124" t="s">
        <v>1697</v>
      </c>
      <c r="D124" t="s">
        <v>1195</v>
      </c>
      <c r="E124" t="s">
        <v>192</v>
      </c>
      <c r="F124" t="s">
        <v>171</v>
      </c>
      <c r="G124">
        <v>5000000</v>
      </c>
      <c r="H124" t="s">
        <v>1653</v>
      </c>
      <c r="I124" t="s">
        <v>1691</v>
      </c>
      <c r="J124" s="513">
        <v>2.1050058632496515E-3</v>
      </c>
      <c r="K124" s="513">
        <v>0.88505592244460474</v>
      </c>
    </row>
    <row r="125" spans="1:11">
      <c r="A125" t="s">
        <v>1696</v>
      </c>
      <c r="B125" t="s">
        <v>189</v>
      </c>
      <c r="C125" t="s">
        <v>1695</v>
      </c>
      <c r="D125" t="s">
        <v>1195</v>
      </c>
      <c r="E125" t="s">
        <v>192</v>
      </c>
      <c r="F125" t="s">
        <v>171</v>
      </c>
      <c r="G125">
        <v>5000000</v>
      </c>
      <c r="H125" t="s">
        <v>1653</v>
      </c>
      <c r="I125" t="s">
        <v>1691</v>
      </c>
      <c r="J125" s="513">
        <v>2.1050058632496515E-3</v>
      </c>
      <c r="K125" s="513">
        <v>0.88716092830785442</v>
      </c>
    </row>
    <row r="126" spans="1:11">
      <c r="A126" t="s">
        <v>1833</v>
      </c>
      <c r="B126" t="s">
        <v>193</v>
      </c>
      <c r="C126" t="s">
        <v>1834</v>
      </c>
      <c r="D126" t="s">
        <v>1195</v>
      </c>
      <c r="E126" t="s">
        <v>192</v>
      </c>
      <c r="F126" t="s">
        <v>23</v>
      </c>
      <c r="G126">
        <v>5000000</v>
      </c>
      <c r="H126" t="s">
        <v>1750</v>
      </c>
      <c r="I126" t="s">
        <v>1835</v>
      </c>
      <c r="J126" s="513">
        <v>2.1050058632496515E-3</v>
      </c>
      <c r="K126" s="513">
        <v>0.88926593417110411</v>
      </c>
    </row>
    <row r="127" spans="1:11">
      <c r="A127" t="s">
        <v>1905</v>
      </c>
      <c r="B127" t="s">
        <v>187</v>
      </c>
      <c r="C127" t="s">
        <v>1906</v>
      </c>
      <c r="D127" t="s">
        <v>1907</v>
      </c>
      <c r="E127" t="s">
        <v>196</v>
      </c>
      <c r="F127" t="s">
        <v>22</v>
      </c>
      <c r="G127">
        <v>5000000</v>
      </c>
      <c r="H127" t="s">
        <v>1861</v>
      </c>
      <c r="I127" t="s">
        <v>1683</v>
      </c>
      <c r="J127" s="513">
        <v>2.1050058632496515E-3</v>
      </c>
      <c r="K127" s="513">
        <v>0.8913709400343538</v>
      </c>
    </row>
    <row r="128" spans="1:11">
      <c r="A128" t="s">
        <v>1946</v>
      </c>
      <c r="B128" t="s">
        <v>187</v>
      </c>
      <c r="C128" t="s">
        <v>1947</v>
      </c>
      <c r="D128" t="s">
        <v>1907</v>
      </c>
      <c r="E128" t="s">
        <v>196</v>
      </c>
      <c r="F128" t="s">
        <v>22</v>
      </c>
      <c r="G128">
        <v>5000000</v>
      </c>
      <c r="H128" t="s">
        <v>1935</v>
      </c>
      <c r="I128" t="s">
        <v>1601</v>
      </c>
      <c r="J128" s="513">
        <v>2.1050058632496515E-3</v>
      </c>
      <c r="K128" s="513">
        <v>0.89347594589760349</v>
      </c>
    </row>
    <row r="129" spans="1:11">
      <c r="A129" t="s">
        <v>2307</v>
      </c>
      <c r="B129" t="s">
        <v>2032</v>
      </c>
      <c r="C129" t="s">
        <v>2308</v>
      </c>
      <c r="D129" t="s">
        <v>1195</v>
      </c>
      <c r="E129" t="s">
        <v>192</v>
      </c>
      <c r="F129" t="s">
        <v>23</v>
      </c>
      <c r="G129">
        <v>5000000</v>
      </c>
      <c r="H129" t="s">
        <v>2297</v>
      </c>
      <c r="I129" t="s">
        <v>2309</v>
      </c>
      <c r="J129" s="513">
        <v>2.1050058632496515E-3</v>
      </c>
      <c r="K129" s="513">
        <v>0.89558095176085317</v>
      </c>
    </row>
    <row r="130" spans="1:11">
      <c r="A130" t="s">
        <v>2616</v>
      </c>
      <c r="B130" t="s">
        <v>189</v>
      </c>
      <c r="C130" t="s">
        <v>2617</v>
      </c>
      <c r="D130" t="s">
        <v>2618</v>
      </c>
      <c r="E130" t="s">
        <v>186</v>
      </c>
      <c r="F130" t="s">
        <v>170</v>
      </c>
      <c r="G130">
        <v>5000000</v>
      </c>
      <c r="H130" t="s">
        <v>2566</v>
      </c>
      <c r="I130" t="s">
        <v>2619</v>
      </c>
      <c r="J130" s="513">
        <v>2.1050058632496515E-3</v>
      </c>
      <c r="K130" s="513">
        <v>0.89768595762410286</v>
      </c>
    </row>
    <row r="131" spans="1:11">
      <c r="A131" t="s">
        <v>2377</v>
      </c>
      <c r="B131" t="s">
        <v>2032</v>
      </c>
      <c r="C131" t="s">
        <v>2378</v>
      </c>
      <c r="D131" t="s">
        <v>1195</v>
      </c>
      <c r="E131" t="s">
        <v>192</v>
      </c>
      <c r="F131" t="s">
        <v>23</v>
      </c>
      <c r="G131">
        <v>4750000</v>
      </c>
      <c r="H131" t="s">
        <v>2464</v>
      </c>
      <c r="I131" t="s">
        <v>2379</v>
      </c>
      <c r="J131" s="513">
        <v>1.9997555700871686E-3</v>
      </c>
      <c r="K131" s="513">
        <v>0.89968571319419</v>
      </c>
    </row>
    <row r="132" spans="1:11">
      <c r="A132" t="s">
        <v>2548</v>
      </c>
      <c r="B132" t="s">
        <v>2032</v>
      </c>
      <c r="C132" t="s">
        <v>2549</v>
      </c>
      <c r="D132" t="s">
        <v>1195</v>
      </c>
      <c r="E132" t="s">
        <v>192</v>
      </c>
      <c r="F132" t="s">
        <v>23</v>
      </c>
      <c r="G132">
        <v>4501000</v>
      </c>
      <c r="H132" t="s">
        <v>2464</v>
      </c>
      <c r="I132" t="s">
        <v>2550</v>
      </c>
      <c r="J132" s="513">
        <v>1.8949262780973363E-3</v>
      </c>
      <c r="K132" s="513">
        <v>0.90158063947228728</v>
      </c>
    </row>
    <row r="133" spans="1:11">
      <c r="A133" t="s">
        <v>2055</v>
      </c>
      <c r="B133" t="s">
        <v>191</v>
      </c>
      <c r="C133" t="s">
        <v>2056</v>
      </c>
      <c r="D133" t="s">
        <v>2057</v>
      </c>
      <c r="E133" t="s">
        <v>186</v>
      </c>
      <c r="F133" t="s">
        <v>22</v>
      </c>
      <c r="G133">
        <v>4500000</v>
      </c>
      <c r="H133" t="s">
        <v>1987</v>
      </c>
      <c r="I133" t="s">
        <v>2058</v>
      </c>
      <c r="J133" s="513">
        <v>1.8945052769246862E-3</v>
      </c>
      <c r="K133" s="513">
        <v>0.90347514474921198</v>
      </c>
    </row>
    <row r="134" spans="1:11">
      <c r="A134" t="s">
        <v>2310</v>
      </c>
      <c r="B134" t="s">
        <v>2032</v>
      </c>
      <c r="C134" t="s">
        <v>2311</v>
      </c>
      <c r="D134" t="s">
        <v>1195</v>
      </c>
      <c r="E134" t="s">
        <v>192</v>
      </c>
      <c r="F134" t="s">
        <v>23</v>
      </c>
      <c r="G134">
        <v>4500000</v>
      </c>
      <c r="H134" t="s">
        <v>2297</v>
      </c>
      <c r="I134" t="s">
        <v>2312</v>
      </c>
      <c r="J134" s="513">
        <v>1.8945052769246862E-3</v>
      </c>
      <c r="K134" s="513">
        <v>0.90536965002613667</v>
      </c>
    </row>
    <row r="135" spans="1:11">
      <c r="A135" t="s">
        <v>2607</v>
      </c>
      <c r="B135" t="s">
        <v>2032</v>
      </c>
      <c r="C135" t="s">
        <v>2608</v>
      </c>
      <c r="D135" t="s">
        <v>1195</v>
      </c>
      <c r="E135" t="s">
        <v>192</v>
      </c>
      <c r="F135" t="s">
        <v>23</v>
      </c>
      <c r="G135">
        <v>4465000</v>
      </c>
      <c r="H135" t="s">
        <v>2570</v>
      </c>
      <c r="I135" t="s">
        <v>2609</v>
      </c>
      <c r="J135" s="513">
        <v>1.8797702358819388E-3</v>
      </c>
      <c r="K135" s="513">
        <v>0.9072494202620186</v>
      </c>
    </row>
    <row r="136" spans="1:11">
      <c r="A136" t="s">
        <v>2059</v>
      </c>
      <c r="B136" t="s">
        <v>191</v>
      </c>
      <c r="C136" t="s">
        <v>2060</v>
      </c>
      <c r="D136" t="s">
        <v>2061</v>
      </c>
      <c r="E136" t="s">
        <v>186</v>
      </c>
      <c r="F136" t="s">
        <v>22</v>
      </c>
      <c r="G136">
        <v>4300000</v>
      </c>
      <c r="H136" t="s">
        <v>1396</v>
      </c>
      <c r="I136" t="s">
        <v>2062</v>
      </c>
      <c r="J136" s="513">
        <v>1.8103050423947003E-3</v>
      </c>
      <c r="K136" s="513">
        <v>0.90905972530441326</v>
      </c>
    </row>
    <row r="137" spans="1:11">
      <c r="A137" t="s">
        <v>2607</v>
      </c>
      <c r="B137" t="s">
        <v>2032</v>
      </c>
      <c r="C137" t="s">
        <v>2608</v>
      </c>
      <c r="D137" t="s">
        <v>1195</v>
      </c>
      <c r="E137" t="s">
        <v>192</v>
      </c>
      <c r="F137" t="s">
        <v>23</v>
      </c>
      <c r="G137">
        <v>4200000</v>
      </c>
      <c r="H137" t="s">
        <v>2567</v>
      </c>
      <c r="I137" t="s">
        <v>2609</v>
      </c>
      <c r="J137" s="513">
        <v>1.7682049251297072E-3</v>
      </c>
      <c r="K137" s="513">
        <v>0.910827930229543</v>
      </c>
    </row>
    <row r="138" spans="1:11">
      <c r="A138" t="s">
        <v>1245</v>
      </c>
      <c r="B138" t="s">
        <v>191</v>
      </c>
      <c r="C138" t="s">
        <v>1246</v>
      </c>
      <c r="D138" t="s">
        <v>1229</v>
      </c>
      <c r="E138" t="s">
        <v>186</v>
      </c>
      <c r="F138" t="s">
        <v>23</v>
      </c>
      <c r="G138">
        <v>4000000</v>
      </c>
      <c r="H138" t="s">
        <v>570</v>
      </c>
      <c r="I138" t="s">
        <v>1422</v>
      </c>
      <c r="J138" s="513">
        <v>1.6840046905997211E-3</v>
      </c>
      <c r="K138" s="513">
        <v>0.91251193492014271</v>
      </c>
    </row>
    <row r="139" spans="1:11">
      <c r="A139" t="s">
        <v>2166</v>
      </c>
      <c r="B139" t="s">
        <v>185</v>
      </c>
      <c r="C139" t="s">
        <v>1244</v>
      </c>
      <c r="D139" t="s">
        <v>1226</v>
      </c>
      <c r="E139" t="s">
        <v>186</v>
      </c>
      <c r="F139" t="s">
        <v>23</v>
      </c>
      <c r="G139">
        <v>4000000</v>
      </c>
      <c r="H139" t="s">
        <v>1160</v>
      </c>
      <c r="I139" t="s">
        <v>1393</v>
      </c>
      <c r="J139" s="513">
        <v>1.6840046905997211E-3</v>
      </c>
      <c r="K139" s="513">
        <v>0.91419593961074241</v>
      </c>
    </row>
    <row r="140" spans="1:11">
      <c r="A140" t="s">
        <v>1541</v>
      </c>
      <c r="B140" t="s">
        <v>188</v>
      </c>
      <c r="C140" t="s">
        <v>1542</v>
      </c>
      <c r="D140" t="s">
        <v>1253</v>
      </c>
      <c r="E140" t="s">
        <v>186</v>
      </c>
      <c r="F140" t="s">
        <v>22</v>
      </c>
      <c r="G140">
        <v>4000000</v>
      </c>
      <c r="H140" t="s">
        <v>1429</v>
      </c>
      <c r="I140" t="s">
        <v>1543</v>
      </c>
      <c r="J140" s="513">
        <v>1.6840046905997211E-3</v>
      </c>
      <c r="K140" s="513">
        <v>0.91587994430134212</v>
      </c>
    </row>
    <row r="141" spans="1:11">
      <c r="A141" t="s">
        <v>2010</v>
      </c>
      <c r="B141" t="s">
        <v>187</v>
      </c>
      <c r="C141" t="s">
        <v>2011</v>
      </c>
      <c r="D141" t="s">
        <v>2012</v>
      </c>
      <c r="E141" t="s">
        <v>196</v>
      </c>
      <c r="F141" t="s">
        <v>22</v>
      </c>
      <c r="G141">
        <v>4000000</v>
      </c>
      <c r="H141" t="s">
        <v>1973</v>
      </c>
      <c r="I141" t="s">
        <v>1601</v>
      </c>
      <c r="J141" s="513">
        <v>1.6840046905997211E-3</v>
      </c>
      <c r="K141" s="513">
        <v>0.91756394899194182</v>
      </c>
    </row>
    <row r="142" spans="1:11">
      <c r="A142" t="s">
        <v>2063</v>
      </c>
      <c r="B142" t="s">
        <v>191</v>
      </c>
      <c r="C142" t="s">
        <v>2064</v>
      </c>
      <c r="D142" t="s">
        <v>2040</v>
      </c>
      <c r="E142" t="s">
        <v>186</v>
      </c>
      <c r="F142" t="s">
        <v>23</v>
      </c>
      <c r="G142">
        <v>4000000</v>
      </c>
      <c r="H142" t="s">
        <v>1981</v>
      </c>
      <c r="I142" t="s">
        <v>2041</v>
      </c>
      <c r="J142" s="513">
        <v>1.6840046905997211E-3</v>
      </c>
      <c r="K142" s="513">
        <v>0.91924795368254153</v>
      </c>
    </row>
    <row r="143" spans="1:11">
      <c r="A143" t="s">
        <v>2065</v>
      </c>
      <c r="B143" t="s">
        <v>191</v>
      </c>
      <c r="C143" t="s">
        <v>2066</v>
      </c>
      <c r="D143" t="s">
        <v>2040</v>
      </c>
      <c r="E143" t="s">
        <v>186</v>
      </c>
      <c r="F143" t="s">
        <v>23</v>
      </c>
      <c r="G143">
        <v>4000000</v>
      </c>
      <c r="H143" t="s">
        <v>1981</v>
      </c>
      <c r="I143" t="s">
        <v>2041</v>
      </c>
      <c r="J143" s="513">
        <v>1.6840046905997211E-3</v>
      </c>
      <c r="K143" s="513">
        <v>0.92093195837314124</v>
      </c>
    </row>
    <row r="144" spans="1:11">
      <c r="A144" t="s">
        <v>2167</v>
      </c>
      <c r="B144" t="s">
        <v>191</v>
      </c>
      <c r="C144" t="s">
        <v>1247</v>
      </c>
      <c r="D144" t="s">
        <v>1248</v>
      </c>
      <c r="E144" t="s">
        <v>186</v>
      </c>
      <c r="F144" t="s">
        <v>22</v>
      </c>
      <c r="G144">
        <v>3900000</v>
      </c>
      <c r="H144" t="s">
        <v>5</v>
      </c>
      <c r="I144" t="s">
        <v>1430</v>
      </c>
      <c r="J144" s="513">
        <v>1.641904573334728E-3</v>
      </c>
      <c r="K144" s="513">
        <v>0.92257386294647592</v>
      </c>
    </row>
    <row r="145" spans="1:11">
      <c r="A145" t="s">
        <v>2013</v>
      </c>
      <c r="B145" t="s">
        <v>187</v>
      </c>
      <c r="C145" t="s">
        <v>2014</v>
      </c>
      <c r="D145" t="s">
        <v>2012</v>
      </c>
      <c r="E145" t="s">
        <v>196</v>
      </c>
      <c r="F145" t="s">
        <v>22</v>
      </c>
      <c r="G145">
        <v>3900000</v>
      </c>
      <c r="H145" t="s">
        <v>1981</v>
      </c>
      <c r="I145" t="s">
        <v>1601</v>
      </c>
      <c r="J145" s="513">
        <v>1.641904573334728E-3</v>
      </c>
      <c r="K145" s="513">
        <v>0.9242157675198106</v>
      </c>
    </row>
    <row r="146" spans="1:11">
      <c r="A146" t="s">
        <v>2548</v>
      </c>
      <c r="B146" t="s">
        <v>2032</v>
      </c>
      <c r="C146" t="s">
        <v>2549</v>
      </c>
      <c r="D146" t="s">
        <v>1195</v>
      </c>
      <c r="E146" t="s">
        <v>192</v>
      </c>
      <c r="F146" t="s">
        <v>23</v>
      </c>
      <c r="G146">
        <v>3830000</v>
      </c>
      <c r="H146" t="s">
        <v>1815</v>
      </c>
      <c r="I146" t="s">
        <v>2550</v>
      </c>
      <c r="J146" s="513">
        <v>1.612434491249233E-3</v>
      </c>
      <c r="K146" s="513">
        <v>0.92582820201105986</v>
      </c>
    </row>
    <row r="147" spans="1:11">
      <c r="A147" t="s">
        <v>2548</v>
      </c>
      <c r="B147" t="s">
        <v>2032</v>
      </c>
      <c r="C147" t="s">
        <v>2549</v>
      </c>
      <c r="D147" t="s">
        <v>1195</v>
      </c>
      <c r="E147" t="s">
        <v>192</v>
      </c>
      <c r="F147" t="s">
        <v>23</v>
      </c>
      <c r="G147">
        <v>3710000</v>
      </c>
      <c r="H147" t="s">
        <v>2566</v>
      </c>
      <c r="I147" t="s">
        <v>2550</v>
      </c>
      <c r="J147" s="513">
        <v>1.5619143505312414E-3</v>
      </c>
      <c r="K147" s="513">
        <v>0.92739011636159108</v>
      </c>
    </row>
    <row r="148" spans="1:11">
      <c r="A148" t="s">
        <v>1249</v>
      </c>
      <c r="B148" t="s">
        <v>188</v>
      </c>
      <c r="C148" t="s">
        <v>1250</v>
      </c>
      <c r="D148" t="s">
        <v>2154</v>
      </c>
      <c r="E148" t="s">
        <v>192</v>
      </c>
      <c r="F148" t="s">
        <v>23</v>
      </c>
      <c r="G148">
        <v>3500000</v>
      </c>
      <c r="H148" t="s">
        <v>916</v>
      </c>
      <c r="I148" t="s">
        <v>1406</v>
      </c>
      <c r="J148" s="513">
        <v>1.473504104274756E-3</v>
      </c>
      <c r="K148" s="513">
        <v>0.92886362046586579</v>
      </c>
    </row>
    <row r="149" spans="1:11">
      <c r="A149" t="s">
        <v>1254</v>
      </c>
      <c r="B149" t="s">
        <v>188</v>
      </c>
      <c r="C149" t="s">
        <v>1255</v>
      </c>
      <c r="D149" t="s">
        <v>2155</v>
      </c>
      <c r="E149" t="s">
        <v>186</v>
      </c>
      <c r="F149" t="s">
        <v>22</v>
      </c>
      <c r="G149">
        <v>3500000</v>
      </c>
      <c r="H149" t="s">
        <v>675</v>
      </c>
      <c r="I149" t="s">
        <v>1404</v>
      </c>
      <c r="J149" s="513">
        <v>1.473504104274756E-3</v>
      </c>
      <c r="K149" s="513">
        <v>0.93033712457014051</v>
      </c>
    </row>
    <row r="150" spans="1:11">
      <c r="A150" t="s">
        <v>1251</v>
      </c>
      <c r="B150" t="s">
        <v>188</v>
      </c>
      <c r="C150" t="s">
        <v>1252</v>
      </c>
      <c r="D150" t="s">
        <v>1253</v>
      </c>
      <c r="E150" t="s">
        <v>186</v>
      </c>
      <c r="F150" t="s">
        <v>22</v>
      </c>
      <c r="G150">
        <v>3500000</v>
      </c>
      <c r="H150" t="s">
        <v>1184</v>
      </c>
      <c r="I150" t="s">
        <v>1405</v>
      </c>
      <c r="J150" s="513">
        <v>1.473504104274756E-3</v>
      </c>
      <c r="K150" s="513">
        <v>0.93181062867441522</v>
      </c>
    </row>
    <row r="151" spans="1:11">
      <c r="A151" t="s">
        <v>2607</v>
      </c>
      <c r="B151" t="s">
        <v>2032</v>
      </c>
      <c r="C151" t="s">
        <v>2608</v>
      </c>
      <c r="D151" t="s">
        <v>1195</v>
      </c>
      <c r="E151" t="s">
        <v>192</v>
      </c>
      <c r="F151" t="s">
        <v>23</v>
      </c>
      <c r="G151">
        <v>3200000</v>
      </c>
      <c r="H151" t="s">
        <v>2566</v>
      </c>
      <c r="I151" t="s">
        <v>2609</v>
      </c>
      <c r="J151" s="513">
        <v>1.347203752479777E-3</v>
      </c>
      <c r="K151" s="513">
        <v>0.93315783242689498</v>
      </c>
    </row>
    <row r="152" spans="1:11">
      <c r="A152" t="s">
        <v>2015</v>
      </c>
      <c r="B152" t="s">
        <v>187</v>
      </c>
      <c r="C152" t="s">
        <v>2016</v>
      </c>
      <c r="D152" t="s">
        <v>2012</v>
      </c>
      <c r="E152" t="s">
        <v>196</v>
      </c>
      <c r="F152" t="s">
        <v>22</v>
      </c>
      <c r="G152">
        <v>3100000</v>
      </c>
      <c r="H152" t="s">
        <v>1973</v>
      </c>
      <c r="I152" t="s">
        <v>1601</v>
      </c>
      <c r="J152" s="513">
        <v>1.3051036352147839E-3</v>
      </c>
      <c r="K152" s="513">
        <v>0.93446293606210973</v>
      </c>
    </row>
    <row r="153" spans="1:11">
      <c r="A153" t="s">
        <v>2168</v>
      </c>
      <c r="B153" t="s">
        <v>188</v>
      </c>
      <c r="C153" t="s">
        <v>1268</v>
      </c>
      <c r="D153" t="s">
        <v>1253</v>
      </c>
      <c r="E153" t="s">
        <v>186</v>
      </c>
      <c r="F153" t="s">
        <v>22</v>
      </c>
      <c r="G153">
        <v>3000000</v>
      </c>
      <c r="H153" t="s">
        <v>968</v>
      </c>
      <c r="I153" t="s">
        <v>1421</v>
      </c>
      <c r="J153" s="513">
        <v>1.2630035179497909E-3</v>
      </c>
      <c r="K153" s="513">
        <v>0.93572593958005956</v>
      </c>
    </row>
    <row r="154" spans="1:11">
      <c r="A154" t="s">
        <v>1256</v>
      </c>
      <c r="B154" t="s">
        <v>191</v>
      </c>
      <c r="C154" t="s">
        <v>1257</v>
      </c>
      <c r="D154" t="s">
        <v>1195</v>
      </c>
      <c r="E154" t="s">
        <v>192</v>
      </c>
      <c r="F154" t="s">
        <v>23</v>
      </c>
      <c r="G154">
        <v>3000000</v>
      </c>
      <c r="H154" t="s">
        <v>916</v>
      </c>
      <c r="I154" t="s">
        <v>1406</v>
      </c>
      <c r="J154" s="513">
        <v>1.2630035179497909E-3</v>
      </c>
      <c r="K154" s="513">
        <v>0.9369889430980094</v>
      </c>
    </row>
    <row r="155" spans="1:11">
      <c r="A155" t="s">
        <v>1260</v>
      </c>
      <c r="B155" t="s">
        <v>188</v>
      </c>
      <c r="C155" t="s">
        <v>1261</v>
      </c>
      <c r="D155" t="s">
        <v>2154</v>
      </c>
      <c r="E155" t="s">
        <v>192</v>
      </c>
      <c r="F155" t="s">
        <v>23</v>
      </c>
      <c r="G155">
        <v>3000000</v>
      </c>
      <c r="H155" t="s">
        <v>916</v>
      </c>
      <c r="I155" t="s">
        <v>1406</v>
      </c>
      <c r="J155" s="513">
        <v>1.2630035179497909E-3</v>
      </c>
      <c r="K155" s="513">
        <v>0.93825194661595923</v>
      </c>
    </row>
    <row r="156" spans="1:11">
      <c r="A156" t="s">
        <v>1266</v>
      </c>
      <c r="B156" t="s">
        <v>191</v>
      </c>
      <c r="C156" t="s">
        <v>1267</v>
      </c>
      <c r="D156" t="s">
        <v>1229</v>
      </c>
      <c r="E156" t="s">
        <v>186</v>
      </c>
      <c r="F156" t="s">
        <v>23</v>
      </c>
      <c r="G156">
        <v>3000000</v>
      </c>
      <c r="H156" t="s">
        <v>660</v>
      </c>
      <c r="I156" t="s">
        <v>1426</v>
      </c>
      <c r="J156" s="513">
        <v>1.2630035179497909E-3</v>
      </c>
      <c r="K156" s="513">
        <v>0.93951495013390907</v>
      </c>
    </row>
    <row r="157" spans="1:11">
      <c r="A157" t="s">
        <v>1262</v>
      </c>
      <c r="B157" t="s">
        <v>191</v>
      </c>
      <c r="C157" t="s">
        <v>1263</v>
      </c>
      <c r="D157" t="s">
        <v>1229</v>
      </c>
      <c r="E157" t="s">
        <v>186</v>
      </c>
      <c r="F157" t="s">
        <v>23</v>
      </c>
      <c r="G157">
        <v>3000000</v>
      </c>
      <c r="H157" t="s">
        <v>570</v>
      </c>
      <c r="I157" t="s">
        <v>1422</v>
      </c>
      <c r="J157" s="513">
        <v>1.2630035179497909E-3</v>
      </c>
      <c r="K157" s="513">
        <v>0.9407779536518589</v>
      </c>
    </row>
    <row r="158" spans="1:11">
      <c r="A158" t="s">
        <v>1264</v>
      </c>
      <c r="B158" t="s">
        <v>191</v>
      </c>
      <c r="C158" t="s">
        <v>1265</v>
      </c>
      <c r="D158" t="s">
        <v>1229</v>
      </c>
      <c r="E158" t="s">
        <v>186</v>
      </c>
      <c r="F158" t="s">
        <v>23</v>
      </c>
      <c r="G158">
        <v>3000000</v>
      </c>
      <c r="H158" t="s">
        <v>570</v>
      </c>
      <c r="I158" t="s">
        <v>1422</v>
      </c>
      <c r="J158" s="513">
        <v>1.2630035179497909E-3</v>
      </c>
      <c r="K158" s="513">
        <v>0.94204095716980873</v>
      </c>
    </row>
    <row r="159" spans="1:11">
      <c r="A159" t="s">
        <v>1269</v>
      </c>
      <c r="B159" t="s">
        <v>191</v>
      </c>
      <c r="C159" t="s">
        <v>1270</v>
      </c>
      <c r="D159" t="s">
        <v>2156</v>
      </c>
      <c r="E159" t="s">
        <v>186</v>
      </c>
      <c r="F159" t="s">
        <v>23</v>
      </c>
      <c r="G159">
        <v>3000000</v>
      </c>
      <c r="H159" t="s">
        <v>474</v>
      </c>
      <c r="I159" t="s">
        <v>1399</v>
      </c>
      <c r="J159" s="513">
        <v>1.2630035179497909E-3</v>
      </c>
      <c r="K159" s="513">
        <v>0.94330396068775857</v>
      </c>
    </row>
    <row r="160" spans="1:11">
      <c r="A160" t="s">
        <v>1258</v>
      </c>
      <c r="B160" t="s">
        <v>185</v>
      </c>
      <c r="C160" t="s">
        <v>1259</v>
      </c>
      <c r="D160" t="s">
        <v>1226</v>
      </c>
      <c r="E160" t="s">
        <v>186</v>
      </c>
      <c r="F160" t="s">
        <v>23</v>
      </c>
      <c r="G160">
        <v>3000000</v>
      </c>
      <c r="H160" t="s">
        <v>1186</v>
      </c>
      <c r="I160" t="s">
        <v>1427</v>
      </c>
      <c r="J160" s="513">
        <v>1.2630035179497909E-3</v>
      </c>
      <c r="K160" s="513">
        <v>0.9445669642057084</v>
      </c>
    </row>
    <row r="161" spans="1:11">
      <c r="A161" t="s">
        <v>1690</v>
      </c>
      <c r="B161" t="s">
        <v>189</v>
      </c>
      <c r="C161" t="s">
        <v>1689</v>
      </c>
      <c r="D161" t="s">
        <v>1292</v>
      </c>
      <c r="E161" t="s">
        <v>186</v>
      </c>
      <c r="F161" t="s">
        <v>170</v>
      </c>
      <c r="G161">
        <v>3000000</v>
      </c>
      <c r="H161" t="s">
        <v>1653</v>
      </c>
      <c r="I161" t="s">
        <v>1688</v>
      </c>
      <c r="J161" s="513">
        <v>1.2630035179497909E-3</v>
      </c>
      <c r="K161" s="513">
        <v>0.94582996772365824</v>
      </c>
    </row>
    <row r="162" spans="1:11">
      <c r="A162" t="s">
        <v>1693</v>
      </c>
      <c r="B162" t="s">
        <v>189</v>
      </c>
      <c r="C162" t="s">
        <v>1692</v>
      </c>
      <c r="D162" t="s">
        <v>1195</v>
      </c>
      <c r="E162" t="s">
        <v>192</v>
      </c>
      <c r="F162" t="s">
        <v>171</v>
      </c>
      <c r="G162">
        <v>3000000</v>
      </c>
      <c r="H162" t="s">
        <v>1653</v>
      </c>
      <c r="I162" t="s">
        <v>1691</v>
      </c>
      <c r="J162" s="513">
        <v>1.2630035179497909E-3</v>
      </c>
      <c r="K162" s="513">
        <v>0.94709297124160807</v>
      </c>
    </row>
    <row r="163" spans="1:11">
      <c r="A163" t="s">
        <v>1687</v>
      </c>
      <c r="B163" t="s">
        <v>189</v>
      </c>
      <c r="C163" t="s">
        <v>1686</v>
      </c>
      <c r="D163" t="s">
        <v>1195</v>
      </c>
      <c r="E163" t="s">
        <v>192</v>
      </c>
      <c r="F163" t="s">
        <v>171</v>
      </c>
      <c r="G163">
        <v>3000000</v>
      </c>
      <c r="H163" t="s">
        <v>1418</v>
      </c>
      <c r="I163" t="s">
        <v>1676</v>
      </c>
      <c r="J163" s="513">
        <v>1.2630035179497909E-3</v>
      </c>
      <c r="K163" s="513">
        <v>0.94835597475955791</v>
      </c>
    </row>
    <row r="164" spans="1:11">
      <c r="A164" t="s">
        <v>1685</v>
      </c>
      <c r="B164" t="s">
        <v>187</v>
      </c>
      <c r="C164" t="s">
        <v>1684</v>
      </c>
      <c r="D164" t="s">
        <v>1673</v>
      </c>
      <c r="E164" t="s">
        <v>196</v>
      </c>
      <c r="F164" t="s">
        <v>22</v>
      </c>
      <c r="G164">
        <v>3000000</v>
      </c>
      <c r="H164" t="s">
        <v>1657</v>
      </c>
      <c r="I164" t="s">
        <v>1683</v>
      </c>
      <c r="J164" s="513">
        <v>1.2630035179497909E-3</v>
      </c>
      <c r="K164" s="513">
        <v>0.94961897827750774</v>
      </c>
    </row>
    <row r="165" spans="1:11">
      <c r="A165" t="s">
        <v>1836</v>
      </c>
      <c r="B165" t="s">
        <v>191</v>
      </c>
      <c r="C165" t="s">
        <v>1837</v>
      </c>
      <c r="D165" t="s">
        <v>1838</v>
      </c>
      <c r="E165" t="s">
        <v>186</v>
      </c>
      <c r="F165" t="s">
        <v>23</v>
      </c>
      <c r="G165">
        <v>3000000</v>
      </c>
      <c r="H165" t="s">
        <v>1438</v>
      </c>
      <c r="I165" t="s">
        <v>1839</v>
      </c>
      <c r="J165" s="513">
        <v>1.2630035179497909E-3</v>
      </c>
      <c r="K165" s="513">
        <v>0.95088198179545758</v>
      </c>
    </row>
    <row r="166" spans="1:11">
      <c r="A166" t="s">
        <v>2067</v>
      </c>
      <c r="B166" t="s">
        <v>191</v>
      </c>
      <c r="C166" t="s">
        <v>2068</v>
      </c>
      <c r="D166" t="s">
        <v>2057</v>
      </c>
      <c r="E166" t="s">
        <v>186</v>
      </c>
      <c r="F166" t="s">
        <v>22</v>
      </c>
      <c r="G166">
        <v>3000000</v>
      </c>
      <c r="H166" t="s">
        <v>1987</v>
      </c>
      <c r="I166" t="s">
        <v>2058</v>
      </c>
      <c r="J166" s="513">
        <v>1.2630035179497909E-3</v>
      </c>
      <c r="K166" s="513">
        <v>0.95214498531340741</v>
      </c>
    </row>
    <row r="167" spans="1:11">
      <c r="A167" t="s">
        <v>2610</v>
      </c>
      <c r="B167" t="s">
        <v>2032</v>
      </c>
      <c r="C167" t="s">
        <v>2611</v>
      </c>
      <c r="D167" t="s">
        <v>1195</v>
      </c>
      <c r="E167" t="s">
        <v>192</v>
      </c>
      <c r="F167" t="s">
        <v>23</v>
      </c>
      <c r="G167">
        <v>2830000</v>
      </c>
      <c r="H167" t="s">
        <v>2570</v>
      </c>
      <c r="I167" t="s">
        <v>2612</v>
      </c>
      <c r="J167" s="513">
        <v>1.1914333185993027E-3</v>
      </c>
      <c r="K167" s="513">
        <v>0.95333641863200669</v>
      </c>
    </row>
    <row r="168" spans="1:11">
      <c r="A168" t="s">
        <v>2545</v>
      </c>
      <c r="B168" t="s">
        <v>2032</v>
      </c>
      <c r="C168" t="s">
        <v>2546</v>
      </c>
      <c r="D168" t="s">
        <v>1195</v>
      </c>
      <c r="E168" t="s">
        <v>192</v>
      </c>
      <c r="F168" t="s">
        <v>23</v>
      </c>
      <c r="G168">
        <v>2576647</v>
      </c>
      <c r="H168" t="s">
        <v>1446</v>
      </c>
      <c r="I168" t="s">
        <v>2547</v>
      </c>
      <c r="J168" s="513">
        <v>1.084771408504925E-3</v>
      </c>
      <c r="K168" s="513">
        <v>0.95442119004051162</v>
      </c>
    </row>
    <row r="169" spans="1:11">
      <c r="A169" t="s">
        <v>1271</v>
      </c>
      <c r="B169" t="s">
        <v>191</v>
      </c>
      <c r="C169" t="s">
        <v>1272</v>
      </c>
      <c r="D169" t="s">
        <v>1195</v>
      </c>
      <c r="E169" t="s">
        <v>192</v>
      </c>
      <c r="F169" t="s">
        <v>23</v>
      </c>
      <c r="G169">
        <v>2500000</v>
      </c>
      <c r="H169" t="s">
        <v>916</v>
      </c>
      <c r="I169" t="s">
        <v>1406</v>
      </c>
      <c r="J169" s="513">
        <v>1.0525029316248258E-3</v>
      </c>
      <c r="K169" s="513">
        <v>0.95547369297213647</v>
      </c>
    </row>
    <row r="170" spans="1:11">
      <c r="A170" t="s">
        <v>1273</v>
      </c>
      <c r="B170" t="s">
        <v>191</v>
      </c>
      <c r="C170" t="s">
        <v>1274</v>
      </c>
      <c r="D170" t="s">
        <v>1195</v>
      </c>
      <c r="E170" t="s">
        <v>192</v>
      </c>
      <c r="F170" t="s">
        <v>23</v>
      </c>
      <c r="G170">
        <v>2500000</v>
      </c>
      <c r="H170" t="s">
        <v>891</v>
      </c>
      <c r="I170" t="s">
        <v>1412</v>
      </c>
      <c r="J170" s="513">
        <v>1.0525029316248258E-3</v>
      </c>
      <c r="K170" s="513">
        <v>0.95652619590376131</v>
      </c>
    </row>
    <row r="171" spans="1:11">
      <c r="A171" t="s">
        <v>1277</v>
      </c>
      <c r="B171" t="s">
        <v>188</v>
      </c>
      <c r="C171" t="s">
        <v>1278</v>
      </c>
      <c r="D171" t="s">
        <v>2155</v>
      </c>
      <c r="E171" t="s">
        <v>186</v>
      </c>
      <c r="F171" t="s">
        <v>22</v>
      </c>
      <c r="G171">
        <v>2500000</v>
      </c>
      <c r="H171" t="s">
        <v>675</v>
      </c>
      <c r="I171" t="s">
        <v>1404</v>
      </c>
      <c r="J171" s="513">
        <v>1.0525029316248258E-3</v>
      </c>
      <c r="K171" s="513">
        <v>0.95757869883538616</v>
      </c>
    </row>
    <row r="172" spans="1:11">
      <c r="A172" t="s">
        <v>1279</v>
      </c>
      <c r="B172" t="s">
        <v>191</v>
      </c>
      <c r="C172" t="s">
        <v>1280</v>
      </c>
      <c r="D172" t="s">
        <v>2156</v>
      </c>
      <c r="E172" t="s">
        <v>186</v>
      </c>
      <c r="F172" t="s">
        <v>23</v>
      </c>
      <c r="G172">
        <v>2500000</v>
      </c>
      <c r="H172" t="s">
        <v>539</v>
      </c>
      <c r="I172" t="s">
        <v>1400</v>
      </c>
      <c r="J172" s="513">
        <v>1.0525029316248258E-3</v>
      </c>
      <c r="K172" s="513">
        <v>0.958631201767011</v>
      </c>
    </row>
    <row r="173" spans="1:11">
      <c r="A173" t="s">
        <v>1275</v>
      </c>
      <c r="B173" t="s">
        <v>188</v>
      </c>
      <c r="C173" t="s">
        <v>1276</v>
      </c>
      <c r="D173" t="s">
        <v>1253</v>
      </c>
      <c r="E173" t="s">
        <v>186</v>
      </c>
      <c r="F173" t="s">
        <v>22</v>
      </c>
      <c r="G173">
        <v>2500000</v>
      </c>
      <c r="H173" t="s">
        <v>1184</v>
      </c>
      <c r="I173" t="s">
        <v>1405</v>
      </c>
      <c r="J173" s="513">
        <v>1.0525029316248258E-3</v>
      </c>
      <c r="K173" s="513">
        <v>0.95968370469863584</v>
      </c>
    </row>
    <row r="174" spans="1:11">
      <c r="A174" t="s">
        <v>1602</v>
      </c>
      <c r="B174" t="s">
        <v>187</v>
      </c>
      <c r="C174" t="s">
        <v>1603</v>
      </c>
      <c r="D174" t="s">
        <v>1604</v>
      </c>
      <c r="E174" t="s">
        <v>196</v>
      </c>
      <c r="F174" t="s">
        <v>22</v>
      </c>
      <c r="G174">
        <v>2500000</v>
      </c>
      <c r="H174" t="s">
        <v>1577</v>
      </c>
      <c r="I174" t="s">
        <v>1605</v>
      </c>
      <c r="J174" s="513">
        <v>1.0525029316248258E-3</v>
      </c>
      <c r="K174" s="513">
        <v>0.96073620763026069</v>
      </c>
    </row>
    <row r="175" spans="1:11">
      <c r="A175" t="s">
        <v>1840</v>
      </c>
      <c r="B175" t="s">
        <v>189</v>
      </c>
      <c r="C175" t="s">
        <v>1841</v>
      </c>
      <c r="D175" t="s">
        <v>1195</v>
      </c>
      <c r="E175" t="s">
        <v>192</v>
      </c>
      <c r="F175" t="s">
        <v>171</v>
      </c>
      <c r="G175">
        <v>2500000</v>
      </c>
      <c r="H175" t="s">
        <v>1709</v>
      </c>
      <c r="I175" t="s">
        <v>1842</v>
      </c>
      <c r="J175" s="513">
        <v>1.0525029316248258E-3</v>
      </c>
      <c r="K175" s="513">
        <v>0.96178871056188553</v>
      </c>
    </row>
    <row r="176" spans="1:11">
      <c r="A176" t="s">
        <v>1312</v>
      </c>
      <c r="B176" t="s">
        <v>187</v>
      </c>
      <c r="C176" t="s">
        <v>1313</v>
      </c>
      <c r="D176" t="s">
        <v>1314</v>
      </c>
      <c r="E176" t="s">
        <v>196</v>
      </c>
      <c r="F176" t="s">
        <v>22</v>
      </c>
      <c r="G176">
        <v>2500000</v>
      </c>
      <c r="H176" t="s">
        <v>1762</v>
      </c>
      <c r="I176" t="s">
        <v>1410</v>
      </c>
      <c r="J176" s="513">
        <v>1.0525029316248258E-3</v>
      </c>
      <c r="K176" s="513">
        <v>0.96284121349351037</v>
      </c>
    </row>
    <row r="177" spans="1:11">
      <c r="A177" t="s">
        <v>2017</v>
      </c>
      <c r="B177" t="s">
        <v>189</v>
      </c>
      <c r="C177" t="s">
        <v>2018</v>
      </c>
      <c r="D177" t="s">
        <v>2019</v>
      </c>
      <c r="E177" t="s">
        <v>186</v>
      </c>
      <c r="F177" t="s">
        <v>171</v>
      </c>
      <c r="G177">
        <v>2500000</v>
      </c>
      <c r="H177" t="s">
        <v>1964</v>
      </c>
      <c r="I177" t="s">
        <v>2020</v>
      </c>
      <c r="J177" s="513">
        <v>1.0525029316248258E-3</v>
      </c>
      <c r="K177" s="513">
        <v>0.96389371642513522</v>
      </c>
    </row>
    <row r="178" spans="1:11">
      <c r="A178" t="s">
        <v>2169</v>
      </c>
      <c r="B178" t="s">
        <v>188</v>
      </c>
      <c r="C178" t="s">
        <v>1288</v>
      </c>
      <c r="D178" t="s">
        <v>1253</v>
      </c>
      <c r="E178" t="s">
        <v>186</v>
      </c>
      <c r="F178" t="s">
        <v>22</v>
      </c>
      <c r="G178">
        <v>2000000</v>
      </c>
      <c r="H178" t="s">
        <v>968</v>
      </c>
      <c r="I178" t="s">
        <v>1421</v>
      </c>
      <c r="J178" s="513">
        <v>8.4200234529986054E-4</v>
      </c>
      <c r="K178" s="513">
        <v>0.96473571877043507</v>
      </c>
    </row>
    <row r="179" spans="1:11">
      <c r="A179" t="s">
        <v>1281</v>
      </c>
      <c r="B179" t="s">
        <v>191</v>
      </c>
      <c r="C179" t="s">
        <v>1282</v>
      </c>
      <c r="D179" t="s">
        <v>1195</v>
      </c>
      <c r="E179" t="s">
        <v>192</v>
      </c>
      <c r="F179" t="s">
        <v>23</v>
      </c>
      <c r="G179">
        <v>2000000</v>
      </c>
      <c r="H179" t="s">
        <v>916</v>
      </c>
      <c r="I179" t="s">
        <v>1406</v>
      </c>
      <c r="J179" s="513">
        <v>8.4200234529986054E-4</v>
      </c>
      <c r="K179" s="513">
        <v>0.96557772111573492</v>
      </c>
    </row>
    <row r="180" spans="1:11">
      <c r="A180" t="s">
        <v>2170</v>
      </c>
      <c r="B180" t="s">
        <v>187</v>
      </c>
      <c r="C180" t="s">
        <v>1295</v>
      </c>
      <c r="D180" t="s">
        <v>1296</v>
      </c>
      <c r="E180" t="s">
        <v>186</v>
      </c>
      <c r="F180" t="s">
        <v>22</v>
      </c>
      <c r="G180">
        <v>2000000</v>
      </c>
      <c r="H180" t="s">
        <v>815</v>
      </c>
      <c r="I180" t="s">
        <v>1416</v>
      </c>
      <c r="J180" s="513">
        <v>8.4200234529986054E-4</v>
      </c>
      <c r="K180" s="513">
        <v>0.96641972346103477</v>
      </c>
    </row>
    <row r="181" spans="1:11">
      <c r="A181" t="s">
        <v>1289</v>
      </c>
      <c r="B181" t="s">
        <v>191</v>
      </c>
      <c r="C181" t="s">
        <v>1290</v>
      </c>
      <c r="D181" t="s">
        <v>1291</v>
      </c>
      <c r="E181" t="s">
        <v>186</v>
      </c>
      <c r="F181" t="s">
        <v>22</v>
      </c>
      <c r="G181">
        <v>2000000</v>
      </c>
      <c r="H181" t="s">
        <v>689</v>
      </c>
      <c r="I181" t="s">
        <v>1403</v>
      </c>
      <c r="J181" s="513">
        <v>8.4200234529986054E-4</v>
      </c>
      <c r="K181" s="513">
        <v>0.96726172580633463</v>
      </c>
    </row>
    <row r="182" spans="1:11">
      <c r="A182" t="s">
        <v>1284</v>
      </c>
      <c r="B182" t="s">
        <v>187</v>
      </c>
      <c r="C182" t="s">
        <v>1285</v>
      </c>
      <c r="D182" t="s">
        <v>1195</v>
      </c>
      <c r="E182" t="s">
        <v>192</v>
      </c>
      <c r="F182" t="s">
        <v>23</v>
      </c>
      <c r="G182">
        <v>2000000</v>
      </c>
      <c r="H182" t="s">
        <v>659</v>
      </c>
      <c r="I182" t="s">
        <v>1424</v>
      </c>
      <c r="J182" s="513">
        <v>8.4200234529986054E-4</v>
      </c>
      <c r="K182" s="513">
        <v>0.96810372815163448</v>
      </c>
    </row>
    <row r="183" spans="1:11">
      <c r="A183" t="s">
        <v>1286</v>
      </c>
      <c r="B183" t="s">
        <v>191</v>
      </c>
      <c r="C183" t="s">
        <v>1287</v>
      </c>
      <c r="D183" t="s">
        <v>1229</v>
      </c>
      <c r="E183" t="s">
        <v>186</v>
      </c>
      <c r="F183" t="s">
        <v>23</v>
      </c>
      <c r="G183">
        <v>2000000</v>
      </c>
      <c r="H183" t="s">
        <v>570</v>
      </c>
      <c r="I183" t="s">
        <v>1422</v>
      </c>
      <c r="J183" s="513">
        <v>8.4200234529986054E-4</v>
      </c>
      <c r="K183" s="513">
        <v>0.96894573049693433</v>
      </c>
    </row>
    <row r="184" spans="1:11">
      <c r="A184" t="s">
        <v>2171</v>
      </c>
      <c r="B184" t="s">
        <v>185</v>
      </c>
      <c r="C184" t="s">
        <v>1283</v>
      </c>
      <c r="D184" t="s">
        <v>1226</v>
      </c>
      <c r="E184" t="s">
        <v>186</v>
      </c>
      <c r="F184" t="s">
        <v>23</v>
      </c>
      <c r="G184">
        <v>2000000</v>
      </c>
      <c r="H184" t="s">
        <v>1160</v>
      </c>
      <c r="I184" t="s">
        <v>1393</v>
      </c>
      <c r="J184" s="513">
        <v>8.4200234529986054E-4</v>
      </c>
      <c r="K184" s="513">
        <v>0.96978773284223418</v>
      </c>
    </row>
    <row r="185" spans="1:11">
      <c r="A185" t="s">
        <v>1293</v>
      </c>
      <c r="B185" t="s">
        <v>2157</v>
      </c>
      <c r="C185" t="s">
        <v>1294</v>
      </c>
      <c r="D185" t="s">
        <v>2158</v>
      </c>
      <c r="E185" t="s">
        <v>186</v>
      </c>
      <c r="F185" t="s">
        <v>23</v>
      </c>
      <c r="G185">
        <v>2000000</v>
      </c>
      <c r="H185" t="s">
        <v>12</v>
      </c>
      <c r="I185" t="s">
        <v>1417</v>
      </c>
      <c r="J185" s="513">
        <v>8.4200234529986054E-4</v>
      </c>
      <c r="K185" s="513">
        <v>0.97062973518753404</v>
      </c>
    </row>
    <row r="186" spans="1:11">
      <c r="A186" t="s">
        <v>1544</v>
      </c>
      <c r="B186" t="s">
        <v>189</v>
      </c>
      <c r="C186" t="s">
        <v>1545</v>
      </c>
      <c r="D186" t="s">
        <v>1546</v>
      </c>
      <c r="E186" t="s">
        <v>186</v>
      </c>
      <c r="F186" t="s">
        <v>170</v>
      </c>
      <c r="G186">
        <v>2000000</v>
      </c>
      <c r="H186" t="s">
        <v>1513</v>
      </c>
      <c r="I186" t="s">
        <v>1547</v>
      </c>
      <c r="J186" s="513">
        <v>8.4200234529986054E-4</v>
      </c>
      <c r="K186" s="513">
        <v>0.97147173753283389</v>
      </c>
    </row>
    <row r="187" spans="1:11">
      <c r="A187" t="s">
        <v>1682</v>
      </c>
      <c r="B187" t="s">
        <v>187</v>
      </c>
      <c r="C187" t="s">
        <v>1681</v>
      </c>
      <c r="D187" t="s">
        <v>1680</v>
      </c>
      <c r="E187" t="s">
        <v>186</v>
      </c>
      <c r="F187" t="s">
        <v>23</v>
      </c>
      <c r="G187">
        <v>2000000</v>
      </c>
      <c r="H187" t="s">
        <v>1649</v>
      </c>
      <c r="I187" t="s">
        <v>1679</v>
      </c>
      <c r="J187" s="513">
        <v>8.4200234529986054E-4</v>
      </c>
      <c r="K187" s="513">
        <v>0.97231373987813374</v>
      </c>
    </row>
    <row r="188" spans="1:11">
      <c r="A188" t="s">
        <v>1678</v>
      </c>
      <c r="B188" t="s">
        <v>189</v>
      </c>
      <c r="C188" t="s">
        <v>1677</v>
      </c>
      <c r="D188" t="s">
        <v>1195</v>
      </c>
      <c r="E188" t="s">
        <v>192</v>
      </c>
      <c r="F188" t="s">
        <v>171</v>
      </c>
      <c r="G188">
        <v>2000000</v>
      </c>
      <c r="H188" t="s">
        <v>1418</v>
      </c>
      <c r="I188" t="s">
        <v>1676</v>
      </c>
      <c r="J188" s="513">
        <v>8.4200234529986054E-4</v>
      </c>
      <c r="K188" s="513">
        <v>0.9731557422234336</v>
      </c>
    </row>
    <row r="189" spans="1:11">
      <c r="A189" t="s">
        <v>1843</v>
      </c>
      <c r="B189" t="s">
        <v>189</v>
      </c>
      <c r="C189" t="s">
        <v>1844</v>
      </c>
      <c r="D189" t="s">
        <v>1195</v>
      </c>
      <c r="E189" t="s">
        <v>192</v>
      </c>
      <c r="F189" t="s">
        <v>171</v>
      </c>
      <c r="G189">
        <v>2000000</v>
      </c>
      <c r="H189" t="s">
        <v>1708</v>
      </c>
      <c r="I189" t="s">
        <v>1830</v>
      </c>
      <c r="J189" s="513">
        <v>8.4200234529986054E-4</v>
      </c>
      <c r="K189" s="513">
        <v>0.97399774456873345</v>
      </c>
    </row>
    <row r="190" spans="1:11">
      <c r="A190" t="s">
        <v>1845</v>
      </c>
      <c r="B190" t="s">
        <v>189</v>
      </c>
      <c r="C190" t="s">
        <v>1846</v>
      </c>
      <c r="D190" t="s">
        <v>1195</v>
      </c>
      <c r="E190" t="s">
        <v>192</v>
      </c>
      <c r="F190" t="s">
        <v>171</v>
      </c>
      <c r="G190">
        <v>2000000</v>
      </c>
      <c r="H190" t="s">
        <v>1708</v>
      </c>
      <c r="I190" t="s">
        <v>1830</v>
      </c>
      <c r="J190" s="513">
        <v>8.4200234529986054E-4</v>
      </c>
      <c r="K190" s="513">
        <v>0.9748397469140333</v>
      </c>
    </row>
    <row r="191" spans="1:11">
      <c r="A191" t="s">
        <v>1847</v>
      </c>
      <c r="B191" t="s">
        <v>189</v>
      </c>
      <c r="C191" t="s">
        <v>1848</v>
      </c>
      <c r="D191" t="s">
        <v>1195</v>
      </c>
      <c r="E191" t="s">
        <v>192</v>
      </c>
      <c r="F191" t="s">
        <v>171</v>
      </c>
      <c r="G191">
        <v>2000000</v>
      </c>
      <c r="H191" t="s">
        <v>1709</v>
      </c>
      <c r="I191" t="s">
        <v>1842</v>
      </c>
      <c r="J191" s="513">
        <v>8.4200234529986054E-4</v>
      </c>
      <c r="K191" s="513">
        <v>0.97568174925933315</v>
      </c>
    </row>
    <row r="192" spans="1:11">
      <c r="A192" t="s">
        <v>1908</v>
      </c>
      <c r="B192" t="s">
        <v>187</v>
      </c>
      <c r="C192" t="s">
        <v>1909</v>
      </c>
      <c r="D192" t="s">
        <v>1907</v>
      </c>
      <c r="E192" t="s">
        <v>196</v>
      </c>
      <c r="F192" t="s">
        <v>22</v>
      </c>
      <c r="G192">
        <v>2000000</v>
      </c>
      <c r="H192" t="s">
        <v>1863</v>
      </c>
      <c r="I192" t="s">
        <v>2159</v>
      </c>
      <c r="J192" s="513">
        <v>8.4200234529986054E-4</v>
      </c>
      <c r="K192" s="513">
        <v>0.97652375160463301</v>
      </c>
    </row>
    <row r="193" spans="1:11">
      <c r="A193" t="s">
        <v>2069</v>
      </c>
      <c r="B193" t="s">
        <v>187</v>
      </c>
      <c r="C193" t="s">
        <v>2070</v>
      </c>
      <c r="D193" t="s">
        <v>2012</v>
      </c>
      <c r="E193" t="s">
        <v>196</v>
      </c>
      <c r="F193" t="s">
        <v>22</v>
      </c>
      <c r="G193">
        <v>2000000</v>
      </c>
      <c r="H193" t="s">
        <v>1986</v>
      </c>
      <c r="I193" t="s">
        <v>1601</v>
      </c>
      <c r="J193" s="513">
        <v>8.4200234529986054E-4</v>
      </c>
      <c r="K193" s="513">
        <v>0.97736575394993286</v>
      </c>
    </row>
    <row r="194" spans="1:11">
      <c r="A194" t="s">
        <v>2254</v>
      </c>
      <c r="B194" t="s">
        <v>191</v>
      </c>
      <c r="C194" t="s">
        <v>2255</v>
      </c>
      <c r="D194" t="s">
        <v>2256</v>
      </c>
      <c r="E194" t="s">
        <v>186</v>
      </c>
      <c r="F194" t="s">
        <v>23</v>
      </c>
      <c r="G194">
        <v>2000000</v>
      </c>
      <c r="H194" t="s">
        <v>2206</v>
      </c>
      <c r="I194" t="s">
        <v>2257</v>
      </c>
      <c r="J194" s="513">
        <v>8.4200234529986054E-4</v>
      </c>
      <c r="K194" s="513">
        <v>0.97820775629523271</v>
      </c>
    </row>
    <row r="195" spans="1:11">
      <c r="A195" t="s">
        <v>2313</v>
      </c>
      <c r="B195" t="s">
        <v>188</v>
      </c>
      <c r="C195" t="s">
        <v>2314</v>
      </c>
      <c r="D195" t="s">
        <v>2158</v>
      </c>
      <c r="E195" t="s">
        <v>186</v>
      </c>
      <c r="F195" t="s">
        <v>23</v>
      </c>
      <c r="G195">
        <v>2000000</v>
      </c>
      <c r="H195" t="s">
        <v>2285</v>
      </c>
      <c r="I195" t="s">
        <v>2315</v>
      </c>
      <c r="J195" s="513">
        <v>8.4200234529986054E-4</v>
      </c>
      <c r="K195" s="513">
        <v>0.97904975864053256</v>
      </c>
    </row>
    <row r="196" spans="1:11">
      <c r="A196" t="s">
        <v>1297</v>
      </c>
      <c r="B196" t="s">
        <v>191</v>
      </c>
      <c r="C196" t="s">
        <v>1298</v>
      </c>
      <c r="D196" t="s">
        <v>1299</v>
      </c>
      <c r="E196" t="s">
        <v>186</v>
      </c>
      <c r="F196" t="s">
        <v>22</v>
      </c>
      <c r="G196">
        <v>1750000</v>
      </c>
      <c r="H196" t="s">
        <v>850</v>
      </c>
      <c r="I196" t="s">
        <v>1414</v>
      </c>
      <c r="J196" s="513">
        <v>7.3675205213737799E-4</v>
      </c>
      <c r="K196" s="513">
        <v>0.97978651069266998</v>
      </c>
    </row>
    <row r="197" spans="1:11">
      <c r="A197" t="s">
        <v>1300</v>
      </c>
      <c r="B197" t="s">
        <v>191</v>
      </c>
      <c r="C197" t="s">
        <v>1301</v>
      </c>
      <c r="D197" t="s">
        <v>1299</v>
      </c>
      <c r="E197" t="s">
        <v>186</v>
      </c>
      <c r="F197" t="s">
        <v>22</v>
      </c>
      <c r="G197">
        <v>1750000</v>
      </c>
      <c r="H197" t="s">
        <v>850</v>
      </c>
      <c r="I197" t="s">
        <v>1414</v>
      </c>
      <c r="J197" s="513">
        <v>7.3675205213737799E-4</v>
      </c>
      <c r="K197" s="513">
        <v>0.98052326274480739</v>
      </c>
    </row>
    <row r="198" spans="1:11">
      <c r="A198" t="s">
        <v>2545</v>
      </c>
      <c r="B198" t="s">
        <v>2032</v>
      </c>
      <c r="C198" t="s">
        <v>2546</v>
      </c>
      <c r="D198" t="s">
        <v>1195</v>
      </c>
      <c r="E198" t="s">
        <v>192</v>
      </c>
      <c r="F198" t="s">
        <v>23</v>
      </c>
      <c r="G198">
        <v>1750000</v>
      </c>
      <c r="H198" t="s">
        <v>2567</v>
      </c>
      <c r="I198" t="s">
        <v>2547</v>
      </c>
      <c r="J198" s="513">
        <v>7.3675205213737799E-4</v>
      </c>
      <c r="K198" s="513">
        <v>0.9812600147969448</v>
      </c>
    </row>
    <row r="199" spans="1:11">
      <c r="A199" t="s">
        <v>1606</v>
      </c>
      <c r="B199" t="s">
        <v>2157</v>
      </c>
      <c r="C199" t="s">
        <v>1607</v>
      </c>
      <c r="D199" t="s">
        <v>1608</v>
      </c>
      <c r="E199" t="s">
        <v>186</v>
      </c>
      <c r="F199" t="s">
        <v>22</v>
      </c>
      <c r="G199">
        <v>1587205</v>
      </c>
      <c r="H199" t="s">
        <v>1556</v>
      </c>
      <c r="I199" t="s">
        <v>1430</v>
      </c>
      <c r="J199" s="513">
        <v>6.6821516623583261E-4</v>
      </c>
      <c r="K199" s="513">
        <v>0.98192822996318063</v>
      </c>
    </row>
    <row r="200" spans="1:11">
      <c r="A200" t="s">
        <v>1302</v>
      </c>
      <c r="B200" t="s">
        <v>191</v>
      </c>
      <c r="C200" t="s">
        <v>1303</v>
      </c>
      <c r="D200" t="s">
        <v>1195</v>
      </c>
      <c r="E200" t="s">
        <v>192</v>
      </c>
      <c r="F200" t="s">
        <v>23</v>
      </c>
      <c r="G200">
        <v>1500000</v>
      </c>
      <c r="H200" t="s">
        <v>916</v>
      </c>
      <c r="I200" t="s">
        <v>1406</v>
      </c>
      <c r="J200" s="513">
        <v>6.3150175897489543E-4</v>
      </c>
      <c r="K200" s="513">
        <v>0.98255973172215549</v>
      </c>
    </row>
    <row r="201" spans="1:11">
      <c r="A201" t="s">
        <v>1308</v>
      </c>
      <c r="B201" t="s">
        <v>188</v>
      </c>
      <c r="C201" t="s">
        <v>1309</v>
      </c>
      <c r="D201" t="s">
        <v>2154</v>
      </c>
      <c r="E201" t="s">
        <v>192</v>
      </c>
      <c r="F201" t="s">
        <v>23</v>
      </c>
      <c r="G201">
        <v>1500000</v>
      </c>
      <c r="H201" t="s">
        <v>916</v>
      </c>
      <c r="I201" t="s">
        <v>1406</v>
      </c>
      <c r="J201" s="513">
        <v>6.3150175897489543E-4</v>
      </c>
      <c r="K201" s="513">
        <v>0.98319123348113036</v>
      </c>
    </row>
    <row r="202" spans="1:11">
      <c r="A202" t="s">
        <v>2172</v>
      </c>
      <c r="B202" t="s">
        <v>191</v>
      </c>
      <c r="C202" t="s">
        <v>1304</v>
      </c>
      <c r="D202" t="s">
        <v>1195</v>
      </c>
      <c r="E202" t="s">
        <v>192</v>
      </c>
      <c r="F202" t="s">
        <v>23</v>
      </c>
      <c r="G202">
        <v>1500000</v>
      </c>
      <c r="H202" t="s">
        <v>891</v>
      </c>
      <c r="I202" t="s">
        <v>1412</v>
      </c>
      <c r="J202" s="513">
        <v>6.3150175897489543E-4</v>
      </c>
      <c r="K202" s="513">
        <v>0.98382273524010522</v>
      </c>
    </row>
    <row r="203" spans="1:11">
      <c r="A203" t="s">
        <v>1312</v>
      </c>
      <c r="B203" t="s">
        <v>187</v>
      </c>
      <c r="C203" t="s">
        <v>1313</v>
      </c>
      <c r="D203" t="s">
        <v>1314</v>
      </c>
      <c r="E203" t="s">
        <v>196</v>
      </c>
      <c r="F203" t="s">
        <v>22</v>
      </c>
      <c r="G203">
        <v>1500000</v>
      </c>
      <c r="H203" t="s">
        <v>815</v>
      </c>
      <c r="I203" t="s">
        <v>1410</v>
      </c>
      <c r="J203" s="513">
        <v>6.3150175897489543E-4</v>
      </c>
      <c r="K203" s="513">
        <v>0.98445423699908008</v>
      </c>
    </row>
    <row r="204" spans="1:11">
      <c r="A204" t="s">
        <v>1305</v>
      </c>
      <c r="B204" t="s">
        <v>187</v>
      </c>
      <c r="C204" t="s">
        <v>1306</v>
      </c>
      <c r="D204" t="s">
        <v>1307</v>
      </c>
      <c r="E204" t="s">
        <v>186</v>
      </c>
      <c r="F204" t="s">
        <v>22</v>
      </c>
      <c r="G204">
        <v>1500000</v>
      </c>
      <c r="H204" t="s">
        <v>563</v>
      </c>
      <c r="I204" t="s">
        <v>1411</v>
      </c>
      <c r="J204" s="513">
        <v>6.3150175897489543E-4</v>
      </c>
      <c r="K204" s="513">
        <v>0.98508573875805494</v>
      </c>
    </row>
    <row r="205" spans="1:11">
      <c r="A205" t="s">
        <v>1310</v>
      </c>
      <c r="B205" t="s">
        <v>191</v>
      </c>
      <c r="C205" t="s">
        <v>1311</v>
      </c>
      <c r="D205" t="s">
        <v>2156</v>
      </c>
      <c r="E205" t="s">
        <v>186</v>
      </c>
      <c r="F205" t="s">
        <v>23</v>
      </c>
      <c r="G205">
        <v>1500000</v>
      </c>
      <c r="H205" t="s">
        <v>539</v>
      </c>
      <c r="I205" t="s">
        <v>1400</v>
      </c>
      <c r="J205" s="513">
        <v>6.3150175897489543E-4</v>
      </c>
      <c r="K205" s="513">
        <v>0.9857172405170298</v>
      </c>
    </row>
    <row r="206" spans="1:11">
      <c r="A206" t="s">
        <v>1609</v>
      </c>
      <c r="B206" t="s">
        <v>2157</v>
      </c>
      <c r="C206" t="s">
        <v>1610</v>
      </c>
      <c r="D206" t="s">
        <v>1608</v>
      </c>
      <c r="E206" t="s">
        <v>186</v>
      </c>
      <c r="F206" t="s">
        <v>22</v>
      </c>
      <c r="G206">
        <v>1500000</v>
      </c>
      <c r="H206" t="s">
        <v>1556</v>
      </c>
      <c r="I206" t="s">
        <v>1430</v>
      </c>
      <c r="J206" s="513">
        <v>6.3150175897489543E-4</v>
      </c>
      <c r="K206" s="513">
        <v>0.98634874227600466</v>
      </c>
    </row>
    <row r="207" spans="1:11">
      <c r="A207" t="s">
        <v>1675</v>
      </c>
      <c r="B207" t="s">
        <v>187</v>
      </c>
      <c r="C207" t="s">
        <v>1674</v>
      </c>
      <c r="D207" t="s">
        <v>1673</v>
      </c>
      <c r="E207" t="s">
        <v>196</v>
      </c>
      <c r="F207" t="s">
        <v>22</v>
      </c>
      <c r="G207">
        <v>1500000</v>
      </c>
      <c r="H207" t="s">
        <v>1672</v>
      </c>
      <c r="I207" t="s">
        <v>1601</v>
      </c>
      <c r="J207" s="513">
        <v>6.3150175897489543E-4</v>
      </c>
      <c r="K207" s="513">
        <v>0.98698024403497953</v>
      </c>
    </row>
    <row r="208" spans="1:11">
      <c r="A208" t="s">
        <v>1849</v>
      </c>
      <c r="B208" t="s">
        <v>189</v>
      </c>
      <c r="C208" t="s">
        <v>1850</v>
      </c>
      <c r="D208" t="s">
        <v>1195</v>
      </c>
      <c r="E208" t="s">
        <v>192</v>
      </c>
      <c r="F208" t="s">
        <v>171</v>
      </c>
      <c r="G208">
        <v>1500000</v>
      </c>
      <c r="H208" t="s">
        <v>1709</v>
      </c>
      <c r="I208" t="s">
        <v>1842</v>
      </c>
      <c r="J208" s="513">
        <v>6.3150175897489543E-4</v>
      </c>
      <c r="K208" s="513">
        <v>0.98761174579395439</v>
      </c>
    </row>
    <row r="209" spans="1:11">
      <c r="A209" t="s">
        <v>1851</v>
      </c>
      <c r="B209" t="s">
        <v>187</v>
      </c>
      <c r="C209" t="s">
        <v>1852</v>
      </c>
      <c r="D209" t="s">
        <v>1673</v>
      </c>
      <c r="E209" t="s">
        <v>196</v>
      </c>
      <c r="F209" t="s">
        <v>22</v>
      </c>
      <c r="G209">
        <v>1500000</v>
      </c>
      <c r="H209" t="s">
        <v>1713</v>
      </c>
      <c r="I209" t="s">
        <v>1601</v>
      </c>
      <c r="J209" s="513">
        <v>6.3150175897489543E-4</v>
      </c>
      <c r="K209" s="513">
        <v>0.98824324755292925</v>
      </c>
    </row>
    <row r="210" spans="1:11">
      <c r="A210" t="s">
        <v>1315</v>
      </c>
      <c r="B210" t="s">
        <v>191</v>
      </c>
      <c r="C210" t="s">
        <v>1316</v>
      </c>
      <c r="D210" t="s">
        <v>1317</v>
      </c>
      <c r="E210" t="s">
        <v>186</v>
      </c>
      <c r="F210" t="s">
        <v>23</v>
      </c>
      <c r="G210">
        <v>1050000</v>
      </c>
      <c r="H210" t="s">
        <v>577</v>
      </c>
      <c r="I210" t="s">
        <v>1409</v>
      </c>
      <c r="J210" s="513">
        <v>4.420512312824268E-4</v>
      </c>
      <c r="K210" s="513">
        <v>0.98868529878421163</v>
      </c>
    </row>
    <row r="211" spans="1:11">
      <c r="A211" t="s">
        <v>1325</v>
      </c>
      <c r="B211" t="s">
        <v>187</v>
      </c>
      <c r="C211" t="s">
        <v>1326</v>
      </c>
      <c r="D211" t="s">
        <v>1327</v>
      </c>
      <c r="E211" t="s">
        <v>186</v>
      </c>
      <c r="F211" t="s">
        <v>23</v>
      </c>
      <c r="G211">
        <v>1000000</v>
      </c>
      <c r="H211" t="s">
        <v>991</v>
      </c>
      <c r="I211" t="s">
        <v>1408</v>
      </c>
      <c r="J211" s="513">
        <v>4.2100117264993027E-4</v>
      </c>
      <c r="K211" s="513">
        <v>0.98910629995686161</v>
      </c>
    </row>
    <row r="212" spans="1:11">
      <c r="A212" t="s">
        <v>1318</v>
      </c>
      <c r="B212" t="s">
        <v>191</v>
      </c>
      <c r="C212" t="s">
        <v>1319</v>
      </c>
      <c r="D212" t="s">
        <v>1195</v>
      </c>
      <c r="E212" t="s">
        <v>192</v>
      </c>
      <c r="F212" t="s">
        <v>23</v>
      </c>
      <c r="G212">
        <v>1000000</v>
      </c>
      <c r="H212" t="s">
        <v>916</v>
      </c>
      <c r="I212" t="s">
        <v>1406</v>
      </c>
      <c r="J212" s="513">
        <v>4.2100117264993027E-4</v>
      </c>
      <c r="K212" s="513">
        <v>0.98952730112951159</v>
      </c>
    </row>
    <row r="213" spans="1:11">
      <c r="A213" t="s">
        <v>1332</v>
      </c>
      <c r="B213" t="s">
        <v>188</v>
      </c>
      <c r="C213" t="s">
        <v>1333</v>
      </c>
      <c r="D213" t="s">
        <v>2154</v>
      </c>
      <c r="E213" t="s">
        <v>192</v>
      </c>
      <c r="F213" t="s">
        <v>23</v>
      </c>
      <c r="G213">
        <v>1000000</v>
      </c>
      <c r="H213" t="s">
        <v>916</v>
      </c>
      <c r="I213" t="s">
        <v>1406</v>
      </c>
      <c r="J213" s="513">
        <v>4.2100117264993027E-4</v>
      </c>
      <c r="K213" s="513">
        <v>0.98994830230216158</v>
      </c>
    </row>
    <row r="214" spans="1:11">
      <c r="A214" t="s">
        <v>1334</v>
      </c>
      <c r="B214" t="s">
        <v>188</v>
      </c>
      <c r="C214" t="s">
        <v>1335</v>
      </c>
      <c r="D214" t="s">
        <v>2154</v>
      </c>
      <c r="E214" t="s">
        <v>192</v>
      </c>
      <c r="F214" t="s">
        <v>23</v>
      </c>
      <c r="G214">
        <v>1000000</v>
      </c>
      <c r="H214" t="s">
        <v>916</v>
      </c>
      <c r="I214" t="s">
        <v>1406</v>
      </c>
      <c r="J214" s="513">
        <v>4.2100117264993027E-4</v>
      </c>
      <c r="K214" s="513">
        <v>0.99036930347481156</v>
      </c>
    </row>
    <row r="215" spans="1:11">
      <c r="A215" t="s">
        <v>1330</v>
      </c>
      <c r="B215" t="s">
        <v>187</v>
      </c>
      <c r="C215" t="s">
        <v>1331</v>
      </c>
      <c r="D215" t="s">
        <v>1307</v>
      </c>
      <c r="E215" t="s">
        <v>186</v>
      </c>
      <c r="F215" t="s">
        <v>22</v>
      </c>
      <c r="G215">
        <v>1000000</v>
      </c>
      <c r="H215" t="s">
        <v>916</v>
      </c>
      <c r="I215" t="s">
        <v>1406</v>
      </c>
      <c r="J215" s="513">
        <v>4.2100117264993027E-4</v>
      </c>
      <c r="K215" s="513">
        <v>0.99079030464746154</v>
      </c>
    </row>
    <row r="216" spans="1:11">
      <c r="A216" t="s">
        <v>1340</v>
      </c>
      <c r="B216" t="s">
        <v>191</v>
      </c>
      <c r="C216" t="s">
        <v>1341</v>
      </c>
      <c r="D216" t="s">
        <v>1291</v>
      </c>
      <c r="E216" t="s">
        <v>186</v>
      </c>
      <c r="F216" t="s">
        <v>22</v>
      </c>
      <c r="G216">
        <v>1000000</v>
      </c>
      <c r="H216" t="s">
        <v>689</v>
      </c>
      <c r="I216" t="s">
        <v>1403</v>
      </c>
      <c r="J216" s="513">
        <v>4.2100117264993027E-4</v>
      </c>
      <c r="K216" s="513">
        <v>0.99121130582011152</v>
      </c>
    </row>
    <row r="217" spans="1:11">
      <c r="A217" t="s">
        <v>1338</v>
      </c>
      <c r="B217" t="s">
        <v>188</v>
      </c>
      <c r="C217" t="s">
        <v>1339</v>
      </c>
      <c r="D217" t="s">
        <v>2155</v>
      </c>
      <c r="E217" t="s">
        <v>186</v>
      </c>
      <c r="F217" t="s">
        <v>22</v>
      </c>
      <c r="G217">
        <v>1000000</v>
      </c>
      <c r="H217" t="s">
        <v>675</v>
      </c>
      <c r="I217" t="s">
        <v>1404</v>
      </c>
      <c r="J217" s="513">
        <v>4.2100117264993027E-4</v>
      </c>
      <c r="K217" s="513">
        <v>0.9916323069927615</v>
      </c>
    </row>
    <row r="218" spans="1:11">
      <c r="A218" t="s">
        <v>1345</v>
      </c>
      <c r="B218" t="s">
        <v>191</v>
      </c>
      <c r="C218" t="s">
        <v>1346</v>
      </c>
      <c r="D218" t="s">
        <v>2156</v>
      </c>
      <c r="E218" t="s">
        <v>186</v>
      </c>
      <c r="F218" t="s">
        <v>23</v>
      </c>
      <c r="G218">
        <v>1000000</v>
      </c>
      <c r="H218" t="s">
        <v>539</v>
      </c>
      <c r="I218" t="s">
        <v>1400</v>
      </c>
      <c r="J218" s="513">
        <v>4.2100117264993027E-4</v>
      </c>
      <c r="K218" s="513">
        <v>0.99205330816541148</v>
      </c>
    </row>
    <row r="219" spans="1:11">
      <c r="A219" t="s">
        <v>1347</v>
      </c>
      <c r="B219" t="s">
        <v>191</v>
      </c>
      <c r="C219" t="s">
        <v>1348</v>
      </c>
      <c r="D219" t="s">
        <v>2156</v>
      </c>
      <c r="E219" t="s">
        <v>186</v>
      </c>
      <c r="F219" t="s">
        <v>23</v>
      </c>
      <c r="G219">
        <v>1000000</v>
      </c>
      <c r="H219" t="s">
        <v>474</v>
      </c>
      <c r="I219" t="s">
        <v>1399</v>
      </c>
      <c r="J219" s="513">
        <v>4.2100117264993027E-4</v>
      </c>
      <c r="K219" s="513">
        <v>0.99247430933806147</v>
      </c>
    </row>
    <row r="220" spans="1:11">
      <c r="A220" t="s">
        <v>1349</v>
      </c>
      <c r="B220" t="s">
        <v>191</v>
      </c>
      <c r="C220" t="s">
        <v>1350</v>
      </c>
      <c r="D220" t="s">
        <v>2156</v>
      </c>
      <c r="E220" t="s">
        <v>186</v>
      </c>
      <c r="F220" t="s">
        <v>23</v>
      </c>
      <c r="G220">
        <v>1000000</v>
      </c>
      <c r="H220" t="s">
        <v>474</v>
      </c>
      <c r="I220" t="s">
        <v>1399</v>
      </c>
      <c r="J220" s="513">
        <v>4.2100117264993027E-4</v>
      </c>
      <c r="K220" s="513">
        <v>0.99289531051071145</v>
      </c>
    </row>
    <row r="221" spans="1:11">
      <c r="A221" t="s">
        <v>1320</v>
      </c>
      <c r="B221" t="s">
        <v>185</v>
      </c>
      <c r="C221" t="s">
        <v>1321</v>
      </c>
      <c r="D221" t="s">
        <v>1226</v>
      </c>
      <c r="E221" t="s">
        <v>186</v>
      </c>
      <c r="F221" t="s">
        <v>23</v>
      </c>
      <c r="G221">
        <v>1000000</v>
      </c>
      <c r="H221" t="s">
        <v>1160</v>
      </c>
      <c r="I221" t="s">
        <v>1393</v>
      </c>
      <c r="J221" s="513">
        <v>4.2100117264993027E-4</v>
      </c>
      <c r="K221" s="513">
        <v>0.99331631168336143</v>
      </c>
    </row>
    <row r="222" spans="1:11">
      <c r="A222" t="s">
        <v>1322</v>
      </c>
      <c r="B222" t="s">
        <v>185</v>
      </c>
      <c r="C222" t="s">
        <v>1323</v>
      </c>
      <c r="D222" t="s">
        <v>1226</v>
      </c>
      <c r="E222" t="s">
        <v>186</v>
      </c>
      <c r="F222" t="s">
        <v>23</v>
      </c>
      <c r="G222">
        <v>1000000</v>
      </c>
      <c r="H222" t="s">
        <v>1160</v>
      </c>
      <c r="I222" t="s">
        <v>1393</v>
      </c>
      <c r="J222" s="513">
        <v>4.2100117264993027E-4</v>
      </c>
      <c r="K222" s="513">
        <v>0.99373731285601141</v>
      </c>
    </row>
    <row r="223" spans="1:11">
      <c r="A223" t="s">
        <v>2173</v>
      </c>
      <c r="B223" t="s">
        <v>185</v>
      </c>
      <c r="C223" t="s">
        <v>1324</v>
      </c>
      <c r="D223" t="s">
        <v>1226</v>
      </c>
      <c r="E223" t="s">
        <v>186</v>
      </c>
      <c r="F223" t="s">
        <v>23</v>
      </c>
      <c r="G223">
        <v>1000000</v>
      </c>
      <c r="H223" t="s">
        <v>1160</v>
      </c>
      <c r="I223" t="s">
        <v>1393</v>
      </c>
      <c r="J223" s="513">
        <v>4.2100117264993027E-4</v>
      </c>
      <c r="K223" s="513">
        <v>0.99415831402866139</v>
      </c>
    </row>
    <row r="224" spans="1:11">
      <c r="A224" t="s">
        <v>1342</v>
      </c>
      <c r="B224" t="s">
        <v>185</v>
      </c>
      <c r="C224" t="s">
        <v>1343</v>
      </c>
      <c r="D224" t="s">
        <v>1344</v>
      </c>
      <c r="E224" s="2" t="s">
        <v>186</v>
      </c>
      <c r="F224" s="2" t="s">
        <v>23</v>
      </c>
      <c r="G224" s="74">
        <v>1000000</v>
      </c>
      <c r="H224" s="2" t="s">
        <v>1166</v>
      </c>
      <c r="I224" s="2" t="s">
        <v>1401</v>
      </c>
      <c r="J224" s="1158">
        <v>4.2100117264993027E-4</v>
      </c>
      <c r="K224" s="1159">
        <v>0.99457931520131138</v>
      </c>
    </row>
    <row r="225" spans="1:11">
      <c r="A225" t="s">
        <v>1328</v>
      </c>
      <c r="B225" t="s">
        <v>191</v>
      </c>
      <c r="C225" t="s">
        <v>1329</v>
      </c>
      <c r="D225" t="s">
        <v>2160</v>
      </c>
      <c r="E225" s="2" t="s">
        <v>186</v>
      </c>
      <c r="F225" s="2" t="s">
        <v>23</v>
      </c>
      <c r="G225" s="74">
        <v>1000000</v>
      </c>
      <c r="H225" s="2" t="s">
        <v>1178</v>
      </c>
      <c r="I225" s="2" t="s">
        <v>1407</v>
      </c>
      <c r="J225" s="1158">
        <v>4.2100117264993027E-4</v>
      </c>
      <c r="K225" s="1159">
        <v>0.99500031637396136</v>
      </c>
    </row>
    <row r="226" spans="1:11">
      <c r="A226" t="s">
        <v>1336</v>
      </c>
      <c r="B226" t="s">
        <v>188</v>
      </c>
      <c r="C226" t="s">
        <v>1337</v>
      </c>
      <c r="D226" t="s">
        <v>1253</v>
      </c>
      <c r="E226" s="2" t="s">
        <v>186</v>
      </c>
      <c r="F226" s="2" t="s">
        <v>22</v>
      </c>
      <c r="G226" s="74">
        <v>1000000</v>
      </c>
      <c r="H226" s="2" t="s">
        <v>1184</v>
      </c>
      <c r="I226" s="2" t="s">
        <v>1405</v>
      </c>
      <c r="J226" s="1158">
        <v>4.2100117264993027E-4</v>
      </c>
      <c r="K226" s="1159">
        <v>0.99542131754661134</v>
      </c>
    </row>
    <row r="227" spans="1:11">
      <c r="A227" t="s">
        <v>1671</v>
      </c>
      <c r="B227" t="s">
        <v>185</v>
      </c>
      <c r="C227" t="s">
        <v>1618</v>
      </c>
      <c r="D227" t="s">
        <v>1619</v>
      </c>
      <c r="E227" s="2" t="s">
        <v>186</v>
      </c>
      <c r="F227" s="2" t="s">
        <v>22</v>
      </c>
      <c r="G227" s="74">
        <v>1000000</v>
      </c>
      <c r="H227" s="2" t="s">
        <v>1620</v>
      </c>
      <c r="I227" s="2" t="s">
        <v>1621</v>
      </c>
      <c r="J227" s="1158">
        <v>4.2100117264993027E-4</v>
      </c>
      <c r="K227" s="1159">
        <v>0.99584231871926132</v>
      </c>
    </row>
    <row r="228" spans="1:11">
      <c r="A228" t="s">
        <v>1853</v>
      </c>
      <c r="B228" t="s">
        <v>189</v>
      </c>
      <c r="C228" t="s">
        <v>1854</v>
      </c>
      <c r="D228" t="s">
        <v>1855</v>
      </c>
      <c r="E228" s="2" t="s">
        <v>186</v>
      </c>
      <c r="F228" s="2" t="s">
        <v>170</v>
      </c>
      <c r="G228" s="74">
        <v>1000000</v>
      </c>
      <c r="H228" s="2" t="s">
        <v>1441</v>
      </c>
      <c r="I228" s="2" t="s">
        <v>1676</v>
      </c>
      <c r="J228" s="1158">
        <v>4.2100117264993027E-4</v>
      </c>
      <c r="K228" s="1159">
        <v>0.9962633198919113</v>
      </c>
    </row>
    <row r="229" spans="1:11">
      <c r="A229" t="s">
        <v>1948</v>
      </c>
      <c r="B229" t="s">
        <v>189</v>
      </c>
      <c r="C229" t="s">
        <v>1949</v>
      </c>
      <c r="D229" t="s">
        <v>1855</v>
      </c>
      <c r="E229" s="2" t="s">
        <v>186</v>
      </c>
      <c r="F229" s="2" t="s">
        <v>170</v>
      </c>
      <c r="G229" s="74">
        <v>1000000</v>
      </c>
      <c r="H229" s="2" t="s">
        <v>1921</v>
      </c>
      <c r="I229" s="2" t="s">
        <v>1950</v>
      </c>
      <c r="J229" s="1158">
        <v>4.2100117264993027E-4</v>
      </c>
      <c r="K229" s="1159">
        <v>0.99668432106456128</v>
      </c>
    </row>
    <row r="230" spans="1:11">
      <c r="A230" t="s">
        <v>2021</v>
      </c>
      <c r="B230" t="s">
        <v>187</v>
      </c>
      <c r="C230" t="s">
        <v>2022</v>
      </c>
      <c r="D230" t="s">
        <v>2023</v>
      </c>
      <c r="E230" s="2" t="s">
        <v>186</v>
      </c>
      <c r="F230" s="2" t="s">
        <v>22</v>
      </c>
      <c r="G230" s="74">
        <v>1000000</v>
      </c>
      <c r="H230" s="2" t="s">
        <v>1958</v>
      </c>
      <c r="I230" s="2" t="s">
        <v>2024</v>
      </c>
      <c r="J230" s="1158">
        <v>4.2100117264993027E-4</v>
      </c>
      <c r="K230" s="1159">
        <v>0.99710532223721127</v>
      </c>
    </row>
    <row r="231" spans="1:11">
      <c r="A231" t="s">
        <v>1351</v>
      </c>
      <c r="B231" t="s">
        <v>191</v>
      </c>
      <c r="C231" t="s">
        <v>1352</v>
      </c>
      <c r="D231" t="s">
        <v>1353</v>
      </c>
      <c r="E231" s="2" t="s">
        <v>186</v>
      </c>
      <c r="F231" s="2" t="s">
        <v>23</v>
      </c>
      <c r="G231" s="74">
        <v>920000</v>
      </c>
      <c r="H231" s="2" t="s">
        <v>626</v>
      </c>
      <c r="I231" s="2" t="s">
        <v>1398</v>
      </c>
      <c r="J231" s="1158">
        <v>3.8732107883793584E-4</v>
      </c>
      <c r="K231" s="1159">
        <v>0.99749264331604925</v>
      </c>
    </row>
    <row r="232" spans="1:11">
      <c r="A232" t="s">
        <v>1354</v>
      </c>
      <c r="B232" t="s">
        <v>191</v>
      </c>
      <c r="C232" t="s">
        <v>1355</v>
      </c>
      <c r="D232" t="s">
        <v>1356</v>
      </c>
      <c r="E232" s="2" t="s">
        <v>186</v>
      </c>
      <c r="F232" s="2" t="s">
        <v>22</v>
      </c>
      <c r="G232" s="74">
        <v>850000</v>
      </c>
      <c r="H232" s="2" t="s">
        <v>829</v>
      </c>
      <c r="I232" s="2" t="s">
        <v>1397</v>
      </c>
      <c r="J232" s="1158">
        <v>3.5785099675244073E-4</v>
      </c>
      <c r="K232" s="1159">
        <v>0.99785049431280171</v>
      </c>
    </row>
    <row r="233" spans="1:11">
      <c r="A233" t="s">
        <v>2545</v>
      </c>
      <c r="B233" t="s">
        <v>2032</v>
      </c>
      <c r="C233" t="s">
        <v>2546</v>
      </c>
      <c r="D233" t="s">
        <v>1195</v>
      </c>
      <c r="E233" s="2" t="s">
        <v>192</v>
      </c>
      <c r="F233" s="2" t="s">
        <v>23</v>
      </c>
      <c r="G233" s="74">
        <v>640000</v>
      </c>
      <c r="H233" s="2" t="s">
        <v>2566</v>
      </c>
      <c r="I233" s="2" t="s">
        <v>2547</v>
      </c>
      <c r="J233" s="1158">
        <v>2.6944075049595539E-4</v>
      </c>
      <c r="K233" s="1159">
        <v>0.99811993506329766</v>
      </c>
    </row>
    <row r="234" spans="1:11">
      <c r="A234" t="s">
        <v>1358</v>
      </c>
      <c r="B234" t="s">
        <v>191</v>
      </c>
      <c r="C234" t="s">
        <v>1359</v>
      </c>
      <c r="D234" t="s">
        <v>1360</v>
      </c>
      <c r="E234" s="2" t="s">
        <v>186</v>
      </c>
      <c r="F234" s="2" t="s">
        <v>23</v>
      </c>
      <c r="G234" s="74">
        <v>600000</v>
      </c>
      <c r="H234" s="2" t="s">
        <v>1179</v>
      </c>
      <c r="I234" s="2" t="s">
        <v>1394</v>
      </c>
      <c r="J234" s="1158">
        <v>2.5260070358995817E-4</v>
      </c>
      <c r="K234" s="1159">
        <v>0.99837253576688767</v>
      </c>
    </row>
    <row r="235" spans="1:11">
      <c r="A235" t="s">
        <v>1368</v>
      </c>
      <c r="B235" t="s">
        <v>188</v>
      </c>
      <c r="C235" t="s">
        <v>1369</v>
      </c>
      <c r="D235" t="s">
        <v>1370</v>
      </c>
      <c r="E235" s="2" t="s">
        <v>186</v>
      </c>
      <c r="F235" s="2" t="s">
        <v>23</v>
      </c>
      <c r="G235" s="74">
        <v>500000</v>
      </c>
      <c r="H235" s="2" t="s">
        <v>893</v>
      </c>
      <c r="I235" s="2" t="s">
        <v>1390</v>
      </c>
      <c r="J235" s="1158">
        <v>2.1050058632496514E-4</v>
      </c>
      <c r="K235" s="1159">
        <v>0.99858303635321266</v>
      </c>
    </row>
    <row r="236" spans="1:11">
      <c r="A236" t="s">
        <v>1365</v>
      </c>
      <c r="B236" t="s">
        <v>188</v>
      </c>
      <c r="C236" t="s">
        <v>1366</v>
      </c>
      <c r="D236" t="s">
        <v>1367</v>
      </c>
      <c r="E236" s="2" t="s">
        <v>186</v>
      </c>
      <c r="F236" s="2" t="s">
        <v>23</v>
      </c>
      <c r="G236" s="74">
        <v>500000</v>
      </c>
      <c r="H236" s="2" t="s">
        <v>546</v>
      </c>
      <c r="I236" s="2" t="s">
        <v>1391</v>
      </c>
      <c r="J236" s="1158">
        <v>2.1050058632496514E-4</v>
      </c>
      <c r="K236" s="1159">
        <v>0.99879353693953765</v>
      </c>
    </row>
    <row r="237" spans="1:11">
      <c r="A237" t="s">
        <v>1361</v>
      </c>
      <c r="B237" t="s">
        <v>185</v>
      </c>
      <c r="C237" t="s">
        <v>1362</v>
      </c>
      <c r="D237" t="s">
        <v>1226</v>
      </c>
      <c r="E237" s="2" t="s">
        <v>186</v>
      </c>
      <c r="F237" s="2" t="s">
        <v>23</v>
      </c>
      <c r="G237" s="74">
        <v>500000</v>
      </c>
      <c r="H237" s="2" t="s">
        <v>1160</v>
      </c>
      <c r="I237" s="2" t="s">
        <v>1393</v>
      </c>
      <c r="J237" s="1158">
        <v>2.1050058632496514E-4</v>
      </c>
      <c r="K237" s="1159">
        <v>0.99900403752586264</v>
      </c>
    </row>
    <row r="238" spans="1:11">
      <c r="A238" t="s">
        <v>1363</v>
      </c>
      <c r="B238" t="s">
        <v>185</v>
      </c>
      <c r="C238" t="s">
        <v>1364</v>
      </c>
      <c r="D238" t="s">
        <v>1226</v>
      </c>
      <c r="E238" s="2" t="s">
        <v>186</v>
      </c>
      <c r="F238" s="2" t="s">
        <v>23</v>
      </c>
      <c r="G238" s="74">
        <v>500000</v>
      </c>
      <c r="H238" s="2" t="s">
        <v>1160</v>
      </c>
      <c r="I238" s="2" t="s">
        <v>1393</v>
      </c>
      <c r="J238" s="1158">
        <v>2.1050058632496514E-4</v>
      </c>
      <c r="K238" s="1159">
        <v>0.99921453811218763</v>
      </c>
    </row>
    <row r="239" spans="1:11">
      <c r="A239" t="s">
        <v>2071</v>
      </c>
      <c r="B239" t="s">
        <v>189</v>
      </c>
      <c r="C239" t="s">
        <v>2072</v>
      </c>
      <c r="D239" t="s">
        <v>1357</v>
      </c>
      <c r="E239" s="2" t="s">
        <v>186</v>
      </c>
      <c r="F239" s="2" t="s">
        <v>171</v>
      </c>
      <c r="G239" s="74">
        <v>500000</v>
      </c>
      <c r="H239" s="2" t="s">
        <v>1982</v>
      </c>
      <c r="I239" s="2" t="s">
        <v>2073</v>
      </c>
      <c r="J239" s="1158">
        <v>2.1050058632496514E-4</v>
      </c>
      <c r="K239" s="1159">
        <v>0.99942503869851262</v>
      </c>
    </row>
    <row r="240" spans="1:11">
      <c r="A240" t="s">
        <v>1371</v>
      </c>
      <c r="B240" t="s">
        <v>191</v>
      </c>
      <c r="C240" t="s">
        <v>1372</v>
      </c>
      <c r="D240" t="s">
        <v>1373</v>
      </c>
      <c r="E240" s="2" t="s">
        <v>186</v>
      </c>
      <c r="F240" s="2" t="s">
        <v>23</v>
      </c>
      <c r="G240" s="74">
        <v>480000</v>
      </c>
      <c r="H240" s="2" t="s">
        <v>994</v>
      </c>
      <c r="I240" s="2" t="s">
        <v>1388</v>
      </c>
      <c r="J240" s="1158">
        <v>2.0208056287196653E-4</v>
      </c>
      <c r="K240" s="1159">
        <v>0.99962711926138459</v>
      </c>
    </row>
    <row r="241" spans="1:11">
      <c r="A241" t="s">
        <v>1374</v>
      </c>
      <c r="B241" t="s">
        <v>191</v>
      </c>
      <c r="C241" t="s">
        <v>1375</v>
      </c>
      <c r="D241" t="s">
        <v>2161</v>
      </c>
      <c r="E241" s="2" t="s">
        <v>186</v>
      </c>
      <c r="F241" s="2" t="s">
        <v>23</v>
      </c>
      <c r="G241" s="74">
        <v>300000</v>
      </c>
      <c r="H241" s="2" t="s">
        <v>580</v>
      </c>
      <c r="I241" s="2" t="s">
        <v>1387</v>
      </c>
      <c r="J241" s="1158">
        <v>1.2630035179497909E-4</v>
      </c>
      <c r="K241" s="1159">
        <v>0.99975341961317954</v>
      </c>
    </row>
    <row r="242" spans="1:11">
      <c r="A242" t="s">
        <v>1376</v>
      </c>
      <c r="B242" t="s">
        <v>187</v>
      </c>
      <c r="C242" t="s">
        <v>1377</v>
      </c>
      <c r="D242" t="s">
        <v>1378</v>
      </c>
      <c r="E242" s="2" t="s">
        <v>186</v>
      </c>
      <c r="F242" s="2" t="s">
        <v>23</v>
      </c>
      <c r="G242" s="74">
        <v>240000</v>
      </c>
      <c r="H242" s="2" t="s">
        <v>699</v>
      </c>
      <c r="I242" s="2" t="s">
        <v>1385</v>
      </c>
      <c r="J242" s="1158">
        <v>1.0104028143598326E-4</v>
      </c>
      <c r="K242" s="1159">
        <v>0.99985445989461552</v>
      </c>
    </row>
    <row r="243" spans="1:11">
      <c r="A243" t="s">
        <v>1379</v>
      </c>
      <c r="B243" t="s">
        <v>187</v>
      </c>
      <c r="C243" t="s">
        <v>1380</v>
      </c>
      <c r="D243" t="s">
        <v>1381</v>
      </c>
      <c r="E243" s="2" t="s">
        <v>186</v>
      </c>
      <c r="F243" s="2" t="s">
        <v>23</v>
      </c>
      <c r="G243" s="74">
        <v>200000</v>
      </c>
      <c r="H243" s="2" t="s">
        <v>545</v>
      </c>
      <c r="I243" s="2" t="s">
        <v>1384</v>
      </c>
      <c r="J243" s="1158">
        <v>8.4200234529986062E-5</v>
      </c>
      <c r="K243" s="1159">
        <v>0.99993866012914556</v>
      </c>
    </row>
    <row r="244" spans="1:11">
      <c r="A244" t="s">
        <v>1548</v>
      </c>
      <c r="B244" t="s">
        <v>1525</v>
      </c>
      <c r="C244" t="s">
        <v>1549</v>
      </c>
      <c r="D244" t="s">
        <v>1550</v>
      </c>
      <c r="E244" s="2" t="s">
        <v>186</v>
      </c>
      <c r="F244" s="2" t="s">
        <v>22</v>
      </c>
      <c r="G244" s="74">
        <v>133200</v>
      </c>
      <c r="H244" s="2" t="s">
        <v>1522</v>
      </c>
      <c r="I244" s="2" t="s">
        <v>1551</v>
      </c>
      <c r="J244" s="1158">
        <v>5.6077356196970714E-5</v>
      </c>
      <c r="K244" s="1159">
        <v>0.99999473748534251</v>
      </c>
    </row>
    <row r="245" spans="1:11">
      <c r="A245" t="s">
        <v>2610</v>
      </c>
      <c r="B245" t="s">
        <v>2032</v>
      </c>
      <c r="C245" t="s">
        <v>2611</v>
      </c>
      <c r="D245" t="s">
        <v>1195</v>
      </c>
      <c r="E245" s="2" t="s">
        <v>192</v>
      </c>
      <c r="F245" s="2" t="s">
        <v>23</v>
      </c>
      <c r="G245" s="74">
        <v>12500</v>
      </c>
      <c r="H245" s="2" t="s">
        <v>1446</v>
      </c>
      <c r="I245" s="2" t="s">
        <v>2612</v>
      </c>
      <c r="J245" s="1158">
        <v>5.2625146581241289E-6</v>
      </c>
      <c r="K245" s="1159">
        <v>1.0000000000000007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18"/>
  <sheetViews>
    <sheetView rightToLeft="1" workbookViewId="0">
      <selection activeCell="N6" sqref="N6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32">
      <c r="A1" s="731" t="s">
        <v>99</v>
      </c>
      <c r="B1" s="732" t="s">
        <v>1</v>
      </c>
      <c r="C1" s="732" t="s">
        <v>2</v>
      </c>
      <c r="D1" s="732" t="s">
        <v>3</v>
      </c>
      <c r="E1" s="732" t="s">
        <v>4</v>
      </c>
      <c r="F1" s="732" t="s">
        <v>5</v>
      </c>
      <c r="G1" s="732" t="s">
        <v>6</v>
      </c>
      <c r="H1" s="732" t="s">
        <v>7</v>
      </c>
      <c r="I1" s="732" t="s">
        <v>8</v>
      </c>
      <c r="J1" s="732" t="s">
        <v>9</v>
      </c>
      <c r="K1" s="732" t="s">
        <v>10</v>
      </c>
      <c r="L1" s="732" t="s">
        <v>11</v>
      </c>
      <c r="M1" s="732" t="s">
        <v>12</v>
      </c>
      <c r="N1" s="732" t="s">
        <v>329</v>
      </c>
      <c r="O1" s="732" t="s">
        <v>1132</v>
      </c>
      <c r="P1" s="732" t="s">
        <v>1477</v>
      </c>
      <c r="Q1" s="732" t="s">
        <v>1506</v>
      </c>
      <c r="R1" s="732" t="s">
        <v>1556</v>
      </c>
      <c r="S1" s="732" t="s">
        <v>1641</v>
      </c>
      <c r="T1" s="732" t="s">
        <v>1642</v>
      </c>
      <c r="U1" s="732" t="s">
        <v>1413</v>
      </c>
      <c r="V1" s="732" t="s">
        <v>1749</v>
      </c>
      <c r="W1" s="732" t="s">
        <v>1856</v>
      </c>
      <c r="X1" s="732" t="s">
        <v>1415</v>
      </c>
      <c r="Y1" s="732" t="s">
        <v>1952</v>
      </c>
      <c r="Z1" s="732" t="s">
        <v>1991</v>
      </c>
      <c r="AA1" s="732" t="s">
        <v>2075</v>
      </c>
      <c r="AB1" s="732" t="s">
        <v>2196</v>
      </c>
      <c r="AC1" s="732" t="s">
        <v>2280</v>
      </c>
      <c r="AD1" s="732" t="s">
        <v>2342</v>
      </c>
      <c r="AE1" s="732" t="s">
        <v>2476</v>
      </c>
      <c r="AF1" s="29" t="s">
        <v>2552</v>
      </c>
    </row>
    <row r="2" spans="1:32">
      <c r="A2" s="735" t="s">
        <v>17</v>
      </c>
      <c r="B2" s="168">
        <v>105142.62933470499</v>
      </c>
      <c r="C2" s="734">
        <v>105607.21689267999</v>
      </c>
      <c r="D2" s="168">
        <v>105765.21833579399</v>
      </c>
      <c r="E2" s="168">
        <v>109759.18484936</v>
      </c>
      <c r="F2" s="168">
        <v>111141.73138762001</v>
      </c>
      <c r="G2" s="168">
        <v>110618.900449126</v>
      </c>
      <c r="H2" s="168">
        <v>111229.60433332399</v>
      </c>
      <c r="I2" s="168">
        <v>110525.69278880001</v>
      </c>
      <c r="J2" s="168">
        <v>110033.79944129501</v>
      </c>
      <c r="K2" s="168">
        <v>113222.92340561999</v>
      </c>
      <c r="L2" s="168">
        <v>113475.4432161</v>
      </c>
      <c r="M2" s="168">
        <v>111456.22162549999</v>
      </c>
      <c r="N2" s="168">
        <v>73805.6826</v>
      </c>
      <c r="O2" s="734">
        <v>73421.959300000002</v>
      </c>
      <c r="P2" s="168">
        <v>73129</v>
      </c>
      <c r="Q2" s="168">
        <v>72543.546300000002</v>
      </c>
      <c r="R2" s="168">
        <v>90850.359349999999</v>
      </c>
      <c r="S2" s="168">
        <v>93987.204549999995</v>
      </c>
      <c r="T2" s="168">
        <v>101881.378813845</v>
      </c>
      <c r="U2" s="168">
        <v>104200.87993784501</v>
      </c>
      <c r="V2" s="168">
        <v>105076.600708645</v>
      </c>
      <c r="W2" s="168">
        <v>104150.277158645</v>
      </c>
      <c r="X2" s="168">
        <v>107728.84043984499</v>
      </c>
      <c r="Y2" s="168">
        <v>108699.77156664499</v>
      </c>
      <c r="Z2" s="168">
        <v>118535.459335045</v>
      </c>
      <c r="AA2" s="168">
        <v>124883.2951894</v>
      </c>
      <c r="AB2" s="168">
        <v>129174.88473580001</v>
      </c>
      <c r="AC2" s="168">
        <v>129023.6138606</v>
      </c>
      <c r="AD2" s="168">
        <v>128779.5109198</v>
      </c>
      <c r="AE2" s="168">
        <v>122300.5864918</v>
      </c>
      <c r="AF2" s="29">
        <v>132356.7365074</v>
      </c>
    </row>
    <row r="3" spans="1:32">
      <c r="A3" s="735" t="s">
        <v>18</v>
      </c>
      <c r="B3" s="168">
        <v>450889.33303385897</v>
      </c>
      <c r="C3" s="734">
        <v>503418.537213812</v>
      </c>
      <c r="D3" s="168">
        <v>533327.06856438098</v>
      </c>
      <c r="E3" s="168">
        <v>528441.94271640002</v>
      </c>
      <c r="F3" s="168">
        <v>533122.33151528705</v>
      </c>
      <c r="G3" s="168">
        <v>521236.37045819499</v>
      </c>
      <c r="H3" s="168">
        <v>592553.74042514199</v>
      </c>
      <c r="I3" s="168">
        <v>669453.90743549098</v>
      </c>
      <c r="J3" s="168">
        <v>713964.38985328004</v>
      </c>
      <c r="K3" s="168">
        <v>681396.43699845497</v>
      </c>
      <c r="L3" s="168">
        <v>640883.19218282599</v>
      </c>
      <c r="M3" s="168">
        <v>656642.16982645704</v>
      </c>
      <c r="N3" s="168">
        <v>637741.92693321698</v>
      </c>
      <c r="O3" s="734">
        <v>663379.21456927701</v>
      </c>
      <c r="P3" s="168">
        <v>678198</v>
      </c>
      <c r="Q3" s="168">
        <v>751795.06029909104</v>
      </c>
      <c r="R3" s="168">
        <v>740866.75071177399</v>
      </c>
      <c r="S3" s="168">
        <v>713415.666000898</v>
      </c>
      <c r="T3" s="168">
        <v>696891.99673919496</v>
      </c>
      <c r="U3" s="168">
        <v>780464.20574046497</v>
      </c>
      <c r="V3" s="168">
        <v>884387.94965027797</v>
      </c>
      <c r="W3" s="168">
        <v>929022.67565332598</v>
      </c>
      <c r="X3" s="168">
        <v>974788.83356439299</v>
      </c>
      <c r="Y3" s="168">
        <v>1027049.19474779</v>
      </c>
      <c r="Z3" s="168">
        <v>1248698.2262228101</v>
      </c>
      <c r="AA3" s="168">
        <v>1097738.8917431401</v>
      </c>
      <c r="AB3" s="168">
        <v>1421166.8875859301</v>
      </c>
      <c r="AC3" s="168">
        <v>1328759.7988025299</v>
      </c>
      <c r="AD3" s="168">
        <v>1245104.1386732301</v>
      </c>
      <c r="AE3" s="168">
        <v>1490653.37913216</v>
      </c>
      <c r="AF3" s="29">
        <v>1797994.4689131</v>
      </c>
    </row>
    <row r="4" spans="1:32">
      <c r="A4" s="736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29">
        <v>1930351.2054204999</v>
      </c>
    </row>
    <row r="7" spans="1:32">
      <c r="A7" s="731" t="s">
        <v>99</v>
      </c>
      <c r="B7" s="732" t="s">
        <v>1642</v>
      </c>
      <c r="C7" s="732" t="s">
        <v>1413</v>
      </c>
      <c r="D7" s="732" t="s">
        <v>1731</v>
      </c>
      <c r="E7" s="732" t="s">
        <v>1856</v>
      </c>
      <c r="F7" s="732" t="s">
        <v>1415</v>
      </c>
      <c r="G7" s="732" t="s">
        <v>1952</v>
      </c>
      <c r="H7" s="732" t="s">
        <v>1975</v>
      </c>
      <c r="I7" s="732" t="s">
        <v>2075</v>
      </c>
      <c r="J7" s="732" t="s">
        <v>2196</v>
      </c>
      <c r="K7" s="732" t="s">
        <v>2280</v>
      </c>
      <c r="L7" s="732" t="s">
        <v>2342</v>
      </c>
      <c r="M7" s="732" t="s">
        <v>2453</v>
      </c>
      <c r="N7" s="732" t="s">
        <v>2552</v>
      </c>
    </row>
    <row r="8" spans="1:32">
      <c r="A8" s="735" t="s">
        <v>17</v>
      </c>
      <c r="B8" s="168">
        <v>101881.378813845</v>
      </c>
      <c r="C8" s="168">
        <v>104200.87993784501</v>
      </c>
      <c r="D8" s="168">
        <v>105076.600708645</v>
      </c>
      <c r="E8" s="168">
        <v>104150.277158645</v>
      </c>
      <c r="F8" s="168">
        <v>107728.84043984499</v>
      </c>
      <c r="G8" s="168">
        <v>108699.77156664499</v>
      </c>
      <c r="H8" s="168">
        <v>118535.459335045</v>
      </c>
      <c r="I8" s="168">
        <v>124883.2951894</v>
      </c>
      <c r="J8" s="168">
        <v>129174.88473580001</v>
      </c>
      <c r="K8" s="168">
        <v>129023.6138606</v>
      </c>
      <c r="L8" s="168">
        <v>128779.5109198</v>
      </c>
      <c r="M8" s="168">
        <v>122300.5864918</v>
      </c>
      <c r="N8" s="168">
        <v>132356.7365074</v>
      </c>
      <c r="AA8" s="733"/>
      <c r="AB8" s="733"/>
      <c r="AC8" s="733"/>
    </row>
    <row r="9" spans="1:32">
      <c r="A9" s="735" t="s">
        <v>18</v>
      </c>
      <c r="B9" s="168">
        <v>696891.99673919496</v>
      </c>
      <c r="C9" s="168">
        <v>780464.20574046497</v>
      </c>
      <c r="D9" s="168">
        <v>884387.94965027797</v>
      </c>
      <c r="E9" s="168">
        <v>929022.67565332598</v>
      </c>
      <c r="F9" s="168">
        <v>974788.83356439299</v>
      </c>
      <c r="G9" s="168">
        <v>1027049.19474779</v>
      </c>
      <c r="H9" s="168">
        <v>1248698.2262228101</v>
      </c>
      <c r="I9" s="168">
        <v>1097738.8917431401</v>
      </c>
      <c r="J9" s="168">
        <v>1421166.8875859301</v>
      </c>
      <c r="K9" s="168">
        <v>1328759.7988025299</v>
      </c>
      <c r="L9" s="168">
        <v>1245104.1386732301</v>
      </c>
      <c r="M9" s="168">
        <v>1490653.37913216</v>
      </c>
      <c r="N9" s="168">
        <v>1797994.4689131</v>
      </c>
    </row>
    <row r="10" spans="1:32">
      <c r="A10" s="736" t="s">
        <v>48</v>
      </c>
      <c r="B10" s="60">
        <v>798773.37555303995</v>
      </c>
      <c r="C10" s="60">
        <v>884665.08567831002</v>
      </c>
      <c r="D10" s="60">
        <v>989464.55035892292</v>
      </c>
      <c r="E10" s="60">
        <v>1033172.952811971</v>
      </c>
      <c r="F10" s="60">
        <v>1082517.6740042381</v>
      </c>
      <c r="G10" s="60">
        <v>1135748.966314435</v>
      </c>
      <c r="H10" s="60">
        <v>1367233.6855578551</v>
      </c>
      <c r="I10" s="60">
        <v>1222622.18693254</v>
      </c>
      <c r="J10" s="60">
        <v>1550341.7723217302</v>
      </c>
      <c r="K10" s="60">
        <v>1457783.4126631299</v>
      </c>
      <c r="L10" s="60">
        <v>1373883.6495930301</v>
      </c>
      <c r="M10" s="60">
        <v>1612953.9656239599</v>
      </c>
      <c r="N10" s="60">
        <v>1930351.2054204999</v>
      </c>
    </row>
    <row r="13" spans="1:32" ht="15.75" thickBot="1"/>
    <row r="14" spans="1:32" ht="21.75" thickBot="1">
      <c r="A14" s="1274" t="s">
        <v>19</v>
      </c>
      <c r="B14" s="1258" t="s">
        <v>1744</v>
      </c>
      <c r="C14" s="1352" t="s">
        <v>102</v>
      </c>
      <c r="D14" s="1352"/>
      <c r="E14" s="1353"/>
      <c r="F14" s="1354" t="s">
        <v>231</v>
      </c>
      <c r="G14" s="1353"/>
    </row>
    <row r="15" spans="1:32" ht="42.75" thickBot="1">
      <c r="A15" s="1275"/>
      <c r="B15" s="1351"/>
      <c r="C15" s="1121" t="s">
        <v>2553</v>
      </c>
      <c r="D15" s="1122" t="s">
        <v>2454</v>
      </c>
      <c r="E15" s="1122" t="s">
        <v>1976</v>
      </c>
      <c r="F15" s="220" t="s">
        <v>2174</v>
      </c>
      <c r="G15" s="210" t="s">
        <v>2340</v>
      </c>
    </row>
    <row r="16" spans="1:32" ht="36">
      <c r="A16" s="740" t="s">
        <v>17</v>
      </c>
      <c r="B16" s="741" t="s">
        <v>208</v>
      </c>
      <c r="C16" s="742">
        <v>132356.7365074</v>
      </c>
      <c r="D16" s="742">
        <v>122300.5864918</v>
      </c>
      <c r="E16" s="742">
        <v>118535.459335045</v>
      </c>
      <c r="F16" s="743">
        <v>8.2224871556721757E-2</v>
      </c>
      <c r="G16" s="744">
        <v>0.11660035950329961</v>
      </c>
    </row>
    <row r="17" spans="1:7" ht="54.75" thickBot="1">
      <c r="A17" s="590" t="s">
        <v>18</v>
      </c>
      <c r="B17" s="739" t="s">
        <v>147</v>
      </c>
      <c r="C17" s="501">
        <v>1797994.4689131</v>
      </c>
      <c r="D17" s="501">
        <v>1490653.37913216</v>
      </c>
      <c r="E17" s="501">
        <v>1248698.2262228101</v>
      </c>
      <c r="F17" s="737">
        <v>0.20617877642344329</v>
      </c>
      <c r="G17" s="738">
        <v>0.43989510928661857</v>
      </c>
    </row>
    <row r="18" spans="1:7" ht="21" thickBot="1">
      <c r="A18" s="1355" t="s">
        <v>115</v>
      </c>
      <c r="B18" s="1356"/>
      <c r="C18" s="745">
        <v>1930351.2054204999</v>
      </c>
      <c r="D18" s="745">
        <v>1612953.9656239599</v>
      </c>
      <c r="E18" s="745">
        <v>1367233.6855578551</v>
      </c>
      <c r="F18" s="446">
        <v>0.19678009823036535</v>
      </c>
      <c r="G18" s="445">
        <v>0.41186632966323034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G66"/>
  <sheetViews>
    <sheetView rightToLeft="1" zoomScaleNormal="100" workbookViewId="0">
      <selection activeCell="D61" sqref="D61:I66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3" width="8.7109375" style="2" customWidth="1"/>
    <col min="34" max="16384" width="9.140625" style="2"/>
  </cols>
  <sheetData>
    <row r="1" spans="1:33" ht="20.25" thickBot="1">
      <c r="A1" s="1368"/>
      <c r="B1" s="1369"/>
      <c r="C1" s="1370"/>
      <c r="D1" s="761" t="s">
        <v>34</v>
      </c>
      <c r="E1" s="761" t="s">
        <v>35</v>
      </c>
      <c r="F1" s="761" t="s">
        <v>36</v>
      </c>
      <c r="G1" s="761" t="s">
        <v>37</v>
      </c>
      <c r="H1" s="761" t="s">
        <v>38</v>
      </c>
      <c r="I1" s="761" t="s">
        <v>39</v>
      </c>
      <c r="J1" s="761" t="s">
        <v>40</v>
      </c>
      <c r="K1" s="761" t="s">
        <v>41</v>
      </c>
      <c r="L1" s="761" t="s">
        <v>42</v>
      </c>
      <c r="M1" s="761" t="s">
        <v>43</v>
      </c>
      <c r="N1" s="761" t="s">
        <v>44</v>
      </c>
      <c r="O1" s="761" t="s">
        <v>169</v>
      </c>
      <c r="P1" s="761" t="s">
        <v>176</v>
      </c>
      <c r="Q1" s="761" t="s">
        <v>1476</v>
      </c>
      <c r="R1" s="761" t="s">
        <v>1507</v>
      </c>
      <c r="S1" s="761" t="s">
        <v>1557</v>
      </c>
      <c r="T1" s="761" t="s">
        <v>1613</v>
      </c>
      <c r="U1" s="761" t="s">
        <v>1643</v>
      </c>
      <c r="V1" s="761" t="s">
        <v>1704</v>
      </c>
      <c r="W1" s="761" t="s">
        <v>1732</v>
      </c>
      <c r="X1" s="761" t="s">
        <v>1857</v>
      </c>
      <c r="Y1" s="761" t="s">
        <v>1911</v>
      </c>
      <c r="Z1" s="761" t="s">
        <v>1953</v>
      </c>
      <c r="AA1" s="761" t="s">
        <v>1977</v>
      </c>
      <c r="AB1" s="761" t="s">
        <v>2076</v>
      </c>
      <c r="AC1" s="761" t="s">
        <v>2198</v>
      </c>
      <c r="AD1" s="761" t="s">
        <v>2282</v>
      </c>
      <c r="AE1" s="761" t="s">
        <v>2343</v>
      </c>
      <c r="AF1" s="761" t="s">
        <v>2455</v>
      </c>
      <c r="AG1" s="761" t="s">
        <v>2554</v>
      </c>
    </row>
    <row r="2" spans="1:33" ht="14.45" customHeight="1" thickTop="1">
      <c r="A2" s="1374" t="s">
        <v>175</v>
      </c>
      <c r="B2" s="1361" t="s">
        <v>17</v>
      </c>
      <c r="C2" s="746" t="s">
        <v>33</v>
      </c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</row>
    <row r="3" spans="1:33" ht="14.45" customHeight="1">
      <c r="A3" s="1374"/>
      <c r="B3" s="1361"/>
      <c r="C3" s="746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</row>
    <row r="4" spans="1:33" ht="14.45" customHeight="1">
      <c r="A4" s="1374"/>
      <c r="B4" s="1361"/>
      <c r="C4" s="746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</row>
    <row r="5" spans="1:33" ht="14.45" customHeight="1">
      <c r="A5" s="1374"/>
      <c r="B5" s="1373" t="s">
        <v>18</v>
      </c>
      <c r="C5" s="746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</row>
    <row r="6" spans="1:33" ht="14.45" customHeight="1">
      <c r="A6" s="1374"/>
      <c r="B6" s="1373"/>
      <c r="C6" s="746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</row>
    <row r="7" spans="1:33" ht="14.45" customHeight="1">
      <c r="A7" s="1374"/>
      <c r="B7" s="1373"/>
      <c r="C7" s="746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</row>
    <row r="8" spans="1:33" ht="14.45" customHeight="1">
      <c r="A8" s="1374"/>
      <c r="B8" s="1362" t="s">
        <v>48</v>
      </c>
      <c r="C8" s="750" t="s">
        <v>33</v>
      </c>
      <c r="D8" s="751">
        <v>32</v>
      </c>
      <c r="E8" s="751">
        <v>27</v>
      </c>
      <c r="F8" s="751">
        <v>7</v>
      </c>
      <c r="G8" s="751">
        <v>13</v>
      </c>
      <c r="H8" s="751">
        <v>40</v>
      </c>
      <c r="I8" s="751">
        <v>15</v>
      </c>
      <c r="J8" s="751">
        <v>15</v>
      </c>
      <c r="K8" s="751">
        <v>5</v>
      </c>
      <c r="L8" s="751">
        <v>7</v>
      </c>
      <c r="M8" s="751">
        <v>15</v>
      </c>
      <c r="N8" s="751">
        <v>13</v>
      </c>
      <c r="O8" s="751">
        <v>120</v>
      </c>
      <c r="P8" s="751">
        <v>7</v>
      </c>
      <c r="Q8" s="751">
        <v>11</v>
      </c>
      <c r="R8" s="751">
        <v>10</v>
      </c>
      <c r="S8" s="751">
        <v>10</v>
      </c>
      <c r="T8" s="751">
        <v>9</v>
      </c>
      <c r="U8" s="751">
        <v>11</v>
      </c>
      <c r="V8" s="751">
        <v>12</v>
      </c>
      <c r="W8" s="751">
        <v>9</v>
      </c>
      <c r="X8" s="751">
        <v>25</v>
      </c>
      <c r="Y8" s="751">
        <v>22</v>
      </c>
      <c r="Z8" s="751">
        <v>38</v>
      </c>
      <c r="AA8" s="751">
        <v>33</v>
      </c>
      <c r="AB8" s="751">
        <v>11</v>
      </c>
      <c r="AC8" s="751">
        <v>22</v>
      </c>
      <c r="AD8" s="751">
        <v>20</v>
      </c>
      <c r="AE8" s="751">
        <v>49</v>
      </c>
      <c r="AF8" s="751">
        <v>27</v>
      </c>
      <c r="AG8" s="751">
        <v>33</v>
      </c>
    </row>
    <row r="9" spans="1:33" ht="14.45" customHeight="1">
      <c r="A9" s="1374"/>
      <c r="B9" s="1362"/>
      <c r="C9" s="747" t="s">
        <v>32</v>
      </c>
      <c r="D9" s="751">
        <v>7885.3419999999996</v>
      </c>
      <c r="E9" s="751">
        <v>7171.5829999999996</v>
      </c>
      <c r="F9" s="751">
        <v>1413.248</v>
      </c>
      <c r="G9" s="751">
        <v>2616.2199999999998</v>
      </c>
      <c r="H9" s="751">
        <v>5380.6710000000003</v>
      </c>
      <c r="I9" s="751">
        <v>2630.1669999999999</v>
      </c>
      <c r="J9" s="751">
        <v>6635.2169999999996</v>
      </c>
      <c r="K9" s="751">
        <v>973.11300000000006</v>
      </c>
      <c r="L9" s="751">
        <v>2471.924</v>
      </c>
      <c r="M9" s="751">
        <v>4144</v>
      </c>
      <c r="N9" s="751">
        <v>4690</v>
      </c>
      <c r="O9" s="751">
        <v>9115.2109999999993</v>
      </c>
      <c r="P9" s="751">
        <v>1513.471</v>
      </c>
      <c r="Q9" s="751">
        <v>2604.2730000000001</v>
      </c>
      <c r="R9" s="751">
        <v>7775.4629999999997</v>
      </c>
      <c r="S9" s="751">
        <v>3261.71</v>
      </c>
      <c r="T9" s="751">
        <v>3578.384</v>
      </c>
      <c r="U9" s="751">
        <v>1910.672</v>
      </c>
      <c r="V9" s="751">
        <v>2059.69</v>
      </c>
      <c r="W9" s="751">
        <v>3224.1</v>
      </c>
      <c r="X9" s="751">
        <v>36419.754000000001</v>
      </c>
      <c r="Y9" s="751">
        <v>27375.737000000001</v>
      </c>
      <c r="Z9" s="751">
        <v>35445.517999999996</v>
      </c>
      <c r="AA9" s="751">
        <v>33079.071000000004</v>
      </c>
      <c r="AB9" s="751">
        <v>28894</v>
      </c>
      <c r="AC9" s="751">
        <v>26821.633999999998</v>
      </c>
      <c r="AD9" s="751">
        <v>114668.85</v>
      </c>
      <c r="AE9" s="751">
        <v>263918.75699999998</v>
      </c>
      <c r="AF9" s="751">
        <v>53270.94</v>
      </c>
      <c r="AG9" s="751">
        <v>76238.418000000005</v>
      </c>
    </row>
    <row r="10" spans="1:33" ht="14.45" customHeight="1" thickBot="1">
      <c r="A10" s="1375"/>
      <c r="B10" s="1363"/>
      <c r="C10" s="756" t="s">
        <v>31</v>
      </c>
      <c r="D10" s="755">
        <v>7332.1125439999996</v>
      </c>
      <c r="E10" s="755">
        <v>6458.1046850000002</v>
      </c>
      <c r="F10" s="755">
        <v>1318.3236445</v>
      </c>
      <c r="G10" s="755">
        <v>2407.7588000000001</v>
      </c>
      <c r="H10" s="755">
        <v>4796.3422320850004</v>
      </c>
      <c r="I10" s="755">
        <v>2249.1001646</v>
      </c>
      <c r="J10" s="755">
        <v>6195.0030500000003</v>
      </c>
      <c r="K10" s="755">
        <v>872.94267000000002</v>
      </c>
      <c r="L10" s="755">
        <v>2215.7396032000001</v>
      </c>
      <c r="M10" s="755">
        <v>3744.7559999999999</v>
      </c>
      <c r="N10" s="755">
        <v>4545.83</v>
      </c>
      <c r="O10" s="755">
        <v>7624.6092590429998</v>
      </c>
      <c r="P10" s="755">
        <v>1408.4143999999999</v>
      </c>
      <c r="Q10" s="755">
        <v>2351.708707455</v>
      </c>
      <c r="R10" s="755">
        <v>7126.3913094099998</v>
      </c>
      <c r="S10" s="755">
        <v>3177.4359690000001</v>
      </c>
      <c r="T10" s="755">
        <v>3402.3085999999998</v>
      </c>
      <c r="U10" s="755">
        <v>1785.9169340000001</v>
      </c>
      <c r="V10" s="755">
        <v>1865.0537633230001</v>
      </c>
      <c r="W10" s="755">
        <v>3196.7702300000001</v>
      </c>
      <c r="X10" s="755">
        <v>35497.777549999999</v>
      </c>
      <c r="Y10" s="755">
        <v>26245.779146699999</v>
      </c>
      <c r="Z10" s="755">
        <v>34569.098359000003</v>
      </c>
      <c r="AA10" s="755">
        <v>31750.429387</v>
      </c>
      <c r="AB10" s="755">
        <v>28470.35</v>
      </c>
      <c r="AC10" s="755">
        <v>26601.664100000002</v>
      </c>
      <c r="AD10" s="755">
        <v>114538.30828749</v>
      </c>
      <c r="AE10" s="755">
        <v>257373.60843205001</v>
      </c>
      <c r="AF10" s="755">
        <v>51108.721088830003</v>
      </c>
      <c r="AG10" s="755">
        <v>73003.377386020002</v>
      </c>
    </row>
    <row r="11" spans="1:33" ht="14.45" customHeight="1" thickTop="1">
      <c r="A11" s="1374" t="s">
        <v>174</v>
      </c>
      <c r="B11" s="1359" t="s">
        <v>17</v>
      </c>
      <c r="C11" s="748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</row>
    <row r="12" spans="1:33" ht="14.45" customHeight="1">
      <c r="A12" s="1374"/>
      <c r="B12" s="1359"/>
      <c r="C12" s="746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</row>
    <row r="13" spans="1:33" ht="14.45" customHeight="1">
      <c r="A13" s="1374"/>
      <c r="B13" s="1360"/>
      <c r="C13" s="746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</row>
    <row r="14" spans="1:33" ht="14.45" customHeight="1">
      <c r="A14" s="1374"/>
      <c r="B14" s="1361" t="s">
        <v>18</v>
      </c>
      <c r="C14" s="746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</row>
    <row r="15" spans="1:33" ht="14.45" customHeight="1">
      <c r="A15" s="1374"/>
      <c r="B15" s="1361"/>
      <c r="C15" s="746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</row>
    <row r="16" spans="1:33" ht="14.45" customHeight="1">
      <c r="A16" s="1374"/>
      <c r="B16" s="1361"/>
      <c r="C16" s="746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</row>
    <row r="17" spans="1:33" ht="14.45" customHeight="1">
      <c r="A17" s="1374"/>
      <c r="B17" s="1362" t="s">
        <v>48</v>
      </c>
      <c r="C17" s="750" t="s">
        <v>33</v>
      </c>
      <c r="D17" s="751">
        <v>43</v>
      </c>
      <c r="E17" s="751">
        <v>128</v>
      </c>
      <c r="F17" s="751">
        <v>106</v>
      </c>
      <c r="G17" s="751">
        <v>96</v>
      </c>
      <c r="H17" s="751">
        <v>118</v>
      </c>
      <c r="I17" s="751">
        <v>121</v>
      </c>
      <c r="J17" s="751">
        <v>90</v>
      </c>
      <c r="K17" s="751">
        <v>64</v>
      </c>
      <c r="L17" s="751">
        <v>103</v>
      </c>
      <c r="M17" s="751">
        <v>93</v>
      </c>
      <c r="N17" s="751">
        <v>69</v>
      </c>
      <c r="O17" s="751">
        <v>327</v>
      </c>
      <c r="P17" s="751">
        <v>137</v>
      </c>
      <c r="Q17" s="751">
        <v>183</v>
      </c>
      <c r="R17" s="751">
        <v>110</v>
      </c>
      <c r="S17" s="751">
        <v>134</v>
      </c>
      <c r="T17" s="751">
        <v>103</v>
      </c>
      <c r="U17" s="751">
        <v>97</v>
      </c>
      <c r="V17" s="751">
        <v>83</v>
      </c>
      <c r="W17" s="751">
        <v>62</v>
      </c>
      <c r="X17" s="751">
        <v>82</v>
      </c>
      <c r="Y17" s="751">
        <v>108</v>
      </c>
      <c r="Z17" s="751">
        <v>66</v>
      </c>
      <c r="AA17" s="751">
        <v>79</v>
      </c>
      <c r="AB17" s="751">
        <v>58</v>
      </c>
      <c r="AC17" s="751">
        <v>109</v>
      </c>
      <c r="AD17" s="751">
        <v>68</v>
      </c>
      <c r="AE17" s="751">
        <v>75</v>
      </c>
      <c r="AF17" s="751">
        <v>35</v>
      </c>
      <c r="AG17" s="751">
        <v>32</v>
      </c>
    </row>
    <row r="18" spans="1:33" ht="14.45" customHeight="1">
      <c r="A18" s="1374"/>
      <c r="B18" s="1362"/>
      <c r="C18" s="747" t="s">
        <v>32</v>
      </c>
      <c r="D18" s="751">
        <v>3156.4690000000001</v>
      </c>
      <c r="E18" s="751">
        <v>10350.097</v>
      </c>
      <c r="F18" s="751">
        <v>10230.735000000001</v>
      </c>
      <c r="G18" s="751">
        <v>12555.043</v>
      </c>
      <c r="H18" s="751">
        <v>13359.039000000001</v>
      </c>
      <c r="I18" s="751">
        <v>31091.019</v>
      </c>
      <c r="J18" s="751">
        <v>20379.737000000001</v>
      </c>
      <c r="K18" s="751">
        <v>18401.113000000001</v>
      </c>
      <c r="L18" s="751">
        <v>40274.014000000003</v>
      </c>
      <c r="M18" s="751">
        <v>16953.013999999999</v>
      </c>
      <c r="N18" s="751">
        <v>11457.138000000001</v>
      </c>
      <c r="O18" s="751">
        <v>16725.481</v>
      </c>
      <c r="P18" s="751">
        <v>6400.0150000000003</v>
      </c>
      <c r="Q18" s="751">
        <v>7118.0460000000003</v>
      </c>
      <c r="R18" s="751">
        <v>11009.915000000001</v>
      </c>
      <c r="S18" s="751">
        <v>32265.488000000001</v>
      </c>
      <c r="T18" s="751">
        <v>18573.468000000001</v>
      </c>
      <c r="U18" s="751">
        <v>22679.436999999998</v>
      </c>
      <c r="V18" s="751">
        <v>17682.852999999999</v>
      </c>
      <c r="W18" s="751">
        <v>7567.076</v>
      </c>
      <c r="X18" s="751">
        <v>20412.61</v>
      </c>
      <c r="Y18" s="751">
        <v>27629.4</v>
      </c>
      <c r="Z18" s="751">
        <v>20484.949000000001</v>
      </c>
      <c r="AA18" s="751">
        <v>18236.84</v>
      </c>
      <c r="AB18" s="751">
        <v>12239.11</v>
      </c>
      <c r="AC18" s="751">
        <v>43828.221000000005</v>
      </c>
      <c r="AD18" s="751">
        <v>22788.962</v>
      </c>
      <c r="AE18" s="751">
        <v>29369.128000000001</v>
      </c>
      <c r="AF18" s="751">
        <v>11288.725</v>
      </c>
      <c r="AG18" s="751">
        <v>20670.133999999998</v>
      </c>
    </row>
    <row r="19" spans="1:33" ht="14.45" customHeight="1" thickBot="1">
      <c r="A19" s="1375"/>
      <c r="B19" s="1363"/>
      <c r="C19" s="756" t="s">
        <v>31</v>
      </c>
      <c r="D19" s="755">
        <v>3080.8335356960001</v>
      </c>
      <c r="E19" s="755">
        <v>9933.7065326669999</v>
      </c>
      <c r="F19" s="755">
        <v>9398.4616601460002</v>
      </c>
      <c r="G19" s="755">
        <v>12304.609577206</v>
      </c>
      <c r="H19" s="755">
        <v>11620.404044424999</v>
      </c>
      <c r="I19" s="755">
        <v>26715.413885320999</v>
      </c>
      <c r="J19" s="755">
        <v>18236.600280299001</v>
      </c>
      <c r="K19" s="755">
        <v>17238.727108974999</v>
      </c>
      <c r="L19" s="755">
        <v>39149.043792559001</v>
      </c>
      <c r="M19" s="755">
        <v>16085.308293858001</v>
      </c>
      <c r="N19" s="755">
        <v>10269.182042787001</v>
      </c>
      <c r="O19" s="755">
        <v>15697.703347516999</v>
      </c>
      <c r="P19" s="755">
        <v>6306.7773754469999</v>
      </c>
      <c r="Q19" s="755">
        <v>6908.4021660919998</v>
      </c>
      <c r="R19" s="755">
        <v>10156.598906561001</v>
      </c>
      <c r="S19" s="755">
        <v>29110.875755380999</v>
      </c>
      <c r="T19" s="755">
        <v>15657.036150231001</v>
      </c>
      <c r="U19" s="755">
        <v>20601.708852005999</v>
      </c>
      <c r="V19" s="755">
        <v>16824.87200096</v>
      </c>
      <c r="W19" s="755">
        <v>6801.6841984480006</v>
      </c>
      <c r="X19" s="755">
        <v>17966.656168740999</v>
      </c>
      <c r="Y19" s="755">
        <v>24224.523372248001</v>
      </c>
      <c r="Z19" s="755">
        <v>17882.995341424998</v>
      </c>
      <c r="AA19" s="755">
        <v>16808.375378083998</v>
      </c>
      <c r="AB19" s="755">
        <v>10077.002011062999</v>
      </c>
      <c r="AC19" s="755">
        <v>32285.230461866999</v>
      </c>
      <c r="AD19" s="755">
        <v>19889.989763226</v>
      </c>
      <c r="AE19" s="755">
        <v>25642.394449419</v>
      </c>
      <c r="AF19" s="755">
        <v>9099.7146313890007</v>
      </c>
      <c r="AG19" s="755">
        <v>18027.254332704</v>
      </c>
    </row>
    <row r="20" spans="1:33" ht="14.45" customHeight="1" thickTop="1">
      <c r="A20" s="1374" t="s">
        <v>1467</v>
      </c>
      <c r="B20" s="1361" t="s">
        <v>17</v>
      </c>
      <c r="C20" s="746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</row>
    <row r="21" spans="1:33" ht="14.45" customHeight="1">
      <c r="A21" s="1374"/>
      <c r="B21" s="1361"/>
      <c r="C21" s="746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</row>
    <row r="22" spans="1:33" ht="14.45" customHeight="1">
      <c r="A22" s="1374"/>
      <c r="B22" s="1361"/>
      <c r="C22" s="746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</row>
    <row r="23" spans="1:33" ht="14.45" customHeight="1">
      <c r="A23" s="1374"/>
      <c r="B23" s="1373" t="s">
        <v>18</v>
      </c>
      <c r="C23" s="746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</row>
    <row r="24" spans="1:33" ht="14.45" customHeight="1">
      <c r="A24" s="1374"/>
      <c r="B24" s="1373"/>
      <c r="C24" s="746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</row>
    <row r="25" spans="1:33" ht="14.45" customHeight="1">
      <c r="A25" s="1374"/>
      <c r="B25" s="1373"/>
      <c r="C25" s="746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</row>
    <row r="26" spans="1:33" ht="14.45" customHeight="1">
      <c r="A26" s="1374"/>
      <c r="B26" s="1362" t="s">
        <v>48</v>
      </c>
      <c r="C26" s="750" t="s">
        <v>33</v>
      </c>
      <c r="D26" s="751">
        <v>13795</v>
      </c>
      <c r="E26" s="751">
        <v>20508</v>
      </c>
      <c r="F26" s="751">
        <v>20127</v>
      </c>
      <c r="G26" s="751">
        <v>25322</v>
      </c>
      <c r="H26" s="751">
        <v>33088</v>
      </c>
      <c r="I26" s="751">
        <v>31361</v>
      </c>
      <c r="J26" s="751">
        <v>31308</v>
      </c>
      <c r="K26" s="751">
        <v>26395</v>
      </c>
      <c r="L26" s="751">
        <v>24925</v>
      </c>
      <c r="M26" s="751">
        <v>27690</v>
      </c>
      <c r="N26" s="751">
        <v>23434</v>
      </c>
      <c r="O26" s="751">
        <v>31487</v>
      </c>
      <c r="P26" s="751">
        <v>16147</v>
      </c>
      <c r="Q26" s="751">
        <v>25492</v>
      </c>
      <c r="R26" s="751">
        <v>20717</v>
      </c>
      <c r="S26" s="751">
        <v>27156</v>
      </c>
      <c r="T26" s="751">
        <v>28581</v>
      </c>
      <c r="U26" s="751">
        <v>26779</v>
      </c>
      <c r="V26" s="751">
        <v>27905</v>
      </c>
      <c r="W26" s="751">
        <v>24329</v>
      </c>
      <c r="X26" s="751">
        <v>28683</v>
      </c>
      <c r="Y26" s="751">
        <v>30012</v>
      </c>
      <c r="Z26" s="751">
        <v>29929</v>
      </c>
      <c r="AA26" s="751">
        <v>57258</v>
      </c>
      <c r="AB26" s="751">
        <v>42448</v>
      </c>
      <c r="AC26" s="751">
        <v>49661</v>
      </c>
      <c r="AD26" s="751">
        <v>29027</v>
      </c>
      <c r="AE26" s="751">
        <v>32768</v>
      </c>
      <c r="AF26" s="751">
        <v>28683</v>
      </c>
      <c r="AG26" s="751">
        <v>27632</v>
      </c>
    </row>
    <row r="27" spans="1:33" ht="14.45" customHeight="1">
      <c r="A27" s="1374"/>
      <c r="B27" s="1362"/>
      <c r="C27" s="747" t="s">
        <v>32</v>
      </c>
      <c r="D27" s="751">
        <v>14931.689999999999</v>
      </c>
      <c r="E27" s="751">
        <v>33313.273000000001</v>
      </c>
      <c r="F27" s="751">
        <v>23143.88</v>
      </c>
      <c r="G27" s="751">
        <v>32666.420999999998</v>
      </c>
      <c r="H27" s="751">
        <v>47599.665000000001</v>
      </c>
      <c r="I27" s="751">
        <v>33632.898999999998</v>
      </c>
      <c r="J27" s="751">
        <v>41773.381999999998</v>
      </c>
      <c r="K27" s="751">
        <v>27023.142</v>
      </c>
      <c r="L27" s="751">
        <v>26009.48</v>
      </c>
      <c r="M27" s="751">
        <v>29231.677</v>
      </c>
      <c r="N27" s="751">
        <v>38894.938999999998</v>
      </c>
      <c r="O27" s="751">
        <v>86800.858999999997</v>
      </c>
      <c r="P27" s="751">
        <v>14551.799000000001</v>
      </c>
      <c r="Q27" s="751">
        <v>23837.001</v>
      </c>
      <c r="R27" s="751">
        <v>25308.482</v>
      </c>
      <c r="S27" s="751">
        <v>37244.502</v>
      </c>
      <c r="T27" s="751">
        <v>35984.868999999999</v>
      </c>
      <c r="U27" s="751">
        <v>34928.762999999999</v>
      </c>
      <c r="V27" s="751">
        <v>80080.703999999998</v>
      </c>
      <c r="W27" s="751">
        <v>76549.05799999999</v>
      </c>
      <c r="X27" s="751">
        <v>72364.547999999995</v>
      </c>
      <c r="Y27" s="751">
        <v>85226.962999999989</v>
      </c>
      <c r="Z27" s="751">
        <v>83239.3</v>
      </c>
      <c r="AA27" s="751">
        <v>190577.74399999998</v>
      </c>
      <c r="AB27" s="751">
        <v>27719.124</v>
      </c>
      <c r="AC27" s="751">
        <v>55035.268000000004</v>
      </c>
      <c r="AD27" s="751">
        <v>46867.998</v>
      </c>
      <c r="AE27" s="751">
        <v>129620.43000000001</v>
      </c>
      <c r="AF27" s="751">
        <v>138640.20299999998</v>
      </c>
      <c r="AG27" s="751">
        <v>121335.693</v>
      </c>
    </row>
    <row r="28" spans="1:33" ht="14.45" customHeight="1" thickBot="1">
      <c r="A28" s="1375"/>
      <c r="B28" s="1363"/>
      <c r="C28" s="756" t="s">
        <v>31</v>
      </c>
      <c r="D28" s="755">
        <v>13239.361369426</v>
      </c>
      <c r="E28" s="755">
        <v>29580.660945175001</v>
      </c>
      <c r="F28" s="755">
        <v>20387.263981619002</v>
      </c>
      <c r="G28" s="755">
        <v>29092.398432651004</v>
      </c>
      <c r="H28" s="755">
        <v>40933.243467111999</v>
      </c>
      <c r="I28" s="755">
        <v>28273.581942293</v>
      </c>
      <c r="J28" s="755">
        <v>36130.168364222001</v>
      </c>
      <c r="K28" s="755">
        <v>22730.750557968</v>
      </c>
      <c r="L28" s="755">
        <v>22121.44133786</v>
      </c>
      <c r="M28" s="755">
        <v>25399.193822861998</v>
      </c>
      <c r="N28" s="755">
        <v>34314.049476450004</v>
      </c>
      <c r="O28" s="755">
        <v>79116.981321486994</v>
      </c>
      <c r="P28" s="755">
        <v>12402.426638770001</v>
      </c>
      <c r="Q28" s="755">
        <v>19827.156088849999</v>
      </c>
      <c r="R28" s="755">
        <v>21045.233053388001</v>
      </c>
      <c r="S28" s="755">
        <v>30089.591342877</v>
      </c>
      <c r="T28" s="755">
        <v>28142.880796830999</v>
      </c>
      <c r="U28" s="755">
        <v>27717.007620205</v>
      </c>
      <c r="V28" s="755">
        <v>73669.285791268994</v>
      </c>
      <c r="W28" s="755">
        <v>71628.575352567001</v>
      </c>
      <c r="X28" s="755">
        <v>65275.625735477995</v>
      </c>
      <c r="Y28" s="755">
        <v>78306.143939000001</v>
      </c>
      <c r="Z28" s="755">
        <v>76089.682755688002</v>
      </c>
      <c r="AA28" s="755">
        <v>170746.13124650798</v>
      </c>
      <c r="AB28" s="755">
        <v>15834.470941299</v>
      </c>
      <c r="AC28" s="755">
        <v>41245.896709612003</v>
      </c>
      <c r="AD28" s="755">
        <v>36255.132276766999</v>
      </c>
      <c r="AE28" s="755">
        <v>116836.03388881999</v>
      </c>
      <c r="AF28" s="755">
        <v>127175.83229489399</v>
      </c>
      <c r="AG28" s="755">
        <v>109893.864255216</v>
      </c>
    </row>
    <row r="29" spans="1:33" ht="14.45" customHeight="1" thickTop="1">
      <c r="A29" s="1376" t="s">
        <v>177</v>
      </c>
      <c r="B29" s="1377" t="s">
        <v>48</v>
      </c>
      <c r="C29" s="757" t="s">
        <v>33</v>
      </c>
      <c r="D29" s="758">
        <v>13870</v>
      </c>
      <c r="E29" s="758">
        <v>20663</v>
      </c>
      <c r="F29" s="758">
        <v>20240</v>
      </c>
      <c r="G29" s="758">
        <v>25431</v>
      </c>
      <c r="H29" s="758">
        <v>33246</v>
      </c>
      <c r="I29" s="758">
        <v>31497</v>
      </c>
      <c r="J29" s="758">
        <v>31413</v>
      </c>
      <c r="K29" s="758">
        <v>26464</v>
      </c>
      <c r="L29" s="758">
        <v>25035</v>
      </c>
      <c r="M29" s="758">
        <v>27798</v>
      </c>
      <c r="N29" s="758">
        <v>23516</v>
      </c>
      <c r="O29" s="758">
        <v>31934</v>
      </c>
      <c r="P29" s="758">
        <v>16291</v>
      </c>
      <c r="Q29" s="758">
        <v>25686</v>
      </c>
      <c r="R29" s="758">
        <v>20837</v>
      </c>
      <c r="S29" s="758">
        <v>27300</v>
      </c>
      <c r="T29" s="758">
        <v>28693</v>
      </c>
      <c r="U29" s="758">
        <v>26887</v>
      </c>
      <c r="V29" s="758">
        <v>28000</v>
      </c>
      <c r="W29" s="758">
        <v>24400</v>
      </c>
      <c r="X29" s="758">
        <v>28790</v>
      </c>
      <c r="Y29" s="758">
        <v>30142</v>
      </c>
      <c r="Z29" s="758">
        <v>30033</v>
      </c>
      <c r="AA29" s="758">
        <v>57370</v>
      </c>
      <c r="AB29" s="758">
        <v>42517</v>
      </c>
      <c r="AC29" s="758">
        <v>49792</v>
      </c>
      <c r="AD29" s="758">
        <v>29115</v>
      </c>
      <c r="AE29" s="758">
        <v>32892</v>
      </c>
      <c r="AF29" s="758">
        <v>28745</v>
      </c>
      <c r="AG29" s="758">
        <v>27697</v>
      </c>
    </row>
    <row r="30" spans="1:33" ht="14.45" customHeight="1">
      <c r="A30" s="1374"/>
      <c r="B30" s="1377"/>
      <c r="C30" s="757" t="s">
        <v>32</v>
      </c>
      <c r="D30" s="758">
        <v>25973.500999999997</v>
      </c>
      <c r="E30" s="758">
        <v>50834.953000000001</v>
      </c>
      <c r="F30" s="758">
        <v>34787.862999999998</v>
      </c>
      <c r="G30" s="758">
        <v>47837.683999999994</v>
      </c>
      <c r="H30" s="758">
        <v>66339.375</v>
      </c>
      <c r="I30" s="758">
        <v>67354.084999999992</v>
      </c>
      <c r="J30" s="758">
        <v>68788.335999999996</v>
      </c>
      <c r="K30" s="758">
        <v>46397.368000000002</v>
      </c>
      <c r="L30" s="758">
        <v>68755.418000000005</v>
      </c>
      <c r="M30" s="758">
        <v>50328.690999999999</v>
      </c>
      <c r="N30" s="758">
        <v>55042.076999999997</v>
      </c>
      <c r="O30" s="758">
        <v>112641.55099999999</v>
      </c>
      <c r="P30" s="758">
        <v>22465.285000000003</v>
      </c>
      <c r="Q30" s="758">
        <v>33559.32</v>
      </c>
      <c r="R30" s="758">
        <v>44093.86</v>
      </c>
      <c r="S30" s="758">
        <v>72771.700000000012</v>
      </c>
      <c r="T30" s="758">
        <v>58136.720999999998</v>
      </c>
      <c r="U30" s="758">
        <v>59518.871999999996</v>
      </c>
      <c r="V30" s="758">
        <v>99823.247000000003</v>
      </c>
      <c r="W30" s="758">
        <v>87340.233999999997</v>
      </c>
      <c r="X30" s="758">
        <v>129196.912</v>
      </c>
      <c r="Y30" s="758">
        <v>140232.09999999998</v>
      </c>
      <c r="Z30" s="758">
        <v>139169.76699999999</v>
      </c>
      <c r="AA30" s="758">
        <v>241893.65499999997</v>
      </c>
      <c r="AB30" s="758">
        <v>68852.233999999997</v>
      </c>
      <c r="AC30" s="758">
        <v>125685.12300000002</v>
      </c>
      <c r="AD30" s="758">
        <v>184325.81</v>
      </c>
      <c r="AE30" s="758">
        <v>422908.315</v>
      </c>
      <c r="AF30" s="758">
        <v>203199.86799999999</v>
      </c>
      <c r="AG30" s="758">
        <v>218244.245</v>
      </c>
    </row>
    <row r="31" spans="1:33" ht="14.45" customHeight="1">
      <c r="A31" s="1374"/>
      <c r="B31" s="1377"/>
      <c r="C31" s="757" t="s">
        <v>31</v>
      </c>
      <c r="D31" s="758">
        <v>23652.307449122</v>
      </c>
      <c r="E31" s="758">
        <v>45972.472162842001</v>
      </c>
      <c r="F31" s="758">
        <v>31104.049286265003</v>
      </c>
      <c r="G31" s="758">
        <v>43804.766809856999</v>
      </c>
      <c r="H31" s="758">
        <v>57349.989743621998</v>
      </c>
      <c r="I31" s="758">
        <v>57238.095992214003</v>
      </c>
      <c r="J31" s="758">
        <v>60561.771694520998</v>
      </c>
      <c r="K31" s="758">
        <v>40842.420336943003</v>
      </c>
      <c r="L31" s="758">
        <v>63486.224733619005</v>
      </c>
      <c r="M31" s="758">
        <v>45229.258116719997</v>
      </c>
      <c r="N31" s="758">
        <v>49129.061519237002</v>
      </c>
      <c r="O31" s="758">
        <v>102439.293928047</v>
      </c>
      <c r="P31" s="758">
        <v>20117.618414217002</v>
      </c>
      <c r="Q31" s="758">
        <v>29087.266962397</v>
      </c>
      <c r="R31" s="758">
        <v>38328.223269359005</v>
      </c>
      <c r="S31" s="758">
        <v>62377.903067257997</v>
      </c>
      <c r="T31" s="758">
        <v>47202.225547062</v>
      </c>
      <c r="U31" s="758">
        <v>50104.633406210996</v>
      </c>
      <c r="V31" s="758">
        <v>92359.211555551999</v>
      </c>
      <c r="W31" s="758">
        <v>81627.029781015008</v>
      </c>
      <c r="X31" s="758">
        <v>118740.05945421899</v>
      </c>
      <c r="Y31" s="758">
        <v>128776.446457948</v>
      </c>
      <c r="Z31" s="758">
        <v>128541.776456113</v>
      </c>
      <c r="AA31" s="758">
        <v>219304.93601159198</v>
      </c>
      <c r="AB31" s="758">
        <v>54381.822952361996</v>
      </c>
      <c r="AC31" s="758">
        <v>100132.791271479</v>
      </c>
      <c r="AD31" s="758">
        <v>170683.43032748299</v>
      </c>
      <c r="AE31" s="758">
        <v>399852.03677028901</v>
      </c>
      <c r="AF31" s="758">
        <v>187384.26801511299</v>
      </c>
      <c r="AG31" s="758">
        <v>200924.49597394001</v>
      </c>
    </row>
    <row r="32" spans="1:33" ht="14.45" customHeight="1">
      <c r="A32" s="1374"/>
      <c r="B32" s="1378" t="s">
        <v>172</v>
      </c>
      <c r="C32" s="757" t="s">
        <v>33</v>
      </c>
      <c r="D32" s="758">
        <v>924.66666666666663</v>
      </c>
      <c r="E32" s="758">
        <v>939.22727272727275</v>
      </c>
      <c r="F32" s="758">
        <v>1124.4444444444443</v>
      </c>
      <c r="G32" s="758">
        <v>1211</v>
      </c>
      <c r="H32" s="758">
        <v>1511.1818181818182</v>
      </c>
      <c r="I32" s="758">
        <v>1574.85</v>
      </c>
      <c r="J32" s="758">
        <v>1427.8636363636363</v>
      </c>
      <c r="K32" s="758">
        <v>1323.2</v>
      </c>
      <c r="L32" s="758">
        <v>1317.6315789473683</v>
      </c>
      <c r="M32" s="758">
        <v>1263.5454545454545</v>
      </c>
      <c r="N32" s="758">
        <v>1175.8</v>
      </c>
      <c r="O32" s="758">
        <v>1596.7</v>
      </c>
      <c r="P32" s="758">
        <v>1018.1875</v>
      </c>
      <c r="Q32" s="758">
        <v>1167.5454545454545</v>
      </c>
      <c r="R32" s="758">
        <v>1157.6111111111111</v>
      </c>
      <c r="S32" s="758">
        <v>1240.909090909091</v>
      </c>
      <c r="T32" s="758">
        <v>1434.65</v>
      </c>
      <c r="U32" s="758">
        <v>1344.35</v>
      </c>
      <c r="V32" s="758">
        <v>1333.3333333333333</v>
      </c>
      <c r="W32" s="758">
        <v>1355.5555555555557</v>
      </c>
      <c r="X32" s="758">
        <v>1370.952380952381</v>
      </c>
      <c r="Y32" s="758">
        <v>1435.3333333333333</v>
      </c>
      <c r="Z32" s="758">
        <v>1501.65</v>
      </c>
      <c r="AA32" s="758">
        <v>3019.4736842105262</v>
      </c>
      <c r="AB32" s="758">
        <v>2501</v>
      </c>
      <c r="AC32" s="758">
        <v>2164.8695652173915</v>
      </c>
      <c r="AD32" s="758">
        <v>1712.6470588235295</v>
      </c>
      <c r="AE32" s="758">
        <v>1430.0869565217392</v>
      </c>
      <c r="AF32" s="758">
        <v>1437.25</v>
      </c>
      <c r="AG32" s="758">
        <v>1318.9047619047619</v>
      </c>
    </row>
    <row r="33" spans="1:33" ht="14.45" customHeight="1">
      <c r="A33" s="1374"/>
      <c r="B33" s="1378"/>
      <c r="C33" s="757" t="s">
        <v>32</v>
      </c>
      <c r="D33" s="758">
        <v>1731.5667333333331</v>
      </c>
      <c r="E33" s="758">
        <v>2310.679681818182</v>
      </c>
      <c r="F33" s="758">
        <v>1932.6590555555554</v>
      </c>
      <c r="G33" s="758">
        <v>2277.9849523809521</v>
      </c>
      <c r="H33" s="758">
        <v>3015.4261363636365</v>
      </c>
      <c r="I33" s="758">
        <v>3367.7042499999998</v>
      </c>
      <c r="J33" s="758">
        <v>3126.7425454545451</v>
      </c>
      <c r="K33" s="758">
        <v>2319.8684000000003</v>
      </c>
      <c r="L33" s="758">
        <v>3618.7062105263162</v>
      </c>
      <c r="M33" s="758">
        <v>2287.6677727272727</v>
      </c>
      <c r="N33" s="758">
        <v>2752.10385</v>
      </c>
      <c r="O33" s="758">
        <v>5632.07755</v>
      </c>
      <c r="P33" s="758">
        <v>1404.0803125000002</v>
      </c>
      <c r="Q33" s="758">
        <v>1525.4236363636364</v>
      </c>
      <c r="R33" s="758">
        <v>2449.6588888888891</v>
      </c>
      <c r="S33" s="758">
        <v>3307.8045454545459</v>
      </c>
      <c r="T33" s="758">
        <v>2906.8360499999999</v>
      </c>
      <c r="U33" s="758">
        <v>2975.9435999999996</v>
      </c>
      <c r="V33" s="758">
        <v>4753.4879523809523</v>
      </c>
      <c r="W33" s="758">
        <v>4852.2352222222216</v>
      </c>
      <c r="X33" s="758">
        <v>6152.2339047619043</v>
      </c>
      <c r="Y33" s="758">
        <v>6677.7190476190463</v>
      </c>
      <c r="Z33" s="758">
        <v>6958.4883499999996</v>
      </c>
      <c r="AA33" s="758">
        <v>12731.244999999999</v>
      </c>
      <c r="AB33" s="758">
        <v>4050.1314117647057</v>
      </c>
      <c r="AC33" s="758">
        <v>5464.570565217392</v>
      </c>
      <c r="AD33" s="758">
        <v>10842.694705882353</v>
      </c>
      <c r="AE33" s="758">
        <v>18387.318043478263</v>
      </c>
      <c r="AF33" s="758">
        <v>10159.993399999999</v>
      </c>
      <c r="AG33" s="758">
        <v>10392.583095238095</v>
      </c>
    </row>
    <row r="34" spans="1:33" ht="14.45" customHeight="1" thickBot="1">
      <c r="A34" s="1375"/>
      <c r="B34" s="1379"/>
      <c r="C34" s="759" t="s">
        <v>31</v>
      </c>
      <c r="D34" s="760">
        <v>1576.8204966081332</v>
      </c>
      <c r="E34" s="760">
        <v>2089.6578255837271</v>
      </c>
      <c r="F34" s="760">
        <v>1728.0027381258335</v>
      </c>
      <c r="G34" s="760">
        <v>2085.9412766598571</v>
      </c>
      <c r="H34" s="760">
        <v>2606.8177156191819</v>
      </c>
      <c r="I34" s="760">
        <v>2861.9047996107001</v>
      </c>
      <c r="J34" s="760">
        <v>2752.8078042964089</v>
      </c>
      <c r="K34" s="760">
        <v>2042.1210168471503</v>
      </c>
      <c r="L34" s="760">
        <v>3341.3802491378424</v>
      </c>
      <c r="M34" s="760">
        <v>2055.8753689418181</v>
      </c>
      <c r="N34" s="760">
        <v>2456.4530759618501</v>
      </c>
      <c r="O34" s="760">
        <v>5121.9646964023505</v>
      </c>
      <c r="P34" s="760">
        <v>1257.3511508885626</v>
      </c>
      <c r="Q34" s="760">
        <v>1322.1484982907727</v>
      </c>
      <c r="R34" s="760">
        <v>2129.3457371866116</v>
      </c>
      <c r="S34" s="760">
        <v>2835.3592303299088</v>
      </c>
      <c r="T34" s="760">
        <v>2360.1112773530999</v>
      </c>
      <c r="U34" s="760">
        <v>2505.2316703105498</v>
      </c>
      <c r="V34" s="760">
        <v>4398.0576931215237</v>
      </c>
      <c r="W34" s="760">
        <v>4534.8349878341669</v>
      </c>
      <c r="X34" s="760">
        <v>5654.2885454389998</v>
      </c>
      <c r="Y34" s="760">
        <v>6132.2117360927614</v>
      </c>
      <c r="Z34" s="760">
        <v>6427.0888228056501</v>
      </c>
      <c r="AA34" s="760">
        <v>11542.365053241683</v>
      </c>
      <c r="AB34" s="760">
        <v>3198.9307619036467</v>
      </c>
      <c r="AC34" s="760">
        <v>4353.599620499087</v>
      </c>
      <c r="AD34" s="760">
        <v>10040.201783969587</v>
      </c>
      <c r="AE34" s="760">
        <v>17384.871163925611</v>
      </c>
      <c r="AF34" s="760">
        <v>9369.2134007556488</v>
      </c>
      <c r="AG34" s="760">
        <v>9567.8331416161909</v>
      </c>
    </row>
    <row r="35" spans="1:33" ht="14.45" customHeight="1" thickTop="1">
      <c r="C35" s="747" t="s">
        <v>336</v>
      </c>
      <c r="D35" s="751">
        <v>15</v>
      </c>
      <c r="E35" s="751">
        <v>22</v>
      </c>
      <c r="F35" s="751">
        <v>18</v>
      </c>
      <c r="G35" s="751">
        <v>21</v>
      </c>
      <c r="H35" s="751">
        <v>22</v>
      </c>
      <c r="I35" s="751">
        <v>20</v>
      </c>
      <c r="J35" s="751">
        <v>22</v>
      </c>
      <c r="K35" s="751">
        <v>20</v>
      </c>
      <c r="L35" s="751">
        <v>19</v>
      </c>
      <c r="M35" s="751">
        <v>22</v>
      </c>
      <c r="N35" s="751">
        <v>20</v>
      </c>
      <c r="O35" s="751">
        <v>20</v>
      </c>
      <c r="P35" s="751">
        <v>16</v>
      </c>
      <c r="Q35" s="751">
        <v>22</v>
      </c>
      <c r="R35" s="751">
        <v>18</v>
      </c>
      <c r="S35" s="751">
        <v>22</v>
      </c>
      <c r="T35" s="751">
        <v>20</v>
      </c>
      <c r="U35" s="751">
        <v>20</v>
      </c>
      <c r="V35" s="751">
        <v>21</v>
      </c>
      <c r="W35" s="751">
        <v>18</v>
      </c>
      <c r="X35" s="751">
        <v>21</v>
      </c>
      <c r="Y35" s="751">
        <v>21</v>
      </c>
      <c r="Z35" s="751">
        <v>20</v>
      </c>
      <c r="AA35" s="751">
        <v>19</v>
      </c>
      <c r="AB35" s="751">
        <v>17</v>
      </c>
      <c r="AC35" s="751">
        <v>23</v>
      </c>
      <c r="AD35" s="751">
        <v>17</v>
      </c>
      <c r="AE35" s="751">
        <v>23</v>
      </c>
      <c r="AF35" s="751">
        <v>20</v>
      </c>
      <c r="AG35" s="751">
        <v>21</v>
      </c>
    </row>
    <row r="36" spans="1:33">
      <c r="A36" s="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</row>
    <row r="37" spans="1:33">
      <c r="A37" s="2"/>
      <c r="D37" s="754" t="s">
        <v>1643</v>
      </c>
      <c r="E37" s="754" t="s">
        <v>1704</v>
      </c>
      <c r="F37" s="754" t="s">
        <v>1732</v>
      </c>
      <c r="G37" s="754" t="s">
        <v>1857</v>
      </c>
      <c r="H37" s="754" t="s">
        <v>1911</v>
      </c>
      <c r="I37" s="754" t="s">
        <v>1953</v>
      </c>
      <c r="J37" s="754" t="s">
        <v>1977</v>
      </c>
      <c r="K37" s="754" t="s">
        <v>2076</v>
      </c>
      <c r="L37" s="754" t="s">
        <v>2198</v>
      </c>
      <c r="M37" s="754" t="s">
        <v>2282</v>
      </c>
      <c r="N37" s="754" t="s">
        <v>2343</v>
      </c>
      <c r="O37" s="754" t="s">
        <v>2455</v>
      </c>
      <c r="P37" s="754" t="s">
        <v>2554</v>
      </c>
    </row>
    <row r="38" spans="1:33" ht="19.5" customHeight="1">
      <c r="A38" s="537" t="s">
        <v>175</v>
      </c>
      <c r="B38" s="1371" t="s">
        <v>31</v>
      </c>
      <c r="C38" s="1372"/>
      <c r="D38" s="31">
        <v>1785.9169340000001</v>
      </c>
      <c r="E38" s="31">
        <v>1865.0537633230001</v>
      </c>
      <c r="F38" s="31">
        <v>3196.7702300000001</v>
      </c>
      <c r="G38" s="31">
        <v>35497.777549999999</v>
      </c>
      <c r="H38" s="31">
        <v>26245.779146699999</v>
      </c>
      <c r="I38" s="31">
        <v>34569.098359000003</v>
      </c>
      <c r="J38" s="31">
        <v>31750.429387</v>
      </c>
      <c r="K38" s="31">
        <v>28470.35</v>
      </c>
      <c r="L38" s="31">
        <v>26601.664100000002</v>
      </c>
      <c r="M38" s="31">
        <v>114538.30828749</v>
      </c>
      <c r="N38" s="31">
        <v>257373.60843205001</v>
      </c>
      <c r="O38" s="31">
        <v>51108.721088830003</v>
      </c>
      <c r="P38" s="31">
        <v>73003.377386020002</v>
      </c>
    </row>
    <row r="39" spans="1:33" ht="22.5" customHeight="1">
      <c r="A39" s="537" t="s">
        <v>174</v>
      </c>
      <c r="B39" s="1371" t="s">
        <v>31</v>
      </c>
      <c r="C39" s="1372"/>
      <c r="D39" s="31">
        <v>20601.708852005999</v>
      </c>
      <c r="E39" s="31">
        <v>16824.87200096</v>
      </c>
      <c r="F39" s="31">
        <v>6801.6841984480006</v>
      </c>
      <c r="G39" s="31">
        <v>17966.656168740999</v>
      </c>
      <c r="H39" s="31">
        <v>24224.523372248001</v>
      </c>
      <c r="I39" s="31">
        <v>17882.995341424998</v>
      </c>
      <c r="J39" s="31">
        <v>16808.375378083998</v>
      </c>
      <c r="K39" s="31">
        <v>10077.002011062999</v>
      </c>
      <c r="L39" s="31">
        <v>32285.230461866999</v>
      </c>
      <c r="M39" s="31">
        <v>19889.989763226</v>
      </c>
      <c r="N39" s="31">
        <v>25642.394449419</v>
      </c>
      <c r="O39" s="31">
        <v>9099.7146313890007</v>
      </c>
      <c r="P39" s="31">
        <v>18027.254332704</v>
      </c>
    </row>
    <row r="40" spans="1:33" ht="19.5" customHeight="1">
      <c r="A40" s="537" t="s">
        <v>1467</v>
      </c>
      <c r="B40" s="1371" t="s">
        <v>31</v>
      </c>
      <c r="C40" s="1372"/>
      <c r="D40" s="31">
        <v>27717.007620205</v>
      </c>
      <c r="E40" s="31">
        <v>73669.285791268994</v>
      </c>
      <c r="F40" s="31">
        <v>71628.575352567001</v>
      </c>
      <c r="G40" s="31">
        <v>65275.625735477995</v>
      </c>
      <c r="H40" s="31">
        <v>78306.143939000001</v>
      </c>
      <c r="I40" s="31">
        <v>76089.682755688002</v>
      </c>
      <c r="J40" s="31">
        <v>170746.13124650798</v>
      </c>
      <c r="K40" s="31">
        <v>15834.470941299</v>
      </c>
      <c r="L40" s="31">
        <v>41245.896709612003</v>
      </c>
      <c r="M40" s="31">
        <v>36255.132276766999</v>
      </c>
      <c r="N40" s="31">
        <v>116836.03388881999</v>
      </c>
      <c r="O40" s="31">
        <v>127175.83229489399</v>
      </c>
      <c r="P40" s="31">
        <v>109893.864255216</v>
      </c>
    </row>
    <row r="41" spans="1:33" ht="19.5" customHeight="1">
      <c r="A41" s="1008" t="s">
        <v>177</v>
      </c>
      <c r="B41" s="1365" t="s">
        <v>31</v>
      </c>
      <c r="C41" s="1366"/>
      <c r="D41" s="762">
        <v>50104.633406210996</v>
      </c>
      <c r="E41" s="762">
        <v>92359.211555551999</v>
      </c>
      <c r="F41" s="762">
        <v>81627.029781015008</v>
      </c>
      <c r="G41" s="762">
        <v>118740.05945421899</v>
      </c>
      <c r="H41" s="762">
        <v>128776.446457948</v>
      </c>
      <c r="I41" s="762">
        <v>128541.776456113</v>
      </c>
      <c r="J41" s="762">
        <v>219304.93601159198</v>
      </c>
      <c r="K41" s="762">
        <v>54381.822952361996</v>
      </c>
      <c r="L41" s="762">
        <v>100132.791271479</v>
      </c>
      <c r="M41" s="762">
        <v>170683.43032748299</v>
      </c>
      <c r="N41" s="762">
        <v>399852.03677028901</v>
      </c>
      <c r="O41" s="762">
        <v>187384.26801511299</v>
      </c>
      <c r="P41" s="762">
        <v>200924.49597394001</v>
      </c>
    </row>
    <row r="43" spans="1:33" ht="15.75" thickBot="1"/>
    <row r="44" spans="1:33" ht="42.75" thickBot="1">
      <c r="A44" s="1274" t="s">
        <v>1726</v>
      </c>
      <c r="B44" s="1274" t="s">
        <v>19</v>
      </c>
      <c r="C44" s="1298"/>
      <c r="D44" s="1352" t="s">
        <v>230</v>
      </c>
      <c r="E44" s="1352"/>
      <c r="F44" s="1352"/>
      <c r="G44" s="209" t="s">
        <v>1737</v>
      </c>
      <c r="H44" s="1352" t="s">
        <v>231</v>
      </c>
      <c r="I44" s="1352"/>
    </row>
    <row r="45" spans="1:33" ht="35.25" thickBot="1">
      <c r="A45" s="1364"/>
      <c r="B45" s="1364"/>
      <c r="C45" s="1367"/>
      <c r="D45" s="353" t="s">
        <v>2558</v>
      </c>
      <c r="E45" s="353" t="s">
        <v>2458</v>
      </c>
      <c r="F45" s="763" t="s">
        <v>2561</v>
      </c>
      <c r="G45" s="435" t="s">
        <v>2556</v>
      </c>
      <c r="H45" s="764" t="s">
        <v>2174</v>
      </c>
      <c r="I45" s="353" t="s">
        <v>333</v>
      </c>
    </row>
    <row r="46" spans="1:33" ht="17.25">
      <c r="A46" s="1282" t="s">
        <v>175</v>
      </c>
      <c r="B46" s="1278" t="s">
        <v>18</v>
      </c>
      <c r="C46" s="171" t="s">
        <v>180</v>
      </c>
      <c r="D46" s="172">
        <v>33</v>
      </c>
      <c r="E46" s="172">
        <v>27</v>
      </c>
      <c r="F46" s="172">
        <v>11</v>
      </c>
      <c r="G46" s="173">
        <v>162</v>
      </c>
      <c r="H46" s="175">
        <v>0.22222222222222232</v>
      </c>
      <c r="I46" s="342">
        <v>2</v>
      </c>
    </row>
    <row r="47" spans="1:33" ht="17.25">
      <c r="A47" s="1282"/>
      <c r="B47" s="1278"/>
      <c r="C47" s="171" t="s">
        <v>2110</v>
      </c>
      <c r="D47" s="176">
        <v>76238.418000000005</v>
      </c>
      <c r="E47" s="176">
        <v>53270.94</v>
      </c>
      <c r="F47" s="176">
        <v>1910.672</v>
      </c>
      <c r="G47" s="177">
        <v>563812.59899999993</v>
      </c>
      <c r="H47" s="175">
        <v>0.43114459778633529</v>
      </c>
      <c r="I47" s="342">
        <v>38.901363499334266</v>
      </c>
    </row>
    <row r="48" spans="1:33" ht="18" thickBot="1">
      <c r="A48" s="1282"/>
      <c r="B48" s="1280"/>
      <c r="C48" s="368" t="s">
        <v>2111</v>
      </c>
      <c r="D48" s="208">
        <v>73003.377386020002</v>
      </c>
      <c r="E48" s="208">
        <v>51108.721088830003</v>
      </c>
      <c r="F48" s="208">
        <v>1785.9169340000001</v>
      </c>
      <c r="G48" s="450">
        <v>551096.02929439011</v>
      </c>
      <c r="H48" s="179">
        <v>0.42839374241307615</v>
      </c>
      <c r="I48" s="178">
        <v>39.877252461295043</v>
      </c>
    </row>
    <row r="49" spans="1:9" ht="17.25">
      <c r="A49" s="1282" t="s">
        <v>174</v>
      </c>
      <c r="B49" s="1358" t="s">
        <v>17</v>
      </c>
      <c r="C49" s="171" t="s">
        <v>180</v>
      </c>
      <c r="D49" s="172">
        <v>2</v>
      </c>
      <c r="E49" s="172">
        <v>2</v>
      </c>
      <c r="F49" s="172">
        <v>11</v>
      </c>
      <c r="G49" s="173">
        <v>63</v>
      </c>
      <c r="H49" s="175">
        <v>0</v>
      </c>
      <c r="I49" s="342">
        <v>-0.81818181818181812</v>
      </c>
    </row>
    <row r="50" spans="1:9" ht="17.25">
      <c r="A50" s="1282"/>
      <c r="B50" s="1278"/>
      <c r="C50" s="171" t="s">
        <v>2110</v>
      </c>
      <c r="D50" s="176">
        <v>6537.15</v>
      </c>
      <c r="E50" s="176">
        <v>570</v>
      </c>
      <c r="F50" s="176">
        <v>6438.1369999999997</v>
      </c>
      <c r="G50" s="177">
        <v>29045.85</v>
      </c>
      <c r="H50" s="175">
        <v>10.468684210526316</v>
      </c>
      <c r="I50" s="342">
        <v>1.5379138406032666E-2</v>
      </c>
    </row>
    <row r="51" spans="1:9" ht="17.25">
      <c r="A51" s="1282"/>
      <c r="B51" s="1278"/>
      <c r="C51" s="171" t="s">
        <v>2111</v>
      </c>
      <c r="D51" s="176">
        <v>6390.0641249999999</v>
      </c>
      <c r="E51" s="176">
        <v>569.95699999999999</v>
      </c>
      <c r="F51" s="176">
        <v>6431.8349449999996</v>
      </c>
      <c r="G51" s="177">
        <v>28884.6266072</v>
      </c>
      <c r="H51" s="175">
        <v>10.211484594451862</v>
      </c>
      <c r="I51" s="342">
        <v>-6.4943861832884586E-3</v>
      </c>
    </row>
    <row r="52" spans="1:9" ht="17.25">
      <c r="A52" s="1282"/>
      <c r="B52" s="1278" t="s">
        <v>18</v>
      </c>
      <c r="C52" s="171" t="s">
        <v>180</v>
      </c>
      <c r="D52" s="172">
        <v>30</v>
      </c>
      <c r="E52" s="172">
        <v>33</v>
      </c>
      <c r="F52" s="172">
        <v>86</v>
      </c>
      <c r="G52" s="173">
        <v>314</v>
      </c>
      <c r="H52" s="175">
        <v>-9.0909090909090939E-2</v>
      </c>
      <c r="I52" s="342">
        <v>-0.65116279069767447</v>
      </c>
    </row>
    <row r="53" spans="1:9" ht="17.25">
      <c r="A53" s="1282"/>
      <c r="B53" s="1278"/>
      <c r="C53" s="171" t="s">
        <v>2110</v>
      </c>
      <c r="D53" s="176">
        <v>14132.984</v>
      </c>
      <c r="E53" s="176">
        <v>10718.725</v>
      </c>
      <c r="F53" s="176">
        <v>16241.3</v>
      </c>
      <c r="G53" s="177">
        <v>111138.43000000001</v>
      </c>
      <c r="H53" s="175">
        <v>0.31853219482727657</v>
      </c>
      <c r="I53" s="342">
        <v>-0.12981202243662759</v>
      </c>
    </row>
    <row r="54" spans="1:9" ht="18" thickBot="1">
      <c r="A54" s="1282"/>
      <c r="B54" s="1280"/>
      <c r="C54" s="368" t="s">
        <v>2111</v>
      </c>
      <c r="D54" s="208">
        <v>11637.190207703999</v>
      </c>
      <c r="E54" s="208">
        <v>8529.7576313890004</v>
      </c>
      <c r="F54" s="208">
        <v>14169.873907006</v>
      </c>
      <c r="G54" s="450">
        <v>86136.959042468006</v>
      </c>
      <c r="H54" s="179">
        <v>0.36430490883818689</v>
      </c>
      <c r="I54" s="178">
        <v>-0.17873720796130499</v>
      </c>
    </row>
    <row r="55" spans="1:9" ht="17.25">
      <c r="A55" s="1282" t="s">
        <v>1467</v>
      </c>
      <c r="B55" s="1358" t="s">
        <v>17</v>
      </c>
      <c r="C55" s="171" t="s">
        <v>180</v>
      </c>
      <c r="D55" s="176">
        <v>2023</v>
      </c>
      <c r="E55" s="176">
        <v>1138</v>
      </c>
      <c r="F55" s="176">
        <v>2043</v>
      </c>
      <c r="G55" s="177">
        <v>10337</v>
      </c>
      <c r="H55" s="175">
        <v>0.77768014059753954</v>
      </c>
      <c r="I55" s="342">
        <v>-9.7895252080274497E-3</v>
      </c>
    </row>
    <row r="56" spans="1:9" ht="17.25">
      <c r="A56" s="1282"/>
      <c r="B56" s="1278"/>
      <c r="C56" s="171" t="s">
        <v>2110</v>
      </c>
      <c r="D56" s="176">
        <v>10598.968999999999</v>
      </c>
      <c r="E56" s="176">
        <v>423.33800000000002</v>
      </c>
      <c r="F56" s="176">
        <v>747.423</v>
      </c>
      <c r="G56" s="177">
        <v>14975.295999999998</v>
      </c>
      <c r="H56" s="175">
        <v>24.036658651006995</v>
      </c>
      <c r="I56" s="342">
        <v>13.180683495156021</v>
      </c>
    </row>
    <row r="57" spans="1:9" ht="17.25">
      <c r="A57" s="1282"/>
      <c r="B57" s="1278"/>
      <c r="C57" s="171" t="s">
        <v>2111</v>
      </c>
      <c r="D57" s="176">
        <v>10589.823820668</v>
      </c>
      <c r="E57" s="176">
        <v>408.92541418100001</v>
      </c>
      <c r="F57" s="176">
        <v>715.751945901</v>
      </c>
      <c r="G57" s="177">
        <v>14715.573269565</v>
      </c>
      <c r="H57" s="175">
        <v>24.896712342707794</v>
      </c>
      <c r="I57" s="342">
        <v>13.795382508303712</v>
      </c>
    </row>
    <row r="58" spans="1:9" ht="17.25">
      <c r="A58" s="1282"/>
      <c r="B58" s="1278" t="s">
        <v>18</v>
      </c>
      <c r="C58" s="171" t="s">
        <v>180</v>
      </c>
      <c r="D58" s="176">
        <v>25609</v>
      </c>
      <c r="E58" s="176">
        <v>27545</v>
      </c>
      <c r="F58" s="176">
        <v>24736</v>
      </c>
      <c r="G58" s="177">
        <v>199882</v>
      </c>
      <c r="H58" s="175">
        <v>-7.0284988201125387E-2</v>
      </c>
      <c r="I58" s="342">
        <v>3.5292690815006411E-2</v>
      </c>
    </row>
    <row r="59" spans="1:9" ht="17.25">
      <c r="A59" s="1282"/>
      <c r="B59" s="1278"/>
      <c r="C59" s="171" t="s">
        <v>2110</v>
      </c>
      <c r="D59" s="176">
        <v>110736.724</v>
      </c>
      <c r="E59" s="176">
        <v>138216.86499999999</v>
      </c>
      <c r="F59" s="176">
        <v>34181.339999999997</v>
      </c>
      <c r="G59" s="177">
        <v>504243.42</v>
      </c>
      <c r="H59" s="175">
        <v>-0.19881901532059776</v>
      </c>
      <c r="I59" s="342">
        <v>2.2396835232322667</v>
      </c>
    </row>
    <row r="60" spans="1:9" ht="18" thickBot="1">
      <c r="A60" s="1292"/>
      <c r="B60" s="1280"/>
      <c r="C60" s="368" t="s">
        <v>2111</v>
      </c>
      <c r="D60" s="208">
        <v>99304.040434548006</v>
      </c>
      <c r="E60" s="208">
        <v>126766.906880713</v>
      </c>
      <c r="F60" s="208">
        <v>27001.255674304</v>
      </c>
      <c r="G60" s="450">
        <v>432525.657097043</v>
      </c>
      <c r="H60" s="179">
        <v>-0.21664066057876918</v>
      </c>
      <c r="I60" s="342">
        <v>2.6777563840874126</v>
      </c>
    </row>
    <row r="61" spans="1:9" ht="17.25">
      <c r="A61" s="1309" t="s">
        <v>48</v>
      </c>
      <c r="B61" s="1309"/>
      <c r="C61" s="171" t="s">
        <v>180</v>
      </c>
      <c r="D61" s="322">
        <v>27697</v>
      </c>
      <c r="E61" s="322">
        <v>28745</v>
      </c>
      <c r="F61" s="322">
        <v>26887</v>
      </c>
      <c r="G61" s="364">
        <v>210758</v>
      </c>
      <c r="H61" s="449">
        <v>-3.6458514524265073E-2</v>
      </c>
      <c r="I61" s="193">
        <v>3.0126083237252299E-2</v>
      </c>
    </row>
    <row r="62" spans="1:9" ht="17.25">
      <c r="A62" s="1309"/>
      <c r="B62" s="1309"/>
      <c r="C62" s="171" t="s">
        <v>2110</v>
      </c>
      <c r="D62" s="322">
        <v>218244.245</v>
      </c>
      <c r="E62" s="322">
        <v>203199.86799999999</v>
      </c>
      <c r="F62" s="322">
        <v>59518.871999999996</v>
      </c>
      <c r="G62" s="364">
        <v>1223215.5950000002</v>
      </c>
      <c r="H62" s="449">
        <v>7.4037336480947014E-2</v>
      </c>
      <c r="I62" s="448">
        <v>2.6668074791471184</v>
      </c>
    </row>
    <row r="63" spans="1:9" ht="18" thickBot="1">
      <c r="A63" s="1311"/>
      <c r="B63" s="1311"/>
      <c r="C63" s="368" t="s">
        <v>2111</v>
      </c>
      <c r="D63" s="362">
        <v>200924.49597394001</v>
      </c>
      <c r="E63" s="362">
        <v>187384.26801511299</v>
      </c>
      <c r="F63" s="362">
        <v>50104.633406210996</v>
      </c>
      <c r="G63" s="361">
        <v>1113358.8453106659</v>
      </c>
      <c r="H63" s="181">
        <v>7.2259150153069163E-2</v>
      </c>
      <c r="I63" s="180">
        <v>3.0100981149785904</v>
      </c>
    </row>
    <row r="64" spans="1:9" ht="17.25">
      <c r="A64" s="1314" t="s">
        <v>172</v>
      </c>
      <c r="B64" s="1314"/>
      <c r="C64" s="182" t="s">
        <v>180</v>
      </c>
      <c r="D64" s="359">
        <v>1318.9047619047619</v>
      </c>
      <c r="E64" s="359">
        <v>1437.25</v>
      </c>
      <c r="F64" s="359">
        <v>1344.35</v>
      </c>
      <c r="G64" s="358">
        <v>10564.758342467421</v>
      </c>
      <c r="H64" s="184">
        <v>-8.2341442404061937E-2</v>
      </c>
      <c r="I64" s="447">
        <v>-1.8927539774045488E-2</v>
      </c>
    </row>
    <row r="65" spans="1:9" ht="17.25">
      <c r="A65" s="1316"/>
      <c r="B65" s="1316"/>
      <c r="C65" s="182" t="s">
        <v>2110</v>
      </c>
      <c r="D65" s="359">
        <v>10392.583095238095</v>
      </c>
      <c r="E65" s="359">
        <v>10159.993399999999</v>
      </c>
      <c r="F65" s="359">
        <v>2975.9435999999996</v>
      </c>
      <c r="G65" s="358">
        <v>59297.29122158081</v>
      </c>
      <c r="H65" s="184">
        <v>2.2892701410425653E-2</v>
      </c>
      <c r="I65" s="447">
        <v>2.4921975991877319</v>
      </c>
    </row>
    <row r="66" spans="1:9" ht="18" thickBot="1">
      <c r="A66" s="1357"/>
      <c r="B66" s="1357"/>
      <c r="C66" s="185" t="s">
        <v>2111</v>
      </c>
      <c r="D66" s="313">
        <v>9567.8331416161909</v>
      </c>
      <c r="E66" s="313">
        <v>9369.2134007556488</v>
      </c>
      <c r="F66" s="313">
        <v>2505.2316703105498</v>
      </c>
      <c r="G66" s="356">
        <v>53914.649872669768</v>
      </c>
      <c r="H66" s="187">
        <v>2.1199190621970843E-2</v>
      </c>
      <c r="I66" s="186">
        <v>2.8191410618843715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G29"/>
  <sheetViews>
    <sheetView rightToLeft="1" workbookViewId="0">
      <selection activeCell="D24" sqref="D24:I29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6" width="7.42578125" style="2" customWidth="1"/>
    <col min="7" max="7" width="8.7109375" style="2" customWidth="1"/>
    <col min="8" max="26" width="7.42578125" style="2" customWidth="1"/>
    <col min="27" max="27" width="8.85546875" style="2" customWidth="1"/>
    <col min="28" max="29" width="7.42578125" style="2" customWidth="1"/>
    <col min="30" max="33" width="9" style="2" customWidth="1"/>
    <col min="34" max="16384" width="9.140625" style="2"/>
  </cols>
  <sheetData>
    <row r="1" spans="1:33" ht="21" customHeight="1" thickBot="1">
      <c r="A1" s="765"/>
      <c r="B1" s="765" t="s">
        <v>19</v>
      </c>
      <c r="C1" s="765" t="s">
        <v>1745</v>
      </c>
      <c r="D1" s="761" t="s">
        <v>34</v>
      </c>
      <c r="E1" s="761" t="s">
        <v>35</v>
      </c>
      <c r="F1" s="761" t="s">
        <v>36</v>
      </c>
      <c r="G1" s="761" t="s">
        <v>37</v>
      </c>
      <c r="H1" s="761" t="s">
        <v>38</v>
      </c>
      <c r="I1" s="761" t="s">
        <v>39</v>
      </c>
      <c r="J1" s="761" t="s">
        <v>40</v>
      </c>
      <c r="K1" s="761" t="s">
        <v>41</v>
      </c>
      <c r="L1" s="761" t="s">
        <v>42</v>
      </c>
      <c r="M1" s="761" t="s">
        <v>43</v>
      </c>
      <c r="N1" s="761" t="s">
        <v>44</v>
      </c>
      <c r="O1" s="761" t="s">
        <v>169</v>
      </c>
      <c r="P1" s="761" t="s">
        <v>176</v>
      </c>
      <c r="Q1" s="761" t="s">
        <v>1476</v>
      </c>
      <c r="R1" s="761" t="s">
        <v>1507</v>
      </c>
      <c r="S1" s="761" t="s">
        <v>1557</v>
      </c>
      <c r="T1" s="761" t="s">
        <v>1613</v>
      </c>
      <c r="U1" s="761" t="s">
        <v>1643</v>
      </c>
      <c r="V1" s="761" t="s">
        <v>1704</v>
      </c>
      <c r="W1" s="761" t="s">
        <v>1732</v>
      </c>
      <c r="X1" s="761" t="s">
        <v>1857</v>
      </c>
      <c r="Y1" s="761" t="s">
        <v>1911</v>
      </c>
      <c r="Z1" s="761" t="s">
        <v>1953</v>
      </c>
      <c r="AA1" s="761" t="s">
        <v>1977</v>
      </c>
      <c r="AB1" s="761" t="s">
        <v>2076</v>
      </c>
      <c r="AC1" s="761" t="s">
        <v>2198</v>
      </c>
      <c r="AD1" s="761" t="s">
        <v>2282</v>
      </c>
      <c r="AE1" s="761" t="s">
        <v>2343</v>
      </c>
      <c r="AF1" s="761" t="s">
        <v>2455</v>
      </c>
      <c r="AG1" s="761" t="s">
        <v>2554</v>
      </c>
    </row>
    <row r="2" spans="1:33" ht="20.100000000000001" customHeight="1">
      <c r="A2" s="1383" t="s">
        <v>2175</v>
      </c>
      <c r="B2" s="520" t="s">
        <v>17</v>
      </c>
      <c r="C2" s="748" t="s">
        <v>295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</row>
    <row r="3" spans="1:33" ht="20.100000000000001" customHeight="1" thickBot="1">
      <c r="A3" s="1384"/>
      <c r="B3" s="766" t="s">
        <v>18</v>
      </c>
      <c r="C3" s="767" t="s">
        <v>147</v>
      </c>
      <c r="D3" s="768">
        <v>23503.253000000001</v>
      </c>
      <c r="E3" s="768">
        <v>35115.351000000002</v>
      </c>
      <c r="F3" s="768">
        <v>27086.106</v>
      </c>
      <c r="G3" s="768">
        <v>38018.097000000002</v>
      </c>
      <c r="H3" s="768">
        <v>60844.748</v>
      </c>
      <c r="I3" s="768">
        <v>59948.576000000001</v>
      </c>
      <c r="J3" s="768">
        <v>63180.673999999999</v>
      </c>
      <c r="K3" s="768">
        <v>32909.976999999999</v>
      </c>
      <c r="L3" s="768">
        <v>36819.71</v>
      </c>
      <c r="M3" s="768">
        <v>40253.097000000002</v>
      </c>
      <c r="N3" s="768">
        <v>51670.017999999996</v>
      </c>
      <c r="O3" s="768">
        <v>88425.907000000007</v>
      </c>
      <c r="P3" s="768">
        <v>21688.38</v>
      </c>
      <c r="Q3" s="768">
        <v>31301.534</v>
      </c>
      <c r="R3" s="768">
        <v>32869.377</v>
      </c>
      <c r="S3" s="768">
        <v>49136.088000000003</v>
      </c>
      <c r="T3" s="768">
        <v>50779.203999999998</v>
      </c>
      <c r="U3" s="768">
        <v>52333.311999999998</v>
      </c>
      <c r="V3" s="768">
        <v>93050.387000000002</v>
      </c>
      <c r="W3" s="768">
        <v>84221.850999999995</v>
      </c>
      <c r="X3" s="768">
        <v>125848.364</v>
      </c>
      <c r="Y3" s="768">
        <v>132183.783</v>
      </c>
      <c r="Z3" s="768">
        <v>126580.454</v>
      </c>
      <c r="AA3" s="768">
        <v>219789.296</v>
      </c>
      <c r="AB3" s="768">
        <v>63411.784</v>
      </c>
      <c r="AC3" s="768">
        <v>118152.851</v>
      </c>
      <c r="AD3" s="768">
        <v>179782.405</v>
      </c>
      <c r="AE3" s="768">
        <v>414532.75300000003</v>
      </c>
      <c r="AF3" s="768">
        <v>202206.53</v>
      </c>
      <c r="AG3" s="768">
        <v>201108.12599999999</v>
      </c>
    </row>
    <row r="4" spans="1:33" ht="20.100000000000001" customHeight="1" thickTop="1">
      <c r="A4" s="1385" t="s">
        <v>2176</v>
      </c>
      <c r="B4" s="540" t="s">
        <v>17</v>
      </c>
      <c r="C4" s="748" t="s">
        <v>295</v>
      </c>
      <c r="D4" s="749">
        <v>2480.7089755779998</v>
      </c>
      <c r="E4" s="749">
        <v>15035.372660122001</v>
      </c>
      <c r="F4" s="749">
        <v>7582.7044634989998</v>
      </c>
      <c r="G4" s="749">
        <v>9723.8396897629991</v>
      </c>
      <c r="H4" s="749">
        <v>5368.4151643490004</v>
      </c>
      <c r="I4" s="749">
        <v>7255.5731581350001</v>
      </c>
      <c r="J4" s="749">
        <v>5527.7041527459996</v>
      </c>
      <c r="K4" s="749">
        <v>13454.481557731</v>
      </c>
      <c r="L4" s="749">
        <v>31911.549952515001</v>
      </c>
      <c r="M4" s="749">
        <v>10141.411461326001</v>
      </c>
      <c r="N4" s="749">
        <v>3368.9299215000001</v>
      </c>
      <c r="O4" s="749">
        <v>24089.453798710001</v>
      </c>
      <c r="P4" s="749">
        <v>764.93145736500003</v>
      </c>
      <c r="Q4" s="749">
        <v>2247.7571648779999</v>
      </c>
      <c r="R4" s="749">
        <v>10278.913828223</v>
      </c>
      <c r="S4" s="749">
        <v>23186.224492271002</v>
      </c>
      <c r="T4" s="749">
        <v>7024.9186570080001</v>
      </c>
      <c r="U4" s="749">
        <v>7147.5868909009996</v>
      </c>
      <c r="V4" s="749">
        <v>6697.0504204870003</v>
      </c>
      <c r="W4" s="749">
        <v>2966.1117462940001</v>
      </c>
      <c r="X4" s="749">
        <v>3145.8129471799998</v>
      </c>
      <c r="Y4" s="749">
        <v>7989.4762783850001</v>
      </c>
      <c r="Z4" s="749">
        <v>12348.957485209001</v>
      </c>
      <c r="AA4" s="749">
        <v>22011.072315635</v>
      </c>
      <c r="AB4" s="749">
        <v>5375.3696288729998</v>
      </c>
      <c r="AC4" s="749">
        <v>7440.8078087900003</v>
      </c>
      <c r="AD4" s="749">
        <v>4538.5460870429997</v>
      </c>
      <c r="AE4" s="749">
        <v>8286.7059922099997</v>
      </c>
      <c r="AF4" s="749">
        <v>978.88241418099994</v>
      </c>
      <c r="AG4" s="749">
        <v>16979.887945668001</v>
      </c>
    </row>
    <row r="5" spans="1:33" ht="20.100000000000001" customHeight="1" thickBot="1">
      <c r="A5" s="1384"/>
      <c r="B5" s="766" t="s">
        <v>18</v>
      </c>
      <c r="C5" s="767" t="s">
        <v>147</v>
      </c>
      <c r="D5" s="768">
        <v>21171.598473544</v>
      </c>
      <c r="E5" s="768">
        <v>30937.099502720001</v>
      </c>
      <c r="F5" s="768">
        <v>23521.344822766001</v>
      </c>
      <c r="G5" s="768">
        <v>34080.927120093998</v>
      </c>
      <c r="H5" s="768">
        <v>51981.574579273001</v>
      </c>
      <c r="I5" s="768">
        <v>49982.522834078998</v>
      </c>
      <c r="J5" s="768">
        <v>55034.067541775003</v>
      </c>
      <c r="K5" s="768">
        <v>27387.938779212</v>
      </c>
      <c r="L5" s="768">
        <v>31574.674781104</v>
      </c>
      <c r="M5" s="768">
        <v>35087.846655394002</v>
      </c>
      <c r="N5" s="768">
        <v>45760.131597737003</v>
      </c>
      <c r="O5" s="768">
        <v>78349.840129336997</v>
      </c>
      <c r="P5" s="768">
        <v>19352.686956852001</v>
      </c>
      <c r="Q5" s="768">
        <v>26839.509797519</v>
      </c>
      <c r="R5" s="768">
        <v>28049.309441136</v>
      </c>
      <c r="S5" s="768">
        <v>39191.678574987003</v>
      </c>
      <c r="T5" s="768">
        <v>40177.306890054002</v>
      </c>
      <c r="U5" s="768">
        <v>42957.046515310001</v>
      </c>
      <c r="V5" s="768">
        <v>85662.161135065006</v>
      </c>
      <c r="W5" s="768">
        <v>78660.918034721006</v>
      </c>
      <c r="X5" s="768">
        <v>115594.246507039</v>
      </c>
      <c r="Y5" s="768">
        <v>120786.970179563</v>
      </c>
      <c r="Z5" s="768">
        <v>116192.818970904</v>
      </c>
      <c r="AA5" s="768">
        <v>197293.863695957</v>
      </c>
      <c r="AB5" s="768">
        <v>49006.453323488997</v>
      </c>
      <c r="AC5" s="768">
        <v>92691.983462688993</v>
      </c>
      <c r="AD5" s="768">
        <v>166144.88424044001</v>
      </c>
      <c r="AE5" s="768">
        <v>391565.33077807899</v>
      </c>
      <c r="AF5" s="768">
        <v>186405.385600932</v>
      </c>
      <c r="AG5" s="768">
        <v>183944.60802827199</v>
      </c>
    </row>
    <row r="6" spans="1:33" ht="20.100000000000001" customHeight="1" thickTop="1">
      <c r="A6" s="1385" t="s">
        <v>180</v>
      </c>
      <c r="B6" s="520" t="s">
        <v>17</v>
      </c>
      <c r="C6" s="746" t="s">
        <v>295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</row>
    <row r="7" spans="1:33" ht="20.100000000000001" customHeight="1" thickBot="1">
      <c r="A7" s="1384"/>
      <c r="B7" s="766" t="s">
        <v>18</v>
      </c>
      <c r="C7" s="767" t="s">
        <v>147</v>
      </c>
      <c r="D7" s="768">
        <v>11987</v>
      </c>
      <c r="E7" s="768">
        <v>17537</v>
      </c>
      <c r="F7" s="768">
        <v>17061</v>
      </c>
      <c r="G7" s="768">
        <v>21147</v>
      </c>
      <c r="H7" s="768">
        <v>29112</v>
      </c>
      <c r="I7" s="768">
        <v>27892</v>
      </c>
      <c r="J7" s="768">
        <v>27718</v>
      </c>
      <c r="K7" s="768">
        <v>23976</v>
      </c>
      <c r="L7" s="768">
        <v>22825</v>
      </c>
      <c r="M7" s="768">
        <v>25874</v>
      </c>
      <c r="N7" s="768">
        <v>21320</v>
      </c>
      <c r="O7" s="768">
        <v>27891</v>
      </c>
      <c r="P7" s="768">
        <v>14720</v>
      </c>
      <c r="Q7" s="768">
        <v>23496</v>
      </c>
      <c r="R7" s="768">
        <v>18811</v>
      </c>
      <c r="S7" s="768">
        <v>24597</v>
      </c>
      <c r="T7" s="768">
        <v>26718</v>
      </c>
      <c r="U7" s="768">
        <v>24833</v>
      </c>
      <c r="V7" s="768">
        <v>25112</v>
      </c>
      <c r="W7" s="768">
        <v>22340</v>
      </c>
      <c r="X7" s="768">
        <v>25495</v>
      </c>
      <c r="Y7" s="768">
        <v>27165</v>
      </c>
      <c r="Z7" s="768">
        <v>26864</v>
      </c>
      <c r="AA7" s="768">
        <v>53138</v>
      </c>
      <c r="AB7" s="768">
        <v>40269</v>
      </c>
      <c r="AC7" s="768">
        <v>47687</v>
      </c>
      <c r="AD7" s="768">
        <v>28390</v>
      </c>
      <c r="AE7" s="768">
        <v>30735</v>
      </c>
      <c r="AF7" s="768">
        <v>27605</v>
      </c>
      <c r="AG7" s="768">
        <v>25672</v>
      </c>
    </row>
    <row r="8" spans="1:33" ht="20.100000000000001" customHeight="1" thickTop="1">
      <c r="A8" s="1386" t="s">
        <v>48</v>
      </c>
      <c r="B8" s="1387"/>
      <c r="C8" s="789" t="s">
        <v>2110</v>
      </c>
      <c r="D8" s="607">
        <v>25973.501</v>
      </c>
      <c r="E8" s="607">
        <v>50834.953000000001</v>
      </c>
      <c r="F8" s="607">
        <v>34787.862999999998</v>
      </c>
      <c r="G8" s="607">
        <v>47837.684000000001</v>
      </c>
      <c r="H8" s="607">
        <v>66339.375</v>
      </c>
      <c r="I8" s="607">
        <v>67354.085000000006</v>
      </c>
      <c r="J8" s="607">
        <v>68788.335999999996</v>
      </c>
      <c r="K8" s="607">
        <v>46397.368000000002</v>
      </c>
      <c r="L8" s="607">
        <v>68755.418000000005</v>
      </c>
      <c r="M8" s="607">
        <v>50328.690999999999</v>
      </c>
      <c r="N8" s="607">
        <v>55042.076999999997</v>
      </c>
      <c r="O8" s="607">
        <v>112641.55100000001</v>
      </c>
      <c r="P8" s="607">
        <v>22465.285</v>
      </c>
      <c r="Q8" s="607">
        <v>33559.32</v>
      </c>
      <c r="R8" s="607">
        <v>44093.86</v>
      </c>
      <c r="S8" s="607">
        <v>72771.700000000012</v>
      </c>
      <c r="T8" s="607">
        <v>58136.720999999998</v>
      </c>
      <c r="U8" s="607">
        <v>59518.871999999996</v>
      </c>
      <c r="V8" s="607">
        <v>99823.247000000003</v>
      </c>
      <c r="W8" s="607">
        <v>87340.233999999997</v>
      </c>
      <c r="X8" s="607">
        <v>129196.912</v>
      </c>
      <c r="Y8" s="607">
        <v>140232.1</v>
      </c>
      <c r="Z8" s="607">
        <v>139169.76699999999</v>
      </c>
      <c r="AA8" s="607">
        <v>241893.655</v>
      </c>
      <c r="AB8" s="607">
        <v>68852.233999999997</v>
      </c>
      <c r="AC8" s="607">
        <v>125685.12299999999</v>
      </c>
      <c r="AD8" s="607">
        <v>184325.81</v>
      </c>
      <c r="AE8" s="607">
        <v>422908.315</v>
      </c>
      <c r="AF8" s="607">
        <v>203199.86799999999</v>
      </c>
      <c r="AG8" s="607">
        <v>218244.245</v>
      </c>
    </row>
    <row r="9" spans="1:33" ht="20.100000000000001" customHeight="1">
      <c r="A9" s="1388"/>
      <c r="B9" s="1389"/>
      <c r="C9" s="790" t="s">
        <v>2177</v>
      </c>
      <c r="D9" s="607">
        <v>23652.307449122</v>
      </c>
      <c r="E9" s="607">
        <v>45972.472162842001</v>
      </c>
      <c r="F9" s="607">
        <v>31104.049286264999</v>
      </c>
      <c r="G9" s="607">
        <v>43804.766809856999</v>
      </c>
      <c r="H9" s="607">
        <v>57349.989743622005</v>
      </c>
      <c r="I9" s="607">
        <v>57238.095992213995</v>
      </c>
      <c r="J9" s="607">
        <v>60561.771694521005</v>
      </c>
      <c r="K9" s="607">
        <v>40842.420336943003</v>
      </c>
      <c r="L9" s="607">
        <v>63486.224733619005</v>
      </c>
      <c r="M9" s="607">
        <v>45229.258116720004</v>
      </c>
      <c r="N9" s="607">
        <v>49129.061519237002</v>
      </c>
      <c r="O9" s="607">
        <v>102439.293928047</v>
      </c>
      <c r="P9" s="607">
        <v>20117.618414217002</v>
      </c>
      <c r="Q9" s="607">
        <v>29087.266962397</v>
      </c>
      <c r="R9" s="607">
        <v>38328.223269358998</v>
      </c>
      <c r="S9" s="607">
        <v>62377.903067258005</v>
      </c>
      <c r="T9" s="607">
        <v>47202.225547062</v>
      </c>
      <c r="U9" s="607">
        <v>50104.633406211004</v>
      </c>
      <c r="V9" s="607">
        <v>92359.211555551999</v>
      </c>
      <c r="W9" s="607">
        <v>81627.029781015008</v>
      </c>
      <c r="X9" s="607">
        <v>118740.05945421901</v>
      </c>
      <c r="Y9" s="607">
        <v>128776.446457948</v>
      </c>
      <c r="Z9" s="607">
        <v>128541.776456113</v>
      </c>
      <c r="AA9" s="607">
        <v>219304.93601159198</v>
      </c>
      <c r="AB9" s="607">
        <v>54381.822952361996</v>
      </c>
      <c r="AC9" s="607">
        <v>100132.791271479</v>
      </c>
      <c r="AD9" s="607">
        <v>170683.43032748302</v>
      </c>
      <c r="AE9" s="607">
        <v>399852.03677028901</v>
      </c>
      <c r="AF9" s="607">
        <v>187384.26801511299</v>
      </c>
      <c r="AG9" s="607">
        <v>200924.49597394001</v>
      </c>
    </row>
    <row r="10" spans="1:33" ht="20.100000000000001" customHeight="1" thickBot="1">
      <c r="A10" s="1390"/>
      <c r="B10" s="1391"/>
      <c r="C10" s="791" t="s">
        <v>180</v>
      </c>
      <c r="D10" s="792">
        <v>13870</v>
      </c>
      <c r="E10" s="792">
        <v>20663</v>
      </c>
      <c r="F10" s="792">
        <v>20240</v>
      </c>
      <c r="G10" s="792">
        <v>25431</v>
      </c>
      <c r="H10" s="792">
        <v>33246</v>
      </c>
      <c r="I10" s="792">
        <v>31497</v>
      </c>
      <c r="J10" s="792">
        <v>31413</v>
      </c>
      <c r="K10" s="792">
        <v>26464</v>
      </c>
      <c r="L10" s="792">
        <v>25035</v>
      </c>
      <c r="M10" s="792">
        <v>27798</v>
      </c>
      <c r="N10" s="792">
        <v>23516</v>
      </c>
      <c r="O10" s="792">
        <v>31934</v>
      </c>
      <c r="P10" s="792">
        <v>16291</v>
      </c>
      <c r="Q10" s="792">
        <v>25686</v>
      </c>
      <c r="R10" s="792">
        <v>20837</v>
      </c>
      <c r="S10" s="792">
        <v>27300</v>
      </c>
      <c r="T10" s="792">
        <v>28693</v>
      </c>
      <c r="U10" s="792">
        <v>26887</v>
      </c>
      <c r="V10" s="792">
        <v>28000</v>
      </c>
      <c r="W10" s="792">
        <v>24400</v>
      </c>
      <c r="X10" s="792">
        <v>28790</v>
      </c>
      <c r="Y10" s="792">
        <v>30142</v>
      </c>
      <c r="Z10" s="792">
        <v>30033</v>
      </c>
      <c r="AA10" s="792">
        <v>57370</v>
      </c>
      <c r="AB10" s="792">
        <v>42517</v>
      </c>
      <c r="AC10" s="792">
        <v>49792</v>
      </c>
      <c r="AD10" s="792">
        <v>29115</v>
      </c>
      <c r="AE10" s="792">
        <v>32892</v>
      </c>
      <c r="AF10" s="792">
        <v>28745</v>
      </c>
      <c r="AG10" s="792">
        <v>27697</v>
      </c>
    </row>
    <row r="11" spans="1:33" ht="20.100000000000001" customHeight="1" thickTop="1">
      <c r="A11" s="1386" t="s">
        <v>172</v>
      </c>
      <c r="B11" s="1387"/>
      <c r="C11" s="770" t="s">
        <v>178</v>
      </c>
      <c r="D11" s="771">
        <v>1731.5667333333333</v>
      </c>
      <c r="E11" s="771">
        <v>2310.679681818182</v>
      </c>
      <c r="F11" s="771">
        <v>1932.6590555555554</v>
      </c>
      <c r="G11" s="771">
        <v>2277.9849523809526</v>
      </c>
      <c r="H11" s="771">
        <v>3015.4261363636365</v>
      </c>
      <c r="I11" s="771">
        <v>3367.7042500000002</v>
      </c>
      <c r="J11" s="771">
        <v>3126.7425454545451</v>
      </c>
      <c r="K11" s="771">
        <v>2319.8684000000003</v>
      </c>
      <c r="L11" s="771">
        <v>3618.7062105263162</v>
      </c>
      <c r="M11" s="771">
        <v>2287.6677727272727</v>
      </c>
      <c r="N11" s="771">
        <v>2752.10385</v>
      </c>
      <c r="O11" s="771">
        <v>5632.07755</v>
      </c>
      <c r="P11" s="771">
        <v>1404.0803125</v>
      </c>
      <c r="Q11" s="771">
        <v>1525.4236363636364</v>
      </c>
      <c r="R11" s="771">
        <v>2449.6588888888891</v>
      </c>
      <c r="S11" s="771">
        <v>3307.8045454545459</v>
      </c>
      <c r="T11" s="771">
        <v>2906.8360499999999</v>
      </c>
      <c r="U11" s="771">
        <v>2975.9435999999996</v>
      </c>
      <c r="V11" s="771">
        <v>4753.4879523809523</v>
      </c>
      <c r="W11" s="771">
        <v>4852.2352222222216</v>
      </c>
      <c r="X11" s="771">
        <v>6152.2339047619043</v>
      </c>
      <c r="Y11" s="771">
        <v>6677.7190476190481</v>
      </c>
      <c r="Z11" s="771">
        <v>6958.4883499999996</v>
      </c>
      <c r="AA11" s="771">
        <v>12731.245000000001</v>
      </c>
      <c r="AB11" s="771">
        <v>4050.1314117647057</v>
      </c>
      <c r="AC11" s="771">
        <v>5464.570565217391</v>
      </c>
      <c r="AD11" s="771">
        <v>10842.694705882353</v>
      </c>
      <c r="AE11" s="771">
        <v>18387.318043478263</v>
      </c>
      <c r="AF11" s="771">
        <v>10159.993399999999</v>
      </c>
      <c r="AG11" s="771">
        <v>10392.583095238095</v>
      </c>
    </row>
    <row r="12" spans="1:33" ht="20.100000000000001" customHeight="1">
      <c r="A12" s="1388"/>
      <c r="B12" s="1389"/>
      <c r="C12" s="770" t="s">
        <v>31</v>
      </c>
      <c r="D12" s="771">
        <v>1576.8204966081332</v>
      </c>
      <c r="E12" s="771">
        <v>2089.6578255837271</v>
      </c>
      <c r="F12" s="771">
        <v>1728.0027381258333</v>
      </c>
      <c r="G12" s="771">
        <v>2085.9412766598571</v>
      </c>
      <c r="H12" s="771">
        <v>2606.8177156191819</v>
      </c>
      <c r="I12" s="771">
        <v>2861.9047996106997</v>
      </c>
      <c r="J12" s="771">
        <v>2752.8078042964094</v>
      </c>
      <c r="K12" s="771">
        <v>2042.1210168471503</v>
      </c>
      <c r="L12" s="771">
        <v>3341.3802491378424</v>
      </c>
      <c r="M12" s="771">
        <v>2055.8753689418186</v>
      </c>
      <c r="N12" s="771">
        <v>2456.4530759618501</v>
      </c>
      <c r="O12" s="771">
        <v>5121.9646964023505</v>
      </c>
      <c r="P12" s="771">
        <v>1257.3511508885626</v>
      </c>
      <c r="Q12" s="771">
        <v>1322.1484982907727</v>
      </c>
      <c r="R12" s="771">
        <v>2129.3457371866111</v>
      </c>
      <c r="S12" s="771">
        <v>2835.3592303299092</v>
      </c>
      <c r="T12" s="771">
        <v>2360.1112773530999</v>
      </c>
      <c r="U12" s="771">
        <v>2505.2316703105503</v>
      </c>
      <c r="V12" s="771">
        <v>4398.0576931215237</v>
      </c>
      <c r="W12" s="771">
        <v>4534.8349878341669</v>
      </c>
      <c r="X12" s="771">
        <v>5654.2885454390007</v>
      </c>
      <c r="Y12" s="771">
        <v>6132.2117360927614</v>
      </c>
      <c r="Z12" s="771">
        <v>6427.0888228056501</v>
      </c>
      <c r="AA12" s="771">
        <v>11542.365053241683</v>
      </c>
      <c r="AB12" s="771">
        <v>3198.9307619036467</v>
      </c>
      <c r="AC12" s="771">
        <v>4353.599620499087</v>
      </c>
      <c r="AD12" s="771">
        <v>10040.201783969589</v>
      </c>
      <c r="AE12" s="771">
        <v>17384.871163925611</v>
      </c>
      <c r="AF12" s="771">
        <v>9369.2134007556488</v>
      </c>
      <c r="AG12" s="771">
        <v>9567.8331416161909</v>
      </c>
    </row>
    <row r="13" spans="1:33" ht="20.100000000000001" customHeight="1" thickBot="1">
      <c r="A13" s="1390"/>
      <c r="B13" s="1391"/>
      <c r="C13" s="772" t="s">
        <v>180</v>
      </c>
      <c r="D13" s="773">
        <v>924.66666666666663</v>
      </c>
      <c r="E13" s="773">
        <v>939.22727272727275</v>
      </c>
      <c r="F13" s="773">
        <v>1124.4444444444443</v>
      </c>
      <c r="G13" s="773">
        <v>1211</v>
      </c>
      <c r="H13" s="773">
        <v>1511.1818181818182</v>
      </c>
      <c r="I13" s="773">
        <v>1574.85</v>
      </c>
      <c r="J13" s="773">
        <v>1427.8636363636363</v>
      </c>
      <c r="K13" s="773">
        <v>1323.2</v>
      </c>
      <c r="L13" s="773">
        <v>1317.6315789473683</v>
      </c>
      <c r="M13" s="773">
        <v>1263.5454545454545</v>
      </c>
      <c r="N13" s="773">
        <v>1175.8</v>
      </c>
      <c r="O13" s="773">
        <v>1596.7</v>
      </c>
      <c r="P13" s="773">
        <v>1018.1875</v>
      </c>
      <c r="Q13" s="773">
        <v>1167.5454545454545</v>
      </c>
      <c r="R13" s="773">
        <v>1157.6111111111111</v>
      </c>
      <c r="S13" s="773">
        <v>1240.909090909091</v>
      </c>
      <c r="T13" s="773">
        <v>1434.65</v>
      </c>
      <c r="U13" s="773">
        <v>1344.35</v>
      </c>
      <c r="V13" s="773">
        <v>1333.3333333333333</v>
      </c>
      <c r="W13" s="773">
        <v>1355.5555555555557</v>
      </c>
      <c r="X13" s="773">
        <v>1370.952380952381</v>
      </c>
      <c r="Y13" s="773">
        <v>1435.3333333333333</v>
      </c>
      <c r="Z13" s="773">
        <v>1501.65</v>
      </c>
      <c r="AA13" s="773">
        <v>3019.4736842105262</v>
      </c>
      <c r="AB13" s="773">
        <v>2501</v>
      </c>
      <c r="AC13" s="773">
        <v>2164.8695652173915</v>
      </c>
      <c r="AD13" s="773">
        <v>1712.6470588235295</v>
      </c>
      <c r="AE13" s="773">
        <v>1430.0869565217392</v>
      </c>
      <c r="AF13" s="773">
        <v>1437.25</v>
      </c>
      <c r="AG13" s="773">
        <v>1318.9047619047619</v>
      </c>
    </row>
    <row r="14" spans="1:33" ht="15.75" thickTop="1">
      <c r="A14" s="27"/>
      <c r="C14" s="769" t="s">
        <v>336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</row>
    <row r="15" spans="1:33" ht="15.75" thickBot="1"/>
    <row r="16" spans="1:33" ht="42.75" thickBot="1">
      <c r="A16" s="1381"/>
      <c r="B16" s="1274" t="s">
        <v>19</v>
      </c>
      <c r="C16" s="1274" t="s">
        <v>1745</v>
      </c>
      <c r="D16" s="1352" t="s">
        <v>230</v>
      </c>
      <c r="E16" s="1352"/>
      <c r="F16" s="1353"/>
      <c r="G16" s="452" t="s">
        <v>2178</v>
      </c>
      <c r="H16" s="1354" t="s">
        <v>231</v>
      </c>
      <c r="I16" s="1352"/>
    </row>
    <row r="17" spans="1:9" ht="52.5" thickBot="1">
      <c r="A17" s="1382"/>
      <c r="B17" s="1364"/>
      <c r="C17" s="1364"/>
      <c r="D17" s="353" t="s">
        <v>2558</v>
      </c>
      <c r="E17" s="353" t="s">
        <v>2458</v>
      </c>
      <c r="F17" s="353" t="s">
        <v>2561</v>
      </c>
      <c r="G17" s="435" t="s">
        <v>2562</v>
      </c>
      <c r="H17" s="764" t="s">
        <v>232</v>
      </c>
      <c r="I17" s="353" t="s">
        <v>333</v>
      </c>
    </row>
    <row r="18" spans="1:9" ht="18" customHeight="1">
      <c r="A18" s="1307" t="s">
        <v>2180</v>
      </c>
      <c r="B18" s="328" t="s">
        <v>17</v>
      </c>
      <c r="C18" s="171" t="s">
        <v>295</v>
      </c>
      <c r="D18" s="176">
        <v>17136.118999999999</v>
      </c>
      <c r="E18" s="774">
        <v>993.33799999999997</v>
      </c>
      <c r="F18" s="176">
        <v>7185.56</v>
      </c>
      <c r="G18" s="177">
        <v>44021.145999999993</v>
      </c>
      <c r="H18" s="175">
        <v>16.251045464887078</v>
      </c>
      <c r="I18" s="342">
        <v>1.3847993754140244</v>
      </c>
    </row>
    <row r="19" spans="1:9" ht="18" customHeight="1" thickBot="1">
      <c r="A19" s="1311"/>
      <c r="B19" s="368" t="s">
        <v>18</v>
      </c>
      <c r="C19" s="368" t="s">
        <v>147</v>
      </c>
      <c r="D19" s="208">
        <v>201108.12599999999</v>
      </c>
      <c r="E19" s="775">
        <v>202206.53</v>
      </c>
      <c r="F19" s="208">
        <v>52333.311999999998</v>
      </c>
      <c r="G19" s="450">
        <v>1179194.449</v>
      </c>
      <c r="H19" s="179">
        <v>-5.4320896560561271E-3</v>
      </c>
      <c r="I19" s="178">
        <v>2.8428319996257834</v>
      </c>
    </row>
    <row r="20" spans="1:9" ht="18" customHeight="1">
      <c r="A20" s="1307" t="s">
        <v>2179</v>
      </c>
      <c r="B20" s="476" t="s">
        <v>17</v>
      </c>
      <c r="C20" s="171" t="s">
        <v>295</v>
      </c>
      <c r="D20" s="176">
        <v>16979.887945668001</v>
      </c>
      <c r="E20" s="776">
        <v>978.88241418099994</v>
      </c>
      <c r="F20" s="176">
        <v>7147.5868909009996</v>
      </c>
      <c r="G20" s="177">
        <v>43600.199876765008</v>
      </c>
      <c r="H20" s="777">
        <v>16.346197765616761</v>
      </c>
      <c r="I20" s="342">
        <v>1.3756112664098827</v>
      </c>
    </row>
    <row r="21" spans="1:9" ht="18" customHeight="1" thickBot="1">
      <c r="A21" s="1311"/>
      <c r="B21" s="368" t="s">
        <v>18</v>
      </c>
      <c r="C21" s="368" t="s">
        <v>147</v>
      </c>
      <c r="D21" s="208">
        <v>183944.60802827199</v>
      </c>
      <c r="E21" s="775">
        <v>186405.385600932</v>
      </c>
      <c r="F21" s="208">
        <v>42957.046515310001</v>
      </c>
      <c r="G21" s="450">
        <v>1069758.6454339009</v>
      </c>
      <c r="H21" s="179">
        <v>-1.3201215000988142E-2</v>
      </c>
      <c r="I21" s="178">
        <v>3.2820590089384671</v>
      </c>
    </row>
    <row r="22" spans="1:9" ht="18" customHeight="1">
      <c r="A22" s="1307" t="s">
        <v>180</v>
      </c>
      <c r="B22" s="476" t="s">
        <v>17</v>
      </c>
      <c r="C22" s="171" t="s">
        <v>295</v>
      </c>
      <c r="D22" s="176">
        <v>2025</v>
      </c>
      <c r="E22" s="776">
        <v>1140</v>
      </c>
      <c r="F22" s="176">
        <v>2054</v>
      </c>
      <c r="G22" s="177">
        <v>10400</v>
      </c>
      <c r="H22" s="777">
        <v>0.77631578947368429</v>
      </c>
      <c r="I22" s="342">
        <v>-1.4118792599805308E-2</v>
      </c>
    </row>
    <row r="23" spans="1:9" ht="18" customHeight="1" thickBot="1">
      <c r="A23" s="1311"/>
      <c r="B23" s="368" t="s">
        <v>18</v>
      </c>
      <c r="C23" s="368" t="s">
        <v>147</v>
      </c>
      <c r="D23" s="208">
        <v>25672</v>
      </c>
      <c r="E23" s="775">
        <v>27605</v>
      </c>
      <c r="F23" s="208">
        <v>24833</v>
      </c>
      <c r="G23" s="450">
        <v>200358</v>
      </c>
      <c r="H23" s="179">
        <v>-7.0023546458974795E-2</v>
      </c>
      <c r="I23" s="342">
        <v>3.3785688398501934E-2</v>
      </c>
    </row>
    <row r="24" spans="1:9" ht="18" customHeight="1">
      <c r="A24" s="1306" t="s">
        <v>48</v>
      </c>
      <c r="B24" s="1307"/>
      <c r="C24" s="451" t="s">
        <v>2110</v>
      </c>
      <c r="D24" s="322">
        <v>218244.245</v>
      </c>
      <c r="E24" s="778">
        <v>203199.86799999999</v>
      </c>
      <c r="F24" s="322">
        <v>59518.871999999996</v>
      </c>
      <c r="G24" s="364">
        <v>1223215.5950000002</v>
      </c>
      <c r="H24" s="779">
        <v>7.4037336480947014E-2</v>
      </c>
      <c r="I24" s="346">
        <v>2.6668074791471184</v>
      </c>
    </row>
    <row r="25" spans="1:9" ht="18" customHeight="1">
      <c r="A25" s="1308"/>
      <c r="B25" s="1309"/>
      <c r="C25" s="451" t="s">
        <v>2111</v>
      </c>
      <c r="D25" s="322">
        <v>200924.49597394001</v>
      </c>
      <c r="E25" s="780">
        <v>187384.26801511299</v>
      </c>
      <c r="F25" s="322">
        <v>50104.633406211004</v>
      </c>
      <c r="G25" s="364">
        <v>1113358.8453106659</v>
      </c>
      <c r="H25" s="321">
        <v>7.2259150153069163E-2</v>
      </c>
      <c r="I25" s="336">
        <v>3.0100981149785895</v>
      </c>
    </row>
    <row r="26" spans="1:9" ht="18" customHeight="1" thickBot="1">
      <c r="A26" s="1310"/>
      <c r="B26" s="1311"/>
      <c r="C26" s="194" t="s">
        <v>180</v>
      </c>
      <c r="D26" s="362">
        <v>27697</v>
      </c>
      <c r="E26" s="781">
        <v>28745</v>
      </c>
      <c r="F26" s="362">
        <v>26887</v>
      </c>
      <c r="G26" s="361">
        <v>210758</v>
      </c>
      <c r="H26" s="782">
        <v>-3.6458514524265073E-2</v>
      </c>
      <c r="I26" s="783">
        <v>3.0126083237252299E-2</v>
      </c>
    </row>
    <row r="27" spans="1:9" ht="18" customHeight="1">
      <c r="A27" s="1313" t="s">
        <v>172</v>
      </c>
      <c r="B27" s="1314"/>
      <c r="C27" s="182" t="s">
        <v>2110</v>
      </c>
      <c r="D27" s="190">
        <v>10392.583095238095</v>
      </c>
      <c r="E27" s="784">
        <v>10159.993399999999</v>
      </c>
      <c r="F27" s="190">
        <v>2975.9435999999996</v>
      </c>
      <c r="G27" s="785">
        <v>59297.291221580803</v>
      </c>
      <c r="H27" s="786">
        <v>2.2892701410425653E-2</v>
      </c>
      <c r="I27" s="447">
        <v>2.4921975991877319</v>
      </c>
    </row>
    <row r="28" spans="1:9" ht="18" customHeight="1">
      <c r="A28" s="1315"/>
      <c r="B28" s="1316"/>
      <c r="C28" s="182" t="s">
        <v>2111</v>
      </c>
      <c r="D28" s="190">
        <v>9567.8331416161909</v>
      </c>
      <c r="E28" s="787">
        <v>9369.2134007556488</v>
      </c>
      <c r="F28" s="190">
        <v>2505.2316703105503</v>
      </c>
      <c r="G28" s="785">
        <v>53914.649872669768</v>
      </c>
      <c r="H28" s="184">
        <v>2.1199190621970843E-2</v>
      </c>
      <c r="I28" s="447">
        <v>2.8191410618843706</v>
      </c>
    </row>
    <row r="29" spans="1:9" ht="18" customHeight="1" thickBot="1">
      <c r="A29" s="1380"/>
      <c r="B29" s="1357"/>
      <c r="C29" s="185" t="s">
        <v>180</v>
      </c>
      <c r="D29" s="203">
        <v>1318.9047619047619</v>
      </c>
      <c r="E29" s="788">
        <v>1437.25</v>
      </c>
      <c r="F29" s="203">
        <v>1344.35</v>
      </c>
      <c r="G29" s="196">
        <v>10564.758342467421</v>
      </c>
      <c r="H29" s="187">
        <v>-8.2341442404061937E-2</v>
      </c>
      <c r="I29" s="186">
        <v>-1.8927539774045488E-2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G55"/>
  <sheetViews>
    <sheetView showGridLines="0" rightToLeft="1" zoomScaleNormal="100" workbookViewId="0">
      <selection activeCell="D40" sqref="D40"/>
    </sheetView>
  </sheetViews>
  <sheetFormatPr defaultColWidth="9.140625" defaultRowHeight="15"/>
  <cols>
    <col min="1" max="1" width="11.5703125" style="453" customWidth="1"/>
    <col min="2" max="2" width="10.42578125" style="453" customWidth="1"/>
    <col min="3" max="3" width="31.5703125" style="453" customWidth="1"/>
    <col min="4" max="7" width="7.85546875" style="453" customWidth="1"/>
    <col min="8" max="8" width="10.85546875" style="453" customWidth="1"/>
    <col min="9" max="9" width="10" style="453" customWidth="1"/>
    <col min="10" max="32" width="7.85546875" style="453" customWidth="1"/>
    <col min="33" max="16384" width="9.140625" style="453"/>
  </cols>
  <sheetData>
    <row r="1" spans="1:33" ht="22.5" customHeight="1">
      <c r="A1" s="1392" t="s">
        <v>332</v>
      </c>
      <c r="B1" s="1393"/>
      <c r="C1" s="1394"/>
    </row>
    <row r="2" spans="1:33" ht="21" customHeight="1" thickBot="1">
      <c r="A2" s="794" t="s">
        <v>19</v>
      </c>
      <c r="B2" s="795" t="s">
        <v>2114</v>
      </c>
      <c r="C2" s="796"/>
      <c r="D2" s="797" t="s">
        <v>34</v>
      </c>
      <c r="E2" s="797" t="s">
        <v>35</v>
      </c>
      <c r="F2" s="797" t="s">
        <v>36</v>
      </c>
      <c r="G2" s="797" t="s">
        <v>37</v>
      </c>
      <c r="H2" s="797" t="s">
        <v>38</v>
      </c>
      <c r="I2" s="797" t="s">
        <v>39</v>
      </c>
      <c r="J2" s="797" t="s">
        <v>40</v>
      </c>
      <c r="K2" s="797" t="s">
        <v>41</v>
      </c>
      <c r="L2" s="797" t="s">
        <v>42</v>
      </c>
      <c r="M2" s="797" t="s">
        <v>43</v>
      </c>
      <c r="N2" s="797" t="s">
        <v>44</v>
      </c>
      <c r="O2" s="797" t="s">
        <v>169</v>
      </c>
      <c r="P2" s="797" t="s">
        <v>176</v>
      </c>
      <c r="Q2" s="797" t="s">
        <v>1476</v>
      </c>
      <c r="R2" s="797" t="s">
        <v>1507</v>
      </c>
      <c r="S2" s="797" t="s">
        <v>1557</v>
      </c>
      <c r="T2" s="797" t="s">
        <v>1613</v>
      </c>
      <c r="U2" s="797" t="s">
        <v>1643</v>
      </c>
      <c r="V2" s="797" t="s">
        <v>1704</v>
      </c>
      <c r="W2" s="797" t="s">
        <v>1732</v>
      </c>
      <c r="X2" s="797" t="s">
        <v>1857</v>
      </c>
      <c r="Y2" s="797" t="s">
        <v>1911</v>
      </c>
      <c r="Z2" s="797" t="s">
        <v>1953</v>
      </c>
      <c r="AA2" s="797" t="s">
        <v>1977</v>
      </c>
      <c r="AB2" s="797" t="s">
        <v>2076</v>
      </c>
      <c r="AC2" s="797" t="s">
        <v>2198</v>
      </c>
      <c r="AD2" s="797" t="s">
        <v>2282</v>
      </c>
      <c r="AE2" s="797" t="s">
        <v>2343</v>
      </c>
      <c r="AF2" s="797" t="s">
        <v>2455</v>
      </c>
      <c r="AG2" s="453" t="s">
        <v>2554</v>
      </c>
    </row>
    <row r="3" spans="1:33" ht="15" customHeight="1" thickTop="1">
      <c r="A3" s="1410" t="s">
        <v>22</v>
      </c>
      <c r="B3" s="1410" t="s">
        <v>205</v>
      </c>
      <c r="C3" s="805" t="s">
        <v>1463</v>
      </c>
      <c r="D3" s="806">
        <v>4.6349999999999998</v>
      </c>
      <c r="E3" s="806">
        <v>27.821999999999999</v>
      </c>
      <c r="F3" s="806">
        <v>6.1479999999999997</v>
      </c>
      <c r="G3" s="806">
        <v>3.7719999999999998</v>
      </c>
      <c r="H3" s="806">
        <v>8.4179999999999904</v>
      </c>
      <c r="I3" s="806">
        <v>22.832000000000001</v>
      </c>
      <c r="J3" s="806">
        <v>17.167999999999999</v>
      </c>
      <c r="K3" s="806">
        <v>23.04</v>
      </c>
      <c r="L3" s="806">
        <v>7.09</v>
      </c>
      <c r="M3" s="806">
        <v>14.403</v>
      </c>
      <c r="N3" s="806">
        <v>50.249000000000002</v>
      </c>
      <c r="O3" s="806">
        <v>230.572</v>
      </c>
      <c r="P3" s="806">
        <v>142.90100000000001</v>
      </c>
      <c r="Q3" s="806">
        <v>241.99</v>
      </c>
      <c r="R3" s="806">
        <v>731.42999999999904</v>
      </c>
      <c r="S3" s="806">
        <v>474.61799999999999</v>
      </c>
      <c r="T3" s="806">
        <v>182.721</v>
      </c>
      <c r="U3" s="806">
        <v>297.71600000000001</v>
      </c>
      <c r="V3" s="806">
        <v>692.85799999999904</v>
      </c>
      <c r="W3" s="806">
        <v>1054.2239999999999</v>
      </c>
      <c r="X3" s="806">
        <v>566.34400000000005</v>
      </c>
      <c r="Y3" s="806">
        <v>506.86499999999899</v>
      </c>
      <c r="Z3" s="806">
        <v>813.94299999999896</v>
      </c>
      <c r="AA3" s="806">
        <v>378.59199999999902</v>
      </c>
      <c r="AB3" s="806">
        <v>178.75899999999999</v>
      </c>
      <c r="AC3" s="806">
        <v>375.10799999999898</v>
      </c>
      <c r="AD3" s="806">
        <v>611.90899999999897</v>
      </c>
      <c r="AE3" s="806">
        <v>454.90299999999701</v>
      </c>
      <c r="AF3" s="806">
        <v>412.85899999999799</v>
      </c>
      <c r="AG3" s="453">
        <v>625.18399999999201</v>
      </c>
    </row>
    <row r="4" spans="1:33" ht="15" customHeight="1">
      <c r="A4" s="1403"/>
      <c r="B4" s="1403"/>
      <c r="C4" s="801" t="s">
        <v>1475</v>
      </c>
      <c r="D4" s="802">
        <v>14.62610394</v>
      </c>
      <c r="E4" s="802">
        <v>84.010247800000002</v>
      </c>
      <c r="F4" s="802">
        <v>20.014654</v>
      </c>
      <c r="G4" s="802">
        <v>13.038285999999999</v>
      </c>
      <c r="H4" s="802">
        <v>31.207307</v>
      </c>
      <c r="I4" s="802">
        <v>112.98848700000001</v>
      </c>
      <c r="J4" s="802">
        <v>105.323831</v>
      </c>
      <c r="K4" s="802">
        <v>124.126813</v>
      </c>
      <c r="L4" s="802">
        <v>23.946971000000001</v>
      </c>
      <c r="M4" s="802">
        <v>59.038539</v>
      </c>
      <c r="N4" s="802">
        <v>214.53831120000001</v>
      </c>
      <c r="O4" s="802">
        <v>1205.095255602</v>
      </c>
      <c r="P4" s="802">
        <v>1251.8446967970001</v>
      </c>
      <c r="Q4" s="802">
        <v>1713.2020516089999</v>
      </c>
      <c r="R4" s="802">
        <v>1859.5554959999999</v>
      </c>
      <c r="S4" s="802">
        <v>1130.243886</v>
      </c>
      <c r="T4" s="802">
        <v>283.071302</v>
      </c>
      <c r="U4" s="802">
        <v>470.11947900000001</v>
      </c>
      <c r="V4" s="802">
        <v>1847.2195220000001</v>
      </c>
      <c r="W4" s="802"/>
      <c r="X4" s="802">
        <v>1327.0036121999999</v>
      </c>
      <c r="Y4" s="802">
        <v>886.02321009199898</v>
      </c>
      <c r="Z4" s="802">
        <v>3544.3599242599998</v>
      </c>
      <c r="AA4" s="802">
        <v>1799.8687343239999</v>
      </c>
      <c r="AB4" s="802">
        <v>623.16681167599995</v>
      </c>
      <c r="AC4" s="802">
        <v>1919.068361764</v>
      </c>
      <c r="AD4" s="802">
        <v>2175.1704281560001</v>
      </c>
      <c r="AE4" s="802">
        <v>4292.0923676800003</v>
      </c>
      <c r="AF4" s="802">
        <v>6773.7996482400004</v>
      </c>
      <c r="AG4" s="453">
        <v>3735.5247722599902</v>
      </c>
    </row>
    <row r="5" spans="1:33" ht="15" customHeight="1">
      <c r="A5" s="1403"/>
      <c r="B5" s="1402" t="s">
        <v>206</v>
      </c>
      <c r="C5" s="799" t="s">
        <v>1463</v>
      </c>
      <c r="D5" s="800">
        <v>0</v>
      </c>
      <c r="E5" s="800">
        <v>0.7</v>
      </c>
      <c r="F5" s="800"/>
      <c r="G5" s="800"/>
      <c r="H5" s="800"/>
      <c r="I5" s="800"/>
      <c r="J5" s="800"/>
      <c r="K5" s="800"/>
      <c r="L5" s="800"/>
      <c r="M5" s="800"/>
      <c r="N5" s="800"/>
      <c r="O5" s="800">
        <v>0.7</v>
      </c>
      <c r="P5" s="800"/>
      <c r="Q5" s="800"/>
      <c r="R5" s="800"/>
      <c r="S5" s="800"/>
      <c r="T5" s="800"/>
      <c r="U5" s="800">
        <v>0.05</v>
      </c>
      <c r="V5" s="800">
        <v>255.3</v>
      </c>
      <c r="W5" s="800">
        <v>845.77200000000005</v>
      </c>
      <c r="X5" s="800">
        <v>338.71199999999999</v>
      </c>
      <c r="Y5" s="800">
        <v>1.444</v>
      </c>
      <c r="Z5" s="800">
        <v>2E-3</v>
      </c>
      <c r="AA5" s="800">
        <v>2E-3</v>
      </c>
      <c r="AB5" s="800">
        <v>1E-3</v>
      </c>
      <c r="AC5" s="800">
        <v>3.0000000000000001E-3</v>
      </c>
      <c r="AD5" s="800">
        <v>1.278</v>
      </c>
      <c r="AE5" s="800">
        <v>0.70899999999999996</v>
      </c>
      <c r="AF5" s="800">
        <v>0.53500000000000003</v>
      </c>
      <c r="AG5" s="453">
        <v>0.66600000000000004</v>
      </c>
    </row>
    <row r="6" spans="1:33" ht="15" customHeight="1">
      <c r="A6" s="1403"/>
      <c r="B6" s="1402"/>
      <c r="C6" s="799" t="s">
        <v>1475</v>
      </c>
      <c r="D6" s="800">
        <v>0</v>
      </c>
      <c r="E6" s="800">
        <v>3.0688</v>
      </c>
      <c r="F6" s="800"/>
      <c r="G6" s="800"/>
      <c r="H6" s="800"/>
      <c r="I6" s="800"/>
      <c r="J6" s="800"/>
      <c r="K6" s="800"/>
      <c r="L6" s="800"/>
      <c r="M6" s="800"/>
      <c r="N6" s="800"/>
      <c r="O6" s="800">
        <v>2.5747</v>
      </c>
      <c r="P6" s="800"/>
      <c r="Q6" s="800"/>
      <c r="R6" s="800"/>
      <c r="S6" s="800"/>
      <c r="T6" s="800"/>
      <c r="U6" s="800">
        <v>0.19286</v>
      </c>
      <c r="V6" s="800">
        <v>1053.1455000000001</v>
      </c>
      <c r="W6" s="800"/>
      <c r="X6" s="800">
        <v>1290.976557</v>
      </c>
      <c r="Y6" s="800">
        <v>6.5947360000000002</v>
      </c>
      <c r="Z6" s="800">
        <v>1.3852E-2</v>
      </c>
      <c r="AA6" s="800">
        <v>1.3365999999999999E-2</v>
      </c>
      <c r="AB6" s="800">
        <v>9.5729999999999999E-3</v>
      </c>
      <c r="AC6" s="800">
        <v>3.3002999999999998E-2</v>
      </c>
      <c r="AD6" s="800">
        <v>27.665423759999999</v>
      </c>
      <c r="AE6" s="800">
        <v>23.76193936</v>
      </c>
      <c r="AF6" s="800">
        <v>18.883086559999999</v>
      </c>
      <c r="AG6" s="453">
        <v>18.681369360000001</v>
      </c>
    </row>
    <row r="7" spans="1:33" ht="15" customHeight="1">
      <c r="A7" s="1403"/>
      <c r="B7" s="1412" t="s">
        <v>1473</v>
      </c>
      <c r="C7" s="801" t="s">
        <v>1463</v>
      </c>
      <c r="D7" s="802"/>
      <c r="E7" s="802"/>
      <c r="F7" s="802"/>
      <c r="G7" s="802"/>
      <c r="H7" s="802"/>
      <c r="I7" s="802"/>
      <c r="J7" s="802"/>
      <c r="K7" s="802"/>
      <c r="L7" s="802">
        <v>0.21</v>
      </c>
      <c r="M7" s="802">
        <v>1.9179999999999999</v>
      </c>
      <c r="N7" s="802">
        <v>3.5139999999999998</v>
      </c>
      <c r="O7" s="802">
        <v>0.68500000000000005</v>
      </c>
      <c r="P7" s="807">
        <v>0.47399999999999998</v>
      </c>
      <c r="Q7" s="807">
        <v>0.59899999999999998</v>
      </c>
      <c r="R7" s="807">
        <v>0.33600000000000002</v>
      </c>
      <c r="S7" s="807">
        <v>0.13300000000000001</v>
      </c>
      <c r="T7" s="807">
        <v>0.312</v>
      </c>
      <c r="U7" s="807">
        <v>0.41199999999999998</v>
      </c>
      <c r="V7" s="807">
        <v>0.22800000000000001</v>
      </c>
      <c r="W7" s="807">
        <v>7.2999999999999995E-2</v>
      </c>
      <c r="X7" s="807">
        <v>6.0999999999999999E-2</v>
      </c>
      <c r="Y7" s="807">
        <v>0.13700000000000001</v>
      </c>
      <c r="Z7" s="807">
        <v>0.77</v>
      </c>
      <c r="AA7" s="807">
        <v>0.114</v>
      </c>
      <c r="AB7" s="807">
        <v>1.0999999999999999E-2</v>
      </c>
      <c r="AC7" s="807">
        <v>1.2999999999999999E-2</v>
      </c>
      <c r="AD7" s="807">
        <v>1.6E-2</v>
      </c>
      <c r="AE7" s="807">
        <v>1E-3</v>
      </c>
      <c r="AF7" s="807">
        <v>1E-3</v>
      </c>
      <c r="AG7" s="453">
        <v>0</v>
      </c>
    </row>
    <row r="8" spans="1:33" ht="15" customHeight="1" thickBot="1">
      <c r="A8" s="1411"/>
      <c r="B8" s="1413"/>
      <c r="C8" s="794" t="s">
        <v>1475</v>
      </c>
      <c r="D8" s="808"/>
      <c r="E8" s="808"/>
      <c r="F8" s="808"/>
      <c r="G8" s="808"/>
      <c r="H8" s="808"/>
      <c r="I8" s="808"/>
      <c r="J8" s="808"/>
      <c r="K8" s="808"/>
      <c r="L8" s="808">
        <v>13.451158100000001</v>
      </c>
      <c r="M8" s="808">
        <v>131.20906170000001</v>
      </c>
      <c r="N8" s="808">
        <v>230.3431554</v>
      </c>
      <c r="O8" s="808">
        <v>47.694909699999997</v>
      </c>
      <c r="P8" s="808">
        <v>38.876654600000002</v>
      </c>
      <c r="Q8" s="808">
        <v>54.529151300000002</v>
      </c>
      <c r="R8" s="808">
        <v>25.414588200000001</v>
      </c>
      <c r="S8" s="808">
        <v>21.521488049999999</v>
      </c>
      <c r="T8" s="808">
        <v>22.447939250000001</v>
      </c>
      <c r="U8" s="808">
        <v>27.42257305</v>
      </c>
      <c r="V8" s="808">
        <v>2.9695108499999998</v>
      </c>
      <c r="W8" s="808">
        <v>0.83178295000000002</v>
      </c>
      <c r="X8" s="808">
        <v>0.85838667000000002</v>
      </c>
      <c r="Y8" s="808">
        <v>1.8719317900000001</v>
      </c>
      <c r="Z8" s="808">
        <v>1.24694338</v>
      </c>
      <c r="AA8" s="808">
        <v>2.3047933600000001</v>
      </c>
      <c r="AB8" s="808">
        <v>0.27352124999999999</v>
      </c>
      <c r="AC8" s="808">
        <v>0.45539750000000001</v>
      </c>
      <c r="AD8" s="808">
        <v>0.57048915</v>
      </c>
      <c r="AE8" s="808">
        <v>3.7503000000000002E-2</v>
      </c>
      <c r="AF8" s="808">
        <v>3.6481350000000003E-2</v>
      </c>
      <c r="AG8" s="453">
        <v>0</v>
      </c>
    </row>
    <row r="9" spans="1:33" ht="15" customHeight="1" thickTop="1">
      <c r="A9" s="1414" t="s">
        <v>170</v>
      </c>
      <c r="B9" s="1402" t="s">
        <v>1468</v>
      </c>
      <c r="C9" s="798" t="s">
        <v>1463</v>
      </c>
      <c r="D9" s="800">
        <v>732.173</v>
      </c>
      <c r="E9" s="800">
        <v>628.17499999999995</v>
      </c>
      <c r="F9" s="800">
        <v>747.83100000000013</v>
      </c>
      <c r="G9" s="800">
        <v>836.04899999999998</v>
      </c>
      <c r="H9" s="800">
        <v>1489.0219999999999</v>
      </c>
      <c r="I9" s="800">
        <v>1841.4210000000003</v>
      </c>
      <c r="J9" s="800">
        <v>1506.0889999999999</v>
      </c>
      <c r="K9" s="800">
        <v>1873.2080000000005</v>
      </c>
      <c r="L9" s="800">
        <v>2129.601999999999</v>
      </c>
      <c r="M9" s="800">
        <v>1839.0380000000005</v>
      </c>
      <c r="N9" s="800">
        <v>968.17799999999988</v>
      </c>
      <c r="O9" s="800">
        <v>756.54399999999987</v>
      </c>
      <c r="P9" s="800">
        <v>465.49</v>
      </c>
      <c r="Q9" s="800">
        <v>1330.422</v>
      </c>
      <c r="R9" s="800">
        <v>1111.979</v>
      </c>
      <c r="S9" s="800">
        <v>1324.528</v>
      </c>
      <c r="T9" s="800">
        <v>1249.6210000000001</v>
      </c>
      <c r="U9" s="800">
        <v>1475.8810000000001</v>
      </c>
      <c r="V9" s="800">
        <v>1135.6959999999999</v>
      </c>
      <c r="W9" s="800">
        <v>1322.6420000000001</v>
      </c>
      <c r="X9" s="800">
        <v>1568.6189999999999</v>
      </c>
      <c r="Y9" s="800">
        <v>1546.652</v>
      </c>
      <c r="Z9" s="800">
        <v>1190.769</v>
      </c>
      <c r="AA9" s="800">
        <v>2012.4659999999999</v>
      </c>
      <c r="AB9" s="800">
        <v>1461.5350000000001</v>
      </c>
      <c r="AC9" s="800">
        <v>1160.9839999999999</v>
      </c>
      <c r="AD9" s="800">
        <v>614.048</v>
      </c>
      <c r="AE9" s="800">
        <v>1900.62</v>
      </c>
      <c r="AF9" s="800">
        <v>1544.279</v>
      </c>
      <c r="AG9" s="453">
        <v>1297.537</v>
      </c>
    </row>
    <row r="10" spans="1:33" ht="15" customHeight="1">
      <c r="A10" s="1403"/>
      <c r="B10" s="1402"/>
      <c r="C10" s="799" t="s">
        <v>1475</v>
      </c>
      <c r="D10" s="800">
        <v>142566</v>
      </c>
      <c r="E10" s="800">
        <v>128634</v>
      </c>
      <c r="F10" s="800">
        <v>164435</v>
      </c>
      <c r="G10" s="800">
        <v>192586</v>
      </c>
      <c r="H10" s="800">
        <v>29882</v>
      </c>
      <c r="I10" s="800">
        <v>31618</v>
      </c>
      <c r="J10" s="800">
        <v>27688</v>
      </c>
      <c r="K10" s="800">
        <v>31894</v>
      </c>
      <c r="L10" s="800">
        <v>26778</v>
      </c>
      <c r="M10" s="800">
        <v>24642</v>
      </c>
      <c r="N10" s="800">
        <v>12819</v>
      </c>
      <c r="O10" s="800">
        <v>9714</v>
      </c>
      <c r="P10" s="800">
        <v>6082</v>
      </c>
      <c r="Q10" s="800">
        <v>21308</v>
      </c>
      <c r="R10" s="800">
        <v>15700</v>
      </c>
      <c r="S10" s="800">
        <v>18588</v>
      </c>
      <c r="T10" s="800">
        <v>19622</v>
      </c>
      <c r="U10" s="800">
        <v>24774</v>
      </c>
      <c r="V10" s="800">
        <v>28683</v>
      </c>
      <c r="W10" s="800">
        <v>29619</v>
      </c>
      <c r="X10" s="800">
        <v>28764</v>
      </c>
      <c r="Y10" s="800">
        <v>20020</v>
      </c>
      <c r="Z10" s="800">
        <v>14796</v>
      </c>
      <c r="AA10" s="800">
        <v>20640</v>
      </c>
      <c r="AB10" s="800">
        <v>15821</v>
      </c>
      <c r="AC10" s="800">
        <v>11091</v>
      </c>
      <c r="AD10" s="800">
        <v>7076</v>
      </c>
      <c r="AE10" s="800">
        <v>27049</v>
      </c>
      <c r="AF10" s="800">
        <v>22017</v>
      </c>
      <c r="AG10" s="453">
        <v>17628</v>
      </c>
    </row>
    <row r="11" spans="1:33" ht="15" customHeight="1">
      <c r="A11" s="1403"/>
      <c r="B11" s="1403" t="s">
        <v>1469</v>
      </c>
      <c r="C11" s="801" t="s">
        <v>1463</v>
      </c>
      <c r="D11" s="802">
        <v>0.4</v>
      </c>
      <c r="E11" s="802">
        <v>2</v>
      </c>
      <c r="F11" s="802">
        <v>1</v>
      </c>
      <c r="G11" s="802">
        <v>0.46</v>
      </c>
      <c r="H11" s="802">
        <v>4</v>
      </c>
      <c r="I11" s="802">
        <v>3</v>
      </c>
      <c r="J11" s="802">
        <v>2</v>
      </c>
      <c r="K11" s="802">
        <v>1</v>
      </c>
      <c r="L11" s="802">
        <v>1</v>
      </c>
      <c r="M11" s="802">
        <v>1</v>
      </c>
      <c r="N11" s="802">
        <v>1</v>
      </c>
      <c r="O11" s="802">
        <v>7.25</v>
      </c>
      <c r="P11" s="802">
        <v>3.5270000000000001</v>
      </c>
      <c r="Q11" s="802">
        <v>10</v>
      </c>
      <c r="R11" s="802">
        <v>11</v>
      </c>
      <c r="S11" s="802">
        <v>10.108000000000001</v>
      </c>
      <c r="T11" s="802">
        <v>5.1630000000000003</v>
      </c>
      <c r="U11" s="802">
        <v>5.1950000000000003</v>
      </c>
      <c r="V11" s="802">
        <v>1.1140000000000001</v>
      </c>
      <c r="W11" s="802">
        <v>0.79200000000000004</v>
      </c>
      <c r="X11" s="802">
        <v>0.878</v>
      </c>
      <c r="Y11" s="802">
        <v>2.5259999999999998</v>
      </c>
      <c r="Z11" s="802">
        <v>1.2729999999999999</v>
      </c>
      <c r="AA11" s="802">
        <v>2.0219999999999998</v>
      </c>
      <c r="AB11" s="802">
        <v>1.5349999999999999</v>
      </c>
      <c r="AC11" s="802">
        <v>2.956</v>
      </c>
      <c r="AD11" s="802">
        <v>1.5589999999999999</v>
      </c>
      <c r="AE11" s="802">
        <v>3.52</v>
      </c>
      <c r="AF11" s="802">
        <v>0</v>
      </c>
      <c r="AG11" s="453">
        <v>3.88</v>
      </c>
    </row>
    <row r="12" spans="1:33" ht="15" customHeight="1">
      <c r="A12" s="1403"/>
      <c r="B12" s="1403"/>
      <c r="C12" s="801" t="s">
        <v>1475</v>
      </c>
      <c r="D12" s="802">
        <v>1</v>
      </c>
      <c r="E12" s="802">
        <v>3</v>
      </c>
      <c r="F12" s="802">
        <v>2</v>
      </c>
      <c r="G12" s="802">
        <v>70</v>
      </c>
      <c r="H12" s="802">
        <v>129</v>
      </c>
      <c r="I12" s="802">
        <v>111</v>
      </c>
      <c r="J12" s="802">
        <v>68</v>
      </c>
      <c r="K12" s="802">
        <v>36</v>
      </c>
      <c r="L12" s="802">
        <v>39</v>
      </c>
      <c r="M12" s="802">
        <v>51</v>
      </c>
      <c r="N12" s="802">
        <v>41</v>
      </c>
      <c r="O12" s="802">
        <v>137</v>
      </c>
      <c r="P12" s="802">
        <v>112</v>
      </c>
      <c r="Q12" s="802">
        <v>152</v>
      </c>
      <c r="R12" s="802">
        <v>98</v>
      </c>
      <c r="S12" s="802">
        <v>72</v>
      </c>
      <c r="T12" s="802">
        <v>28</v>
      </c>
      <c r="U12" s="802">
        <v>22</v>
      </c>
      <c r="V12" s="802">
        <v>15</v>
      </c>
      <c r="W12" s="802">
        <v>20</v>
      </c>
      <c r="X12" s="802">
        <v>24</v>
      </c>
      <c r="Y12" s="802">
        <v>73</v>
      </c>
      <c r="Z12" s="802">
        <v>24</v>
      </c>
      <c r="AA12" s="802">
        <v>61</v>
      </c>
      <c r="AB12" s="802">
        <v>60</v>
      </c>
      <c r="AC12" s="802">
        <v>147</v>
      </c>
      <c r="AD12" s="802">
        <v>95</v>
      </c>
      <c r="AE12" s="802">
        <v>270</v>
      </c>
      <c r="AF12" s="802">
        <v>0</v>
      </c>
      <c r="AG12" s="453">
        <v>165</v>
      </c>
    </row>
    <row r="13" spans="1:33" ht="15" customHeight="1">
      <c r="A13" s="1403"/>
      <c r="B13" s="1402" t="s">
        <v>1470</v>
      </c>
      <c r="C13" s="799" t="s">
        <v>1463</v>
      </c>
      <c r="D13" s="800">
        <v>24.96</v>
      </c>
      <c r="E13" s="800">
        <v>14688</v>
      </c>
      <c r="F13" s="800">
        <v>1284.0730000000003</v>
      </c>
      <c r="G13" s="800">
        <v>1027.2040000000015</v>
      </c>
      <c r="H13" s="800">
        <v>3078.6029999999992</v>
      </c>
      <c r="I13" s="800">
        <v>2768.9549999999981</v>
      </c>
      <c r="J13" s="800">
        <v>69743.623000000007</v>
      </c>
      <c r="K13" s="800">
        <v>1396.5599999999977</v>
      </c>
      <c r="L13" s="800">
        <v>49486.157999999996</v>
      </c>
      <c r="M13" s="800">
        <v>1155.4079999999958</v>
      </c>
      <c r="N13" s="800">
        <v>53.0230000000156</v>
      </c>
      <c r="O13" s="800">
        <v>3263.9499999999825</v>
      </c>
      <c r="P13" s="800">
        <v>382.70499999999998</v>
      </c>
      <c r="Q13" s="800">
        <v>2</v>
      </c>
      <c r="R13" s="800">
        <v>19406</v>
      </c>
      <c r="S13" s="800">
        <v>305.69600000000003</v>
      </c>
      <c r="T13" s="800">
        <v>259.298</v>
      </c>
      <c r="U13" s="800">
        <v>924.56899999999996</v>
      </c>
      <c r="V13" s="800">
        <v>197.57300000000001</v>
      </c>
      <c r="W13" s="800">
        <v>2.008</v>
      </c>
      <c r="X13" s="800">
        <v>2.4E-2</v>
      </c>
      <c r="Y13" s="800">
        <v>154.655</v>
      </c>
      <c r="Z13" s="800">
        <v>2.044</v>
      </c>
      <c r="AA13" s="800">
        <v>0.47399999999999998</v>
      </c>
      <c r="AB13" s="800">
        <v>5.5E-2</v>
      </c>
      <c r="AC13" s="800">
        <v>19299.698</v>
      </c>
      <c r="AD13" s="800">
        <v>0.187</v>
      </c>
      <c r="AE13" s="800">
        <v>25500.135999999999</v>
      </c>
      <c r="AF13" s="800">
        <v>21.54</v>
      </c>
      <c r="AG13" s="453">
        <v>5042.1130000000003</v>
      </c>
    </row>
    <row r="14" spans="1:33" ht="15" customHeight="1">
      <c r="A14" s="1403"/>
      <c r="B14" s="1402"/>
      <c r="C14" s="799" t="s">
        <v>1475</v>
      </c>
      <c r="D14" s="800">
        <v>33</v>
      </c>
      <c r="E14" s="800">
        <v>1000</v>
      </c>
      <c r="F14" s="800">
        <v>1022</v>
      </c>
      <c r="G14" s="800">
        <v>593</v>
      </c>
      <c r="H14" s="800">
        <v>2412</v>
      </c>
      <c r="I14" s="800">
        <v>2514</v>
      </c>
      <c r="J14" s="800">
        <v>5552</v>
      </c>
      <c r="K14" s="800">
        <v>671</v>
      </c>
      <c r="L14" s="800">
        <v>2865</v>
      </c>
      <c r="M14" s="800">
        <v>123</v>
      </c>
      <c r="N14" s="800">
        <v>114</v>
      </c>
      <c r="O14" s="800">
        <v>3518</v>
      </c>
      <c r="P14" s="800">
        <v>17</v>
      </c>
      <c r="Q14" s="800">
        <v>0</v>
      </c>
      <c r="R14" s="800">
        <v>2000</v>
      </c>
      <c r="S14" s="800">
        <v>870</v>
      </c>
      <c r="T14" s="800">
        <v>201</v>
      </c>
      <c r="U14" s="800">
        <v>3011</v>
      </c>
      <c r="V14" s="800">
        <v>1001</v>
      </c>
      <c r="W14" s="800">
        <v>7</v>
      </c>
      <c r="X14" s="800">
        <v>1</v>
      </c>
      <c r="Y14" s="800">
        <v>1011</v>
      </c>
      <c r="Z14" s="800">
        <v>12</v>
      </c>
      <c r="AA14" s="800">
        <v>2</v>
      </c>
      <c r="AB14" s="800">
        <v>0</v>
      </c>
      <c r="AC14" s="800">
        <v>10061</v>
      </c>
      <c r="AD14" s="800">
        <v>1</v>
      </c>
      <c r="AE14" s="800">
        <v>21139</v>
      </c>
      <c r="AF14" s="800">
        <v>18</v>
      </c>
      <c r="AG14" s="453">
        <v>5950</v>
      </c>
    </row>
    <row r="15" spans="1:33" ht="15" customHeight="1">
      <c r="A15" s="1403"/>
      <c r="B15" s="1412" t="s">
        <v>1471</v>
      </c>
      <c r="C15" s="801" t="s">
        <v>1463</v>
      </c>
      <c r="D15" s="802">
        <v>139.82400000000001</v>
      </c>
      <c r="E15" s="802">
        <v>437.12200000000001</v>
      </c>
      <c r="F15" s="802">
        <v>1512.355</v>
      </c>
      <c r="G15" s="802">
        <v>2192.3610000000003</v>
      </c>
      <c r="H15" s="802">
        <v>1740.4470000000001</v>
      </c>
      <c r="I15" s="802">
        <v>1850.5689999999995</v>
      </c>
      <c r="J15" s="802">
        <v>3953.5609999999997</v>
      </c>
      <c r="K15" s="802">
        <v>6306.027</v>
      </c>
      <c r="L15" s="802">
        <v>16223.471999999998</v>
      </c>
      <c r="M15" s="802">
        <v>45117.358000000007</v>
      </c>
      <c r="N15" s="802">
        <v>14027.255999999994</v>
      </c>
      <c r="O15" s="802">
        <v>2227.7029999999941</v>
      </c>
      <c r="P15" s="802">
        <v>1943.259</v>
      </c>
      <c r="Q15" s="802">
        <v>5298</v>
      </c>
      <c r="R15" s="802">
        <v>4206</v>
      </c>
      <c r="S15" s="802">
        <v>4046.2860000000001</v>
      </c>
      <c r="T15" s="802">
        <v>4023.5210000000002</v>
      </c>
      <c r="U15" s="802">
        <v>3390.0830000000001</v>
      </c>
      <c r="V15" s="802">
        <v>3901.663</v>
      </c>
      <c r="W15" s="802">
        <v>7375.6239999999998</v>
      </c>
      <c r="X15" s="802">
        <v>9427.3649999999998</v>
      </c>
      <c r="Y15" s="802">
        <v>6947.4269999999997</v>
      </c>
      <c r="Z15" s="802">
        <v>6856.9340000000002</v>
      </c>
      <c r="AA15" s="802">
        <v>10492.361999999999</v>
      </c>
      <c r="AB15" s="802">
        <v>6593.634</v>
      </c>
      <c r="AC15" s="802">
        <v>9741.1689999999999</v>
      </c>
      <c r="AD15" s="802">
        <v>6502.8720000000003</v>
      </c>
      <c r="AE15" s="802">
        <v>10558.782999999999</v>
      </c>
      <c r="AF15" s="802">
        <v>10413.504000000001</v>
      </c>
      <c r="AG15" s="453">
        <v>9311.2849999999999</v>
      </c>
    </row>
    <row r="16" spans="1:33" ht="15" customHeight="1" thickBot="1">
      <c r="A16" s="1411"/>
      <c r="B16" s="1413"/>
      <c r="C16" s="794" t="s">
        <v>1475</v>
      </c>
      <c r="D16" s="808">
        <v>197</v>
      </c>
      <c r="E16" s="808">
        <v>331</v>
      </c>
      <c r="F16" s="808">
        <v>873</v>
      </c>
      <c r="G16" s="808">
        <v>863</v>
      </c>
      <c r="H16" s="808">
        <v>1585</v>
      </c>
      <c r="I16" s="808">
        <v>1981</v>
      </c>
      <c r="J16" s="808">
        <v>2312</v>
      </c>
      <c r="K16" s="808">
        <v>1983</v>
      </c>
      <c r="L16" s="808">
        <v>1218</v>
      </c>
      <c r="M16" s="808">
        <v>2823</v>
      </c>
      <c r="N16" s="808">
        <v>3102</v>
      </c>
      <c r="O16" s="808">
        <v>1556</v>
      </c>
      <c r="P16" s="808">
        <v>1610</v>
      </c>
      <c r="Q16" s="808">
        <v>5866</v>
      </c>
      <c r="R16" s="808">
        <v>3857</v>
      </c>
      <c r="S16" s="808">
        <v>3604</v>
      </c>
      <c r="T16" s="808">
        <v>1458</v>
      </c>
      <c r="U16" s="808">
        <v>1271</v>
      </c>
      <c r="V16" s="808">
        <v>1576</v>
      </c>
      <c r="W16" s="808">
        <v>2241</v>
      </c>
      <c r="X16" s="808">
        <v>3165</v>
      </c>
      <c r="Y16" s="808">
        <v>4392</v>
      </c>
      <c r="Z16" s="808">
        <v>4487</v>
      </c>
      <c r="AA16" s="808">
        <v>6432</v>
      </c>
      <c r="AB16" s="808">
        <v>4229</v>
      </c>
      <c r="AC16" s="808">
        <v>11977</v>
      </c>
      <c r="AD16" s="808">
        <v>5389</v>
      </c>
      <c r="AE16" s="808">
        <v>5484</v>
      </c>
      <c r="AF16" s="808">
        <v>3831</v>
      </c>
      <c r="AG16" s="453">
        <v>4680</v>
      </c>
    </row>
    <row r="17" spans="1:33" ht="15" customHeight="1" thickTop="1">
      <c r="A17" s="1404" t="s">
        <v>171</v>
      </c>
      <c r="B17" s="1402" t="s">
        <v>1472</v>
      </c>
      <c r="C17" s="798" t="s">
        <v>1463</v>
      </c>
      <c r="D17" s="800">
        <v>371.5</v>
      </c>
      <c r="E17" s="800">
        <v>7484</v>
      </c>
      <c r="F17" s="800">
        <v>4068</v>
      </c>
      <c r="G17" s="800">
        <v>1798</v>
      </c>
      <c r="H17" s="800">
        <v>6299</v>
      </c>
      <c r="I17" s="800">
        <v>2275</v>
      </c>
      <c r="J17" s="800">
        <v>866</v>
      </c>
      <c r="K17" s="800">
        <v>1005</v>
      </c>
      <c r="L17" s="800">
        <v>6</v>
      </c>
      <c r="M17" s="800">
        <v>5886</v>
      </c>
      <c r="N17" s="800">
        <v>6995</v>
      </c>
      <c r="O17" s="800">
        <v>846</v>
      </c>
      <c r="P17" s="800">
        <v>560</v>
      </c>
      <c r="Q17" s="800">
        <v>1328</v>
      </c>
      <c r="R17" s="800">
        <v>600</v>
      </c>
      <c r="S17" s="800">
        <v>0</v>
      </c>
      <c r="T17" s="800">
        <v>300</v>
      </c>
      <c r="U17" s="800">
        <v>1475</v>
      </c>
      <c r="V17" s="800">
        <v>537</v>
      </c>
      <c r="W17" s="800">
        <v>411.5</v>
      </c>
      <c r="X17" s="800">
        <v>415.7</v>
      </c>
      <c r="Y17" s="800">
        <v>1629</v>
      </c>
      <c r="Z17" s="800">
        <v>1043.9000000000001</v>
      </c>
      <c r="AA17" s="800">
        <v>801</v>
      </c>
      <c r="AB17" s="800">
        <v>769.5</v>
      </c>
      <c r="AC17" s="800">
        <v>767</v>
      </c>
      <c r="AD17" s="800">
        <v>453.8</v>
      </c>
      <c r="AE17" s="800">
        <v>730</v>
      </c>
      <c r="AF17" s="800">
        <v>854.5</v>
      </c>
      <c r="AG17" s="453">
        <v>380</v>
      </c>
    </row>
    <row r="18" spans="1:33" ht="15" customHeight="1">
      <c r="A18" s="1405"/>
      <c r="B18" s="1402"/>
      <c r="C18" s="799" t="s">
        <v>1475</v>
      </c>
      <c r="D18" s="800">
        <v>46</v>
      </c>
      <c r="E18" s="800">
        <v>92</v>
      </c>
      <c r="F18" s="800">
        <v>80</v>
      </c>
      <c r="G18" s="800">
        <v>9</v>
      </c>
      <c r="H18" s="800">
        <v>215</v>
      </c>
      <c r="I18" s="800">
        <v>19</v>
      </c>
      <c r="J18" s="800">
        <v>6</v>
      </c>
      <c r="K18" s="800">
        <v>115</v>
      </c>
      <c r="L18" s="800">
        <v>0</v>
      </c>
      <c r="M18" s="800">
        <v>41</v>
      </c>
      <c r="N18" s="800">
        <v>73</v>
      </c>
      <c r="O18" s="800">
        <v>98</v>
      </c>
      <c r="P18" s="800">
        <v>5</v>
      </c>
      <c r="Q18" s="800">
        <v>66</v>
      </c>
      <c r="R18" s="800">
        <v>179</v>
      </c>
      <c r="S18" s="800">
        <v>0</v>
      </c>
      <c r="T18" s="800">
        <v>102</v>
      </c>
      <c r="U18" s="800">
        <v>263</v>
      </c>
      <c r="V18" s="800">
        <v>5</v>
      </c>
      <c r="W18" s="800">
        <v>102</v>
      </c>
      <c r="X18" s="800">
        <v>104</v>
      </c>
      <c r="Y18" s="800">
        <v>190</v>
      </c>
      <c r="Z18" s="800">
        <v>21</v>
      </c>
      <c r="AA18" s="800">
        <v>125</v>
      </c>
      <c r="AB18" s="800">
        <v>170</v>
      </c>
      <c r="AC18" s="800">
        <v>140</v>
      </c>
      <c r="AD18" s="800">
        <v>12</v>
      </c>
      <c r="AE18" s="800">
        <v>13</v>
      </c>
      <c r="AF18" s="800">
        <v>124</v>
      </c>
      <c r="AG18" s="453">
        <v>95</v>
      </c>
    </row>
    <row r="19" spans="1:33" ht="15" customHeight="1">
      <c r="A19" s="1405"/>
      <c r="B19" s="1403" t="s">
        <v>1470</v>
      </c>
      <c r="C19" s="801" t="s">
        <v>1463</v>
      </c>
      <c r="D19" s="802">
        <v>542</v>
      </c>
      <c r="E19" s="802">
        <v>431</v>
      </c>
      <c r="F19" s="802">
        <v>73</v>
      </c>
      <c r="G19" s="802">
        <v>4</v>
      </c>
      <c r="H19" s="802">
        <v>106</v>
      </c>
      <c r="I19" s="802">
        <v>208</v>
      </c>
      <c r="J19" s="802">
        <v>78</v>
      </c>
      <c r="K19" s="802">
        <v>277</v>
      </c>
      <c r="L19" s="802">
        <v>0.3</v>
      </c>
      <c r="M19" s="802">
        <v>1</v>
      </c>
      <c r="N19" s="802">
        <v>25</v>
      </c>
      <c r="O19" s="802">
        <v>4226.1450000000004</v>
      </c>
      <c r="P19" s="802">
        <v>139.364</v>
      </c>
      <c r="Q19" s="802">
        <v>140</v>
      </c>
      <c r="R19" s="802">
        <v>61</v>
      </c>
      <c r="S19" s="802">
        <v>168.81200000000001</v>
      </c>
      <c r="T19" s="802">
        <v>31.192</v>
      </c>
      <c r="U19" s="802">
        <v>4229.0240000000003</v>
      </c>
      <c r="V19" s="802">
        <v>4194.13</v>
      </c>
      <c r="W19" s="802">
        <v>282.97000000000003</v>
      </c>
      <c r="X19" s="802">
        <v>4225.9390000000003</v>
      </c>
      <c r="Y19" s="802">
        <v>926.89800000000002</v>
      </c>
      <c r="Z19" s="802">
        <v>631.64200000000005</v>
      </c>
      <c r="AA19" s="802">
        <v>2697.0970000000002</v>
      </c>
      <c r="AB19" s="802">
        <v>3.62</v>
      </c>
      <c r="AC19" s="802">
        <v>405.30900000000003</v>
      </c>
      <c r="AD19" s="802">
        <v>0.4</v>
      </c>
      <c r="AE19" s="802">
        <v>25.077999999999999</v>
      </c>
      <c r="AF19" s="802">
        <v>2526.8009999999999</v>
      </c>
      <c r="AG19" s="453">
        <v>2602.712</v>
      </c>
    </row>
    <row r="20" spans="1:33" ht="15" customHeight="1">
      <c r="A20" s="1405"/>
      <c r="B20" s="1403"/>
      <c r="C20" s="801" t="s">
        <v>1475</v>
      </c>
      <c r="D20" s="802">
        <v>1917</v>
      </c>
      <c r="E20" s="802">
        <v>1178</v>
      </c>
      <c r="F20" s="802">
        <v>308</v>
      </c>
      <c r="G20" s="802">
        <v>44</v>
      </c>
      <c r="H20" s="802">
        <v>409</v>
      </c>
      <c r="I20" s="802">
        <v>867</v>
      </c>
      <c r="J20" s="802">
        <v>484</v>
      </c>
      <c r="K20" s="802">
        <v>967</v>
      </c>
      <c r="L20" s="802">
        <v>2</v>
      </c>
      <c r="M20" s="802">
        <v>3</v>
      </c>
      <c r="N20" s="802">
        <v>69</v>
      </c>
      <c r="O20" s="802">
        <v>43019</v>
      </c>
      <c r="P20" s="802">
        <v>1216</v>
      </c>
      <c r="Q20" s="802">
        <v>6537</v>
      </c>
      <c r="R20" s="802">
        <v>529</v>
      </c>
      <c r="S20" s="802">
        <v>4181</v>
      </c>
      <c r="T20" s="802">
        <v>340</v>
      </c>
      <c r="U20" s="802">
        <v>31198</v>
      </c>
      <c r="V20" s="802">
        <v>31239</v>
      </c>
      <c r="W20" s="802">
        <v>3032</v>
      </c>
      <c r="X20" s="802">
        <v>36323</v>
      </c>
      <c r="Y20" s="802">
        <v>8433</v>
      </c>
      <c r="Z20" s="802">
        <v>5523</v>
      </c>
      <c r="AA20" s="802">
        <v>22206</v>
      </c>
      <c r="AB20" s="802">
        <v>29</v>
      </c>
      <c r="AC20" s="802">
        <v>2279</v>
      </c>
      <c r="AD20" s="802">
        <v>3</v>
      </c>
      <c r="AE20" s="802">
        <v>188</v>
      </c>
      <c r="AF20" s="802">
        <v>25101</v>
      </c>
      <c r="AG20" s="453">
        <v>26501</v>
      </c>
    </row>
    <row r="21" spans="1:33" ht="15" customHeight="1">
      <c r="A21" s="1405"/>
      <c r="B21" s="1407" t="s">
        <v>1974</v>
      </c>
      <c r="C21" s="799" t="s">
        <v>1463</v>
      </c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800"/>
      <c r="P21" s="800"/>
      <c r="Q21" s="800"/>
      <c r="R21" s="800"/>
      <c r="S21" s="800"/>
      <c r="T21" s="800"/>
      <c r="U21" s="800"/>
      <c r="V21" s="800"/>
      <c r="W21" s="800"/>
      <c r="X21" s="800"/>
      <c r="Y21" s="800">
        <v>0</v>
      </c>
      <c r="Z21" s="800">
        <v>110.03</v>
      </c>
      <c r="AA21" s="800">
        <v>3.6</v>
      </c>
      <c r="AB21" s="800">
        <v>0</v>
      </c>
      <c r="AC21" s="800">
        <v>0</v>
      </c>
      <c r="AD21" s="800">
        <v>0</v>
      </c>
      <c r="AE21" s="800">
        <v>0</v>
      </c>
      <c r="AF21" s="800">
        <v>10.4</v>
      </c>
      <c r="AG21" s="453">
        <v>69.863</v>
      </c>
    </row>
    <row r="22" spans="1:33" ht="15" customHeight="1" thickBot="1">
      <c r="A22" s="1406"/>
      <c r="B22" s="1408"/>
      <c r="C22" s="803" t="s">
        <v>1475</v>
      </c>
      <c r="D22" s="804"/>
      <c r="E22" s="804"/>
      <c r="F22" s="804"/>
      <c r="G22" s="804"/>
      <c r="H22" s="804"/>
      <c r="I22" s="804"/>
      <c r="J22" s="804"/>
      <c r="K22" s="804"/>
      <c r="L22" s="804"/>
      <c r="M22" s="804"/>
      <c r="N22" s="804"/>
      <c r="O22" s="804"/>
      <c r="P22" s="804"/>
      <c r="Q22" s="804"/>
      <c r="R22" s="804"/>
      <c r="S22" s="804"/>
      <c r="T22" s="804"/>
      <c r="U22" s="804"/>
      <c r="V22" s="804"/>
      <c r="W22" s="804"/>
      <c r="X22" s="804"/>
      <c r="Y22" s="804">
        <v>0</v>
      </c>
      <c r="Z22" s="804">
        <v>777</v>
      </c>
      <c r="AA22" s="804">
        <v>26</v>
      </c>
      <c r="AB22" s="804">
        <v>0</v>
      </c>
      <c r="AC22" s="804">
        <v>0</v>
      </c>
      <c r="AD22" s="804">
        <v>0</v>
      </c>
      <c r="AE22" s="804">
        <v>0</v>
      </c>
      <c r="AF22" s="804">
        <v>77</v>
      </c>
      <c r="AG22" s="453">
        <v>718</v>
      </c>
    </row>
    <row r="23" spans="1:33" ht="21" customHeight="1" thickTop="1">
      <c r="A23" s="1421" t="s">
        <v>207</v>
      </c>
      <c r="B23" s="1423" t="s">
        <v>1463</v>
      </c>
      <c r="C23" s="1423"/>
      <c r="D23" s="809">
        <v>1815.4920000000002</v>
      </c>
      <c r="E23" s="809">
        <v>23698.819</v>
      </c>
      <c r="F23" s="809">
        <v>7692.4070000000002</v>
      </c>
      <c r="G23" s="809">
        <v>5861.8460000000014</v>
      </c>
      <c r="H23" s="809">
        <v>12725.489999999998</v>
      </c>
      <c r="I23" s="809">
        <v>8969.7769999999982</v>
      </c>
      <c r="J23" s="809">
        <v>76166.441000000006</v>
      </c>
      <c r="K23" s="809">
        <v>10881.834999999999</v>
      </c>
      <c r="L23" s="809">
        <v>67853.831999999995</v>
      </c>
      <c r="M23" s="809">
        <v>54016.125000000007</v>
      </c>
      <c r="N23" s="809">
        <v>22123.220000000008</v>
      </c>
      <c r="O23" s="809">
        <v>11559.548999999977</v>
      </c>
      <c r="P23" s="809">
        <v>3637.7200000000003</v>
      </c>
      <c r="Q23" s="809">
        <v>8351.0110000000004</v>
      </c>
      <c r="R23" s="809">
        <v>26127.744999999999</v>
      </c>
      <c r="S23" s="809">
        <v>6330.1810000000005</v>
      </c>
      <c r="T23" s="809">
        <v>6051.8280000000004</v>
      </c>
      <c r="U23" s="809">
        <v>11797.93</v>
      </c>
      <c r="V23" s="809">
        <v>10915.561999999998</v>
      </c>
      <c r="W23" s="809">
        <v>11295.605</v>
      </c>
      <c r="X23" s="809">
        <v>16543.642</v>
      </c>
      <c r="Y23" s="809">
        <v>11715.603999999998</v>
      </c>
      <c r="Z23" s="809">
        <v>10651.306999999999</v>
      </c>
      <c r="AA23" s="809">
        <v>16387.728999999999</v>
      </c>
      <c r="AB23" s="809">
        <v>9008.6500000000015</v>
      </c>
      <c r="AC23" s="809">
        <v>31752.239999999998</v>
      </c>
      <c r="AD23" s="809">
        <v>8186.0689999999986</v>
      </c>
      <c r="AE23" s="809">
        <v>39173.749999999993</v>
      </c>
      <c r="AF23" s="809">
        <v>15784.418999999998</v>
      </c>
      <c r="AG23" s="453">
        <v>19333.239999999994</v>
      </c>
    </row>
    <row r="24" spans="1:33" ht="21" customHeight="1" thickBot="1">
      <c r="A24" s="1422"/>
      <c r="B24" s="1422" t="s">
        <v>1474</v>
      </c>
      <c r="C24" s="1422"/>
      <c r="D24" s="810">
        <v>144774.62610394001</v>
      </c>
      <c r="E24" s="810">
        <v>131325.07904780001</v>
      </c>
      <c r="F24" s="810">
        <v>166740.014654</v>
      </c>
      <c r="G24" s="810">
        <v>194178.038286</v>
      </c>
      <c r="H24" s="810">
        <v>34663.207306999997</v>
      </c>
      <c r="I24" s="810">
        <v>37222.988487000002</v>
      </c>
      <c r="J24" s="810">
        <v>36215.323831000002</v>
      </c>
      <c r="K24" s="810">
        <v>35790.126813000003</v>
      </c>
      <c r="L24" s="810">
        <v>30939.398129100002</v>
      </c>
      <c r="M24" s="810">
        <v>27873.2476007</v>
      </c>
      <c r="N24" s="810">
        <v>16662.8814666</v>
      </c>
      <c r="O24" s="810">
        <v>59297.364865301999</v>
      </c>
      <c r="P24" s="810">
        <v>10332.721351397</v>
      </c>
      <c r="Q24" s="810">
        <v>35697</v>
      </c>
      <c r="R24" s="810">
        <v>24247.970084200002</v>
      </c>
      <c r="S24" s="810">
        <v>28466.765374049999</v>
      </c>
      <c r="T24" s="810">
        <v>22056.51924125</v>
      </c>
      <c r="U24" s="810">
        <v>61036.73491205</v>
      </c>
      <c r="V24" s="810">
        <v>65422.33453285</v>
      </c>
      <c r="W24" s="810">
        <v>35021.831782950001</v>
      </c>
      <c r="X24" s="810">
        <v>70999.838555869996</v>
      </c>
      <c r="Y24" s="810">
        <v>35013.489877881999</v>
      </c>
      <c r="Z24" s="810">
        <v>29185.620719639999</v>
      </c>
      <c r="AA24" s="810">
        <v>51294.186893684004</v>
      </c>
      <c r="AB24" s="810">
        <v>20932.449905926002</v>
      </c>
      <c r="AC24" s="810">
        <v>37614.556762264001</v>
      </c>
      <c r="AD24" s="810">
        <v>14779.406341066</v>
      </c>
      <c r="AE24" s="810">
        <v>58458.891810040004</v>
      </c>
      <c r="AF24" s="810">
        <v>57960.719216149999</v>
      </c>
      <c r="AG24" s="453">
        <v>59491.206141619987</v>
      </c>
    </row>
    <row r="25" spans="1:33" ht="15" customHeight="1" thickTop="1"/>
    <row r="26" spans="1:33" ht="15" customHeight="1">
      <c r="Y26" s="542"/>
    </row>
    <row r="27" spans="1:33" ht="15" customHeight="1">
      <c r="A27" s="1415" t="s">
        <v>19</v>
      </c>
      <c r="B27" s="1416"/>
      <c r="C27" s="793" t="s">
        <v>204</v>
      </c>
      <c r="D27" s="811" t="s">
        <v>1643</v>
      </c>
      <c r="E27" s="811" t="s">
        <v>1704</v>
      </c>
      <c r="F27" s="811" t="s">
        <v>1732</v>
      </c>
      <c r="G27" s="811" t="s">
        <v>1857</v>
      </c>
      <c r="H27" s="811" t="s">
        <v>1911</v>
      </c>
      <c r="I27" s="811" t="s">
        <v>1953</v>
      </c>
      <c r="J27" s="811" t="s">
        <v>1977</v>
      </c>
      <c r="K27" s="811" t="s">
        <v>2076</v>
      </c>
      <c r="L27" s="811" t="s">
        <v>2198</v>
      </c>
      <c r="M27" s="811" t="s">
        <v>2282</v>
      </c>
      <c r="N27" s="811" t="s">
        <v>2343</v>
      </c>
      <c r="O27" s="811" t="s">
        <v>2455</v>
      </c>
      <c r="P27" s="811" t="s">
        <v>2554</v>
      </c>
    </row>
    <row r="28" spans="1:33" ht="20.100000000000001" customHeight="1">
      <c r="A28" s="1417" t="s">
        <v>207</v>
      </c>
      <c r="B28" s="1418"/>
      <c r="C28" s="812" t="s">
        <v>1463</v>
      </c>
      <c r="D28" s="809">
        <v>11797.93</v>
      </c>
      <c r="E28" s="809">
        <v>10915.561999999998</v>
      </c>
      <c r="F28" s="809">
        <v>11295.605</v>
      </c>
      <c r="G28" s="809">
        <v>16543.642</v>
      </c>
      <c r="H28" s="809">
        <v>11715.603999999998</v>
      </c>
      <c r="I28" s="809">
        <v>10651.306999999999</v>
      </c>
      <c r="J28" s="809">
        <v>16387.728999999999</v>
      </c>
      <c r="K28" s="809">
        <v>9008.6500000000015</v>
      </c>
      <c r="L28" s="809">
        <v>31752.239999999998</v>
      </c>
      <c r="M28" s="809">
        <v>8186.0689999999986</v>
      </c>
      <c r="N28" s="809">
        <v>39173.749999999993</v>
      </c>
      <c r="O28" s="809">
        <v>15784.418999999998</v>
      </c>
      <c r="P28" s="809">
        <v>19333.239999999994</v>
      </c>
    </row>
    <row r="29" spans="1:33" ht="20.100000000000001" customHeight="1">
      <c r="A29" s="1419"/>
      <c r="B29" s="1420"/>
      <c r="C29" s="812" t="s">
        <v>1474</v>
      </c>
      <c r="D29" s="809">
        <v>61036.73491205</v>
      </c>
      <c r="E29" s="809">
        <v>65422.33453285</v>
      </c>
      <c r="F29" s="809">
        <v>35021.831782950001</v>
      </c>
      <c r="G29" s="809">
        <v>70999.838555869996</v>
      </c>
      <c r="H29" s="809">
        <v>35013.489877881999</v>
      </c>
      <c r="I29" s="809">
        <v>29185.620719639999</v>
      </c>
      <c r="J29" s="809">
        <v>51294.186893684004</v>
      </c>
      <c r="K29" s="809">
        <v>20932.449905926002</v>
      </c>
      <c r="L29" s="809">
        <v>37614.556762264001</v>
      </c>
      <c r="M29" s="809">
        <v>14779.406341066</v>
      </c>
      <c r="N29" s="809">
        <v>58458.891810040004</v>
      </c>
      <c r="O29" s="809">
        <v>57960.719216149999</v>
      </c>
      <c r="P29" s="809">
        <v>59491.206141619987</v>
      </c>
    </row>
    <row r="30" spans="1:33">
      <c r="A30" s="1409"/>
      <c r="B30" s="1409"/>
      <c r="C30" s="1409"/>
      <c r="D30" s="1409"/>
      <c r="E30" s="1409"/>
      <c r="F30" s="1409"/>
      <c r="G30" s="1409"/>
      <c r="H30" s="1409"/>
      <c r="I30" s="1409"/>
      <c r="J30" s="1409"/>
      <c r="K30" s="1409"/>
      <c r="L30" s="1409"/>
      <c r="M30" s="1409"/>
      <c r="N30" s="1409"/>
      <c r="O30" s="1409"/>
      <c r="P30" s="1409"/>
    </row>
    <row r="31" spans="1:33" ht="15.75" thickBot="1"/>
    <row r="32" spans="1:33" ht="41.25" customHeight="1" thickBot="1">
      <c r="A32" s="1274" t="s">
        <v>19</v>
      </c>
      <c r="B32" s="1274" t="s">
        <v>0</v>
      </c>
      <c r="C32" s="1424"/>
      <c r="D32" s="1352" t="s">
        <v>1561</v>
      </c>
      <c r="E32" s="1352"/>
      <c r="F32" s="1352"/>
      <c r="G32" s="523" t="s">
        <v>2178</v>
      </c>
      <c r="H32" s="1352" t="s">
        <v>231</v>
      </c>
      <c r="I32" s="1352"/>
    </row>
    <row r="33" spans="1:9" ht="52.5" thickBot="1">
      <c r="A33" s="1364"/>
      <c r="B33" s="1364"/>
      <c r="C33" s="1425"/>
      <c r="D33" s="353" t="s">
        <v>2558</v>
      </c>
      <c r="E33" s="353" t="s">
        <v>2458</v>
      </c>
      <c r="F33" s="763" t="s">
        <v>2561</v>
      </c>
      <c r="G33" s="435" t="s">
        <v>2562</v>
      </c>
      <c r="H33" s="353" t="s">
        <v>2174</v>
      </c>
      <c r="I33" s="763" t="s">
        <v>333</v>
      </c>
    </row>
    <row r="34" spans="1:9" ht="18" customHeight="1">
      <c r="A34" s="1309" t="s">
        <v>17</v>
      </c>
      <c r="B34" s="1399" t="s">
        <v>205</v>
      </c>
      <c r="C34" s="476" t="s">
        <v>1463</v>
      </c>
      <c r="D34" s="176">
        <v>625.18399999999201</v>
      </c>
      <c r="E34" s="176">
        <v>412.85899999999799</v>
      </c>
      <c r="F34" s="491">
        <v>297.71600000000001</v>
      </c>
      <c r="G34" s="177">
        <v>2658.7219999999852</v>
      </c>
      <c r="H34" s="174">
        <v>0.51427969355153946</v>
      </c>
      <c r="I34" s="319">
        <v>1.0999341654462373</v>
      </c>
    </row>
    <row r="35" spans="1:9" ht="18" customHeight="1">
      <c r="A35" s="1309"/>
      <c r="B35" s="1400"/>
      <c r="C35" s="814" t="s">
        <v>1475</v>
      </c>
      <c r="D35" s="815">
        <v>3735.5247722599902</v>
      </c>
      <c r="E35" s="816">
        <v>6773.7996482400004</v>
      </c>
      <c r="F35" s="817">
        <v>470.11947900000001</v>
      </c>
      <c r="G35" s="818">
        <v>19518.822389775989</v>
      </c>
      <c r="H35" s="819">
        <v>-0.44853332453808681</v>
      </c>
      <c r="I35" s="820">
        <v>6.9459051137508601</v>
      </c>
    </row>
    <row r="36" spans="1:9" ht="18" customHeight="1">
      <c r="A36" s="1309"/>
      <c r="B36" s="1401" t="s">
        <v>206</v>
      </c>
      <c r="C36" s="328" t="s">
        <v>1463</v>
      </c>
      <c r="D36" s="1165">
        <v>0.66600000000000004</v>
      </c>
      <c r="E36" s="1165">
        <v>0.53500000000000003</v>
      </c>
      <c r="F36" s="822">
        <v>0.05</v>
      </c>
      <c r="G36" s="1016">
        <v>3.1920000000000002</v>
      </c>
      <c r="H36" s="174">
        <v>0.2448598130841122</v>
      </c>
      <c r="I36" s="319">
        <v>12.32</v>
      </c>
    </row>
    <row r="37" spans="1:9" ht="18" customHeight="1">
      <c r="A37" s="1309"/>
      <c r="B37" s="1400"/>
      <c r="C37" s="814" t="s">
        <v>1475</v>
      </c>
      <c r="D37" s="1166">
        <v>18.681369360000001</v>
      </c>
      <c r="E37" s="1166">
        <v>18.883086559999999</v>
      </c>
      <c r="F37" s="1167">
        <v>0.19286</v>
      </c>
      <c r="G37" s="1075">
        <v>89.034395040000007</v>
      </c>
      <c r="H37" s="819">
        <v>-1.068242733300262E-2</v>
      </c>
      <c r="I37" s="820">
        <v>95.864924608524319</v>
      </c>
    </row>
    <row r="38" spans="1:9" ht="18" customHeight="1">
      <c r="A38" s="1309"/>
      <c r="B38" s="1397" t="s">
        <v>1473</v>
      </c>
      <c r="C38" s="328" t="s">
        <v>1463</v>
      </c>
      <c r="D38" s="521">
        <v>0</v>
      </c>
      <c r="E38" s="521">
        <v>1E-3</v>
      </c>
      <c r="F38" s="822">
        <v>0.41199999999999998</v>
      </c>
      <c r="G38" s="173">
        <v>4.2000000000000003E-2</v>
      </c>
      <c r="H38" s="174">
        <v>-1</v>
      </c>
      <c r="I38" s="319">
        <v>-1</v>
      </c>
    </row>
    <row r="39" spans="1:9" ht="18" customHeight="1" thickBot="1">
      <c r="A39" s="1311"/>
      <c r="B39" s="1398"/>
      <c r="C39" s="368" t="s">
        <v>1475</v>
      </c>
      <c r="D39" s="480">
        <v>0</v>
      </c>
      <c r="E39" s="480">
        <v>3.6481350000000003E-2</v>
      </c>
      <c r="F39" s="1168">
        <v>27.42257305</v>
      </c>
      <c r="G39" s="492">
        <v>1.3733922500000002</v>
      </c>
      <c r="H39" s="178">
        <v>-1</v>
      </c>
      <c r="I39" s="318">
        <v>-1</v>
      </c>
    </row>
    <row r="40" spans="1:9" ht="18" customHeight="1">
      <c r="A40" s="1307" t="s">
        <v>170</v>
      </c>
      <c r="B40" s="1395" t="s">
        <v>1468</v>
      </c>
      <c r="C40" s="328" t="s">
        <v>1463</v>
      </c>
      <c r="D40" s="176">
        <v>1297.537</v>
      </c>
      <c r="E40" s="176">
        <v>1544.279</v>
      </c>
      <c r="F40" s="218">
        <v>1475.8810000000001</v>
      </c>
      <c r="G40" s="457">
        <v>7979.0030000000006</v>
      </c>
      <c r="H40" s="174">
        <v>-0.15977812299461425</v>
      </c>
      <c r="I40" s="319">
        <v>-0.12083901073325021</v>
      </c>
    </row>
    <row r="41" spans="1:9" ht="18" customHeight="1">
      <c r="A41" s="1309"/>
      <c r="B41" s="1396"/>
      <c r="C41" s="814" t="s">
        <v>1475</v>
      </c>
      <c r="D41" s="816">
        <v>17628</v>
      </c>
      <c r="E41" s="816">
        <v>22017</v>
      </c>
      <c r="F41" s="823">
        <v>24774</v>
      </c>
      <c r="G41" s="818">
        <v>100682</v>
      </c>
      <c r="H41" s="819">
        <v>-0.19934595994004634</v>
      </c>
      <c r="I41" s="820">
        <v>-0.28844756599660937</v>
      </c>
    </row>
    <row r="42" spans="1:9" ht="18" customHeight="1">
      <c r="A42" s="1309"/>
      <c r="B42" s="1396" t="s">
        <v>1727</v>
      </c>
      <c r="C42" s="328" t="s">
        <v>1463</v>
      </c>
      <c r="D42" s="490">
        <v>3.88</v>
      </c>
      <c r="E42" s="490">
        <v>0</v>
      </c>
      <c r="F42" s="822">
        <v>5.1950000000000003</v>
      </c>
      <c r="G42" s="813">
        <v>13.45</v>
      </c>
      <c r="H42" s="174" t="s">
        <v>334</v>
      </c>
      <c r="I42" s="319">
        <v>-0.25312800769971133</v>
      </c>
    </row>
    <row r="43" spans="1:9" ht="18" customHeight="1">
      <c r="A43" s="1309"/>
      <c r="B43" s="1396"/>
      <c r="C43" s="814" t="s">
        <v>1475</v>
      </c>
      <c r="D43" s="824">
        <v>165</v>
      </c>
      <c r="E43" s="824">
        <v>0</v>
      </c>
      <c r="F43" s="821">
        <v>22</v>
      </c>
      <c r="G43" s="825">
        <v>737</v>
      </c>
      <c r="H43" s="819" t="s">
        <v>334</v>
      </c>
      <c r="I43" s="820">
        <v>6.5</v>
      </c>
    </row>
    <row r="44" spans="1:9" ht="18" customHeight="1">
      <c r="A44" s="1309"/>
      <c r="B44" s="1397" t="s">
        <v>1470</v>
      </c>
      <c r="C44" s="328" t="s">
        <v>1463</v>
      </c>
      <c r="D44" s="176">
        <v>5042.1130000000003</v>
      </c>
      <c r="E44" s="1169">
        <v>21.54</v>
      </c>
      <c r="F44" s="329">
        <v>924.56899999999996</v>
      </c>
      <c r="G44" s="177">
        <v>49863.728999999999</v>
      </c>
      <c r="H44" s="1019">
        <v>233.08138347260913</v>
      </c>
      <c r="I44" s="1020">
        <v>4.4534739970732318</v>
      </c>
    </row>
    <row r="45" spans="1:9" ht="18" customHeight="1">
      <c r="A45" s="1309"/>
      <c r="B45" s="1400"/>
      <c r="C45" s="814" t="s">
        <v>1475</v>
      </c>
      <c r="D45" s="816">
        <v>5950</v>
      </c>
      <c r="E45" s="816">
        <v>18</v>
      </c>
      <c r="F45" s="823">
        <v>3011</v>
      </c>
      <c r="G45" s="818">
        <v>37169</v>
      </c>
      <c r="H45" s="826">
        <v>329.55555555555554</v>
      </c>
      <c r="I45" s="827">
        <v>0.97608767851212219</v>
      </c>
    </row>
    <row r="46" spans="1:9" ht="18" customHeight="1">
      <c r="A46" s="1309"/>
      <c r="B46" s="1397" t="s">
        <v>1471</v>
      </c>
      <c r="C46" s="328" t="s">
        <v>1463</v>
      </c>
      <c r="D46" s="176">
        <v>9311.2849999999999</v>
      </c>
      <c r="E46" s="176">
        <v>10413.504000000001</v>
      </c>
      <c r="F46" s="329">
        <v>3390.0830000000001</v>
      </c>
      <c r="G46" s="177">
        <v>53121.247000000003</v>
      </c>
      <c r="H46" s="174">
        <v>-0.10584516028418489</v>
      </c>
      <c r="I46" s="319">
        <v>1.746624492674663</v>
      </c>
    </row>
    <row r="47" spans="1:9" ht="18" customHeight="1" thickBot="1">
      <c r="A47" s="1311"/>
      <c r="B47" s="1398"/>
      <c r="C47" s="368" t="s">
        <v>1475</v>
      </c>
      <c r="D47" s="208">
        <v>4680</v>
      </c>
      <c r="E47" s="208">
        <v>3831</v>
      </c>
      <c r="F47" s="219">
        <v>1271</v>
      </c>
      <c r="G47" s="450">
        <v>35590</v>
      </c>
      <c r="H47" s="178">
        <v>0.221613155833986</v>
      </c>
      <c r="I47" s="318">
        <v>2.6821400472069237</v>
      </c>
    </row>
    <row r="48" spans="1:9" ht="18" customHeight="1">
      <c r="A48" s="1307" t="s">
        <v>171</v>
      </c>
      <c r="B48" s="1395" t="s">
        <v>1472</v>
      </c>
      <c r="C48" s="328" t="s">
        <v>1463</v>
      </c>
      <c r="D48" s="176">
        <v>380</v>
      </c>
      <c r="E48" s="176">
        <v>854.5</v>
      </c>
      <c r="F48" s="218">
        <v>1475</v>
      </c>
      <c r="G48" s="457">
        <v>3954.8</v>
      </c>
      <c r="H48" s="174">
        <v>-0.55529549444119364</v>
      </c>
      <c r="I48" s="510">
        <v>-0.74237288135593227</v>
      </c>
    </row>
    <row r="49" spans="1:9" ht="18" customHeight="1">
      <c r="A49" s="1309"/>
      <c r="B49" s="1396"/>
      <c r="C49" s="814" t="s">
        <v>1475</v>
      </c>
      <c r="D49" s="824">
        <v>95</v>
      </c>
      <c r="E49" s="824">
        <v>124</v>
      </c>
      <c r="F49" s="821">
        <v>263</v>
      </c>
      <c r="G49" s="825">
        <v>554</v>
      </c>
      <c r="H49" s="819">
        <v>-0.2338709677419355</v>
      </c>
      <c r="I49" s="820">
        <v>-0.63878326996197721</v>
      </c>
    </row>
    <row r="50" spans="1:9" ht="18" customHeight="1">
      <c r="A50" s="1309"/>
      <c r="B50" s="1396" t="s">
        <v>1470</v>
      </c>
      <c r="C50" s="328" t="s">
        <v>1463</v>
      </c>
      <c r="D50" s="176">
        <v>2602.712</v>
      </c>
      <c r="E50" s="176">
        <v>2526.8009999999999</v>
      </c>
      <c r="F50" s="329">
        <v>4229.0240000000003</v>
      </c>
      <c r="G50" s="177">
        <v>5563.92</v>
      </c>
      <c r="H50" s="522">
        <v>3.0042334160861994E-2</v>
      </c>
      <c r="I50" s="433">
        <v>-0.38455965253448554</v>
      </c>
    </row>
    <row r="51" spans="1:9" ht="18" customHeight="1">
      <c r="A51" s="1309"/>
      <c r="B51" s="1396"/>
      <c r="C51" s="814" t="s">
        <v>1475</v>
      </c>
      <c r="D51" s="816">
        <v>26501</v>
      </c>
      <c r="E51" s="816">
        <v>25101</v>
      </c>
      <c r="F51" s="821">
        <v>31198</v>
      </c>
      <c r="G51" s="818">
        <v>54101</v>
      </c>
      <c r="H51" s="826">
        <v>5.5774670331859344E-2</v>
      </c>
      <c r="I51" s="827">
        <v>-0.15055452272581571</v>
      </c>
    </row>
    <row r="52" spans="1:9" ht="18" customHeight="1">
      <c r="A52" s="1309"/>
      <c r="B52" s="1397" t="s">
        <v>2181</v>
      </c>
      <c r="C52" s="328" t="s">
        <v>1463</v>
      </c>
      <c r="D52" s="176">
        <v>69.863</v>
      </c>
      <c r="E52" s="176">
        <v>10.4</v>
      </c>
      <c r="F52" s="215" t="s">
        <v>334</v>
      </c>
      <c r="G52" s="177">
        <v>80.263000000000005</v>
      </c>
      <c r="H52" s="522">
        <v>5.7175961538461539</v>
      </c>
      <c r="I52" s="433" t="s">
        <v>334</v>
      </c>
    </row>
    <row r="53" spans="1:9" ht="18" customHeight="1" thickBot="1">
      <c r="A53" s="1311"/>
      <c r="B53" s="1398"/>
      <c r="C53" s="368" t="s">
        <v>1475</v>
      </c>
      <c r="D53" s="208">
        <v>718</v>
      </c>
      <c r="E53" s="208">
        <v>77</v>
      </c>
      <c r="F53" s="206" t="s">
        <v>334</v>
      </c>
      <c r="G53" s="450">
        <v>795</v>
      </c>
      <c r="H53" s="477">
        <v>8.324675324675324</v>
      </c>
      <c r="I53" s="432" t="s">
        <v>334</v>
      </c>
    </row>
    <row r="54" spans="1:9" ht="18" customHeight="1">
      <c r="A54" s="1285" t="s">
        <v>48</v>
      </c>
      <c r="B54" s="1285"/>
      <c r="C54" s="464" t="s">
        <v>1728</v>
      </c>
      <c r="D54" s="190">
        <v>19333.239999999994</v>
      </c>
      <c r="E54" s="190">
        <v>15784.418999999998</v>
      </c>
      <c r="F54" s="200">
        <v>11797.93</v>
      </c>
      <c r="G54" s="456">
        <v>123238.36799999997</v>
      </c>
      <c r="H54" s="183">
        <v>0.22483063836559314</v>
      </c>
      <c r="I54" s="455">
        <v>0.63869763594121975</v>
      </c>
    </row>
    <row r="55" spans="1:9" ht="18" customHeight="1" thickBot="1">
      <c r="A55" s="1286"/>
      <c r="B55" s="1286"/>
      <c r="C55" s="185" t="s">
        <v>1729</v>
      </c>
      <c r="D55" s="203">
        <v>59491.206141619987</v>
      </c>
      <c r="E55" s="203">
        <v>57960.719216149999</v>
      </c>
      <c r="F55" s="202">
        <v>61036.73491205</v>
      </c>
      <c r="G55" s="196">
        <v>249237.230177066</v>
      </c>
      <c r="H55" s="186">
        <v>2.6405588925879631E-2</v>
      </c>
      <c r="I55" s="454">
        <v>-2.5321288444688617E-2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F87"/>
  <sheetViews>
    <sheetView rightToLeft="1" topLeftCell="C1" zoomScaleNormal="100" workbookViewId="0">
      <selection activeCell="J41" sqref="J41"/>
    </sheetView>
  </sheetViews>
  <sheetFormatPr defaultColWidth="9.140625" defaultRowHeight="15"/>
  <cols>
    <col min="1" max="1" width="18.85546875" style="2" bestFit="1" customWidth="1"/>
    <col min="2" max="2" width="25.42578125" style="2" bestFit="1" customWidth="1"/>
    <col min="3" max="5" width="7.85546875" style="2" customWidth="1"/>
    <col min="6" max="6" width="9.42578125" style="2" customWidth="1"/>
    <col min="7" max="8" width="7.85546875" style="2" customWidth="1"/>
    <col min="9" max="9" width="9.85546875" style="2" customWidth="1"/>
    <col min="10" max="10" width="8.7109375" style="2" customWidth="1"/>
    <col min="11" max="11" width="10.140625" style="2" customWidth="1"/>
    <col min="12" max="12" width="9.140625" style="2" customWidth="1"/>
    <col min="13" max="13" width="9.42578125" style="2" customWidth="1"/>
    <col min="14" max="14" width="9" style="61" customWidth="1"/>
    <col min="15" max="15" width="9.42578125" style="63" customWidth="1"/>
    <col min="16" max="22" width="7.85546875" style="63" customWidth="1"/>
    <col min="23" max="29" width="7.85546875" style="2" customWidth="1"/>
    <col min="30" max="32" width="8.42578125" style="2" customWidth="1"/>
    <col min="33" max="16384" width="9.140625" style="2"/>
  </cols>
  <sheetData>
    <row r="1" spans="1:32" ht="15.75" customHeight="1">
      <c r="A1" s="1215" t="s">
        <v>22</v>
      </c>
      <c r="B1" s="1216"/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6"/>
      <c r="O1" s="1216"/>
      <c r="P1" s="1216"/>
      <c r="Q1" s="1216"/>
      <c r="R1" s="1216"/>
      <c r="S1" s="1216"/>
      <c r="T1" s="1216"/>
      <c r="U1" s="1216"/>
      <c r="V1" s="1216"/>
      <c r="W1" s="1216"/>
      <c r="X1" s="1216"/>
      <c r="Y1" s="1216"/>
      <c r="Z1" s="1216"/>
      <c r="AA1" s="1216"/>
      <c r="AB1" s="1216"/>
      <c r="AC1" s="1216"/>
      <c r="AD1" s="1216"/>
      <c r="AE1" s="1216"/>
      <c r="AF1" s="1216"/>
    </row>
    <row r="2" spans="1:32" ht="22.5" customHeight="1">
      <c r="A2" s="1207" t="s">
        <v>31</v>
      </c>
      <c r="B2" s="1208"/>
      <c r="C2" s="1208"/>
      <c r="D2" s="1208"/>
      <c r="E2" s="1208"/>
      <c r="F2" s="1208"/>
      <c r="G2" s="1208"/>
      <c r="H2" s="1208"/>
      <c r="I2" s="1208"/>
      <c r="J2" s="1208"/>
      <c r="K2" s="1208"/>
      <c r="L2" s="1208"/>
      <c r="M2" s="1208"/>
      <c r="N2" s="1208"/>
      <c r="O2" s="1208"/>
      <c r="P2" s="1208"/>
      <c r="Q2" s="1208"/>
      <c r="R2" s="1208"/>
      <c r="S2" s="1208"/>
      <c r="T2" s="1208"/>
      <c r="U2" s="1208"/>
      <c r="V2" s="1208"/>
      <c r="W2" s="1208"/>
      <c r="X2" s="1208"/>
      <c r="Y2" s="1208"/>
      <c r="Z2" s="1208"/>
      <c r="AA2" s="1208"/>
      <c r="AB2" s="1208"/>
      <c r="AC2" s="1208"/>
      <c r="AD2" s="1208"/>
      <c r="AE2" s="1208"/>
      <c r="AF2" s="1208"/>
    </row>
    <row r="3" spans="1:32" ht="19.5" customHeight="1">
      <c r="A3" s="198" t="s">
        <v>19</v>
      </c>
      <c r="B3" s="198" t="s">
        <v>0</v>
      </c>
      <c r="C3" s="198" t="s">
        <v>34</v>
      </c>
      <c r="D3" s="198" t="s">
        <v>35</v>
      </c>
      <c r="E3" s="198" t="s">
        <v>36</v>
      </c>
      <c r="F3" s="198" t="s">
        <v>37</v>
      </c>
      <c r="G3" s="198" t="s">
        <v>38</v>
      </c>
      <c r="H3" s="198" t="s">
        <v>39</v>
      </c>
      <c r="I3" s="198" t="s">
        <v>40</v>
      </c>
      <c r="J3" s="198" t="s">
        <v>41</v>
      </c>
      <c r="K3" s="198" t="s">
        <v>42</v>
      </c>
      <c r="L3" s="198" t="s">
        <v>43</v>
      </c>
      <c r="M3" s="198" t="s">
        <v>44</v>
      </c>
      <c r="N3" s="198" t="s">
        <v>169</v>
      </c>
      <c r="O3" s="198" t="s">
        <v>176</v>
      </c>
      <c r="P3" s="198" t="s">
        <v>1476</v>
      </c>
      <c r="Q3" s="198" t="s">
        <v>1507</v>
      </c>
      <c r="R3" s="198" t="s">
        <v>1557</v>
      </c>
      <c r="S3" s="198" t="s">
        <v>1613</v>
      </c>
      <c r="T3" s="198" t="s">
        <v>1643</v>
      </c>
      <c r="U3" s="198" t="s">
        <v>1704</v>
      </c>
      <c r="V3" s="198" t="s">
        <v>1732</v>
      </c>
      <c r="W3" s="514" t="s">
        <v>1857</v>
      </c>
      <c r="X3" s="514" t="s">
        <v>1911</v>
      </c>
      <c r="Y3" s="514" t="s">
        <v>1953</v>
      </c>
      <c r="Z3" s="514" t="s">
        <v>1977</v>
      </c>
      <c r="AA3" s="514" t="s">
        <v>2076</v>
      </c>
      <c r="AB3" s="514" t="s">
        <v>2198</v>
      </c>
      <c r="AC3" s="514" t="s">
        <v>2282</v>
      </c>
      <c r="AD3" s="514" t="s">
        <v>2343</v>
      </c>
      <c r="AE3" s="514" t="s">
        <v>2455</v>
      </c>
      <c r="AF3" s="514" t="s">
        <v>2554</v>
      </c>
    </row>
    <row r="4" spans="1:32" ht="15" customHeight="1">
      <c r="A4" s="1198" t="s">
        <v>22</v>
      </c>
      <c r="B4" s="115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</row>
    <row r="5" spans="1:32">
      <c r="A5" s="1200"/>
      <c r="B5" s="115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</row>
    <row r="6" spans="1:32">
      <c r="A6" s="1199"/>
      <c r="B6" s="115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</row>
    <row r="7" spans="1:32">
      <c r="A7" s="1201" t="s">
        <v>16</v>
      </c>
      <c r="B7" s="1202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</row>
    <row r="8" spans="1:32" s="29" customFormat="1">
      <c r="A8" s="1205" t="s">
        <v>18</v>
      </c>
      <c r="B8" s="1206"/>
      <c r="C8" s="1206"/>
      <c r="D8" s="1206"/>
      <c r="E8" s="1206"/>
      <c r="F8" s="1206"/>
      <c r="G8" s="1206"/>
      <c r="H8" s="1206"/>
      <c r="I8" s="1206"/>
      <c r="J8" s="1206"/>
      <c r="K8" s="1206"/>
      <c r="L8" s="1206"/>
      <c r="M8" s="1206"/>
      <c r="N8" s="1206"/>
      <c r="O8" s="1206"/>
      <c r="P8" s="1206"/>
      <c r="Q8" s="1206"/>
      <c r="R8" s="1206"/>
      <c r="S8" s="1206"/>
      <c r="T8" s="1206"/>
      <c r="U8" s="1206"/>
      <c r="V8" s="1206"/>
      <c r="W8" s="1206"/>
      <c r="X8" s="1206"/>
      <c r="Y8" s="1206"/>
      <c r="Z8" s="1206"/>
      <c r="AA8" s="1206"/>
      <c r="AB8" s="1206"/>
      <c r="AC8" s="1206"/>
      <c r="AD8" s="1206"/>
      <c r="AE8" s="1206"/>
      <c r="AF8" s="1206"/>
    </row>
    <row r="9" spans="1:32" ht="22.5" customHeight="1">
      <c r="A9" s="1207" t="s">
        <v>31</v>
      </c>
      <c r="B9" s="1208"/>
      <c r="C9" s="1208"/>
      <c r="D9" s="1208"/>
      <c r="E9" s="1208"/>
      <c r="F9" s="1208"/>
      <c r="G9" s="1208"/>
      <c r="H9" s="1208"/>
      <c r="I9" s="1208"/>
      <c r="J9" s="1208"/>
      <c r="K9" s="1208"/>
      <c r="L9" s="1208"/>
      <c r="M9" s="1208"/>
      <c r="N9" s="1208"/>
      <c r="O9" s="1208"/>
      <c r="P9" s="1208"/>
      <c r="Q9" s="1208"/>
      <c r="R9" s="1208"/>
      <c r="S9" s="1208"/>
      <c r="T9" s="1208"/>
      <c r="U9" s="1208"/>
      <c r="V9" s="1208"/>
      <c r="W9" s="1208"/>
      <c r="X9" s="1208"/>
      <c r="Y9" s="1208"/>
      <c r="Z9" s="1208"/>
      <c r="AA9" s="1208"/>
      <c r="AB9" s="1208"/>
      <c r="AC9" s="1208"/>
      <c r="AD9" s="1208"/>
      <c r="AE9" s="1208"/>
      <c r="AF9" s="1208"/>
    </row>
    <row r="10" spans="1:32">
      <c r="A10" s="198" t="s">
        <v>19</v>
      </c>
      <c r="B10" s="198" t="s">
        <v>0</v>
      </c>
      <c r="C10" s="198" t="s">
        <v>34</v>
      </c>
      <c r="D10" s="198" t="s">
        <v>35</v>
      </c>
      <c r="E10" s="198" t="s">
        <v>36</v>
      </c>
      <c r="F10" s="198" t="s">
        <v>37</v>
      </c>
      <c r="G10" s="198" t="s">
        <v>38</v>
      </c>
      <c r="H10" s="198" t="s">
        <v>39</v>
      </c>
      <c r="I10" s="198" t="s">
        <v>40</v>
      </c>
      <c r="J10" s="198" t="s">
        <v>41</v>
      </c>
      <c r="K10" s="198" t="s">
        <v>42</v>
      </c>
      <c r="L10" s="198" t="s">
        <v>43</v>
      </c>
      <c r="M10" s="198" t="s">
        <v>44</v>
      </c>
      <c r="N10" s="198" t="s">
        <v>169</v>
      </c>
      <c r="O10" s="198" t="s">
        <v>176</v>
      </c>
      <c r="P10" s="198" t="s">
        <v>1476</v>
      </c>
      <c r="Q10" s="198" t="s">
        <v>1507</v>
      </c>
      <c r="R10" s="198" t="s">
        <v>1557</v>
      </c>
      <c r="S10" s="198" t="s">
        <v>1613</v>
      </c>
      <c r="T10" s="198" t="s">
        <v>1643</v>
      </c>
      <c r="U10" s="198" t="s">
        <v>1704</v>
      </c>
      <c r="V10" s="198" t="s">
        <v>1732</v>
      </c>
      <c r="W10" s="514" t="s">
        <v>1857</v>
      </c>
      <c r="X10" s="514" t="s">
        <v>1911</v>
      </c>
      <c r="Y10" s="514" t="s">
        <v>1953</v>
      </c>
      <c r="Z10" s="514" t="s">
        <v>1977</v>
      </c>
      <c r="AA10" s="514" t="s">
        <v>2076</v>
      </c>
      <c r="AB10" s="514" t="s">
        <v>2198</v>
      </c>
      <c r="AC10" s="514" t="s">
        <v>2282</v>
      </c>
      <c r="AD10" s="514" t="s">
        <v>2343</v>
      </c>
      <c r="AE10" s="514" t="s">
        <v>2455</v>
      </c>
      <c r="AF10" s="514" t="s">
        <v>2554</v>
      </c>
    </row>
    <row r="11" spans="1:32">
      <c r="A11" s="1198" t="s">
        <v>23</v>
      </c>
      <c r="B11" s="115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</row>
    <row r="12" spans="1:32">
      <c r="A12" s="1200"/>
      <c r="B12" s="115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</row>
    <row r="13" spans="1:32">
      <c r="A13" s="1199"/>
      <c r="B13" s="115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</row>
    <row r="14" spans="1:32">
      <c r="A14" s="1201" t="s">
        <v>16</v>
      </c>
      <c r="B14" s="1202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</row>
    <row r="15" spans="1:32">
      <c r="A15" s="1205" t="s">
        <v>170</v>
      </c>
      <c r="B15" s="1206"/>
      <c r="C15" s="1206"/>
      <c r="D15" s="1206"/>
      <c r="E15" s="1206"/>
      <c r="F15" s="1206"/>
      <c r="G15" s="1206"/>
      <c r="H15" s="1206"/>
      <c r="I15" s="1206"/>
      <c r="J15" s="1206"/>
      <c r="K15" s="1206"/>
      <c r="L15" s="1206"/>
      <c r="M15" s="1206"/>
      <c r="N15" s="1206"/>
      <c r="O15" s="1206"/>
      <c r="P15" s="1206"/>
      <c r="Q15" s="1206"/>
      <c r="R15" s="1206"/>
      <c r="S15" s="1206"/>
      <c r="T15" s="1206"/>
      <c r="U15" s="1206"/>
      <c r="V15" s="1206"/>
      <c r="W15" s="1206"/>
      <c r="X15" s="1206"/>
      <c r="Y15" s="1206"/>
      <c r="Z15" s="1206"/>
      <c r="AA15" s="1206"/>
      <c r="AB15" s="1206"/>
      <c r="AC15" s="1206"/>
      <c r="AD15" s="1206"/>
      <c r="AE15" s="1206"/>
      <c r="AF15" s="1206"/>
    </row>
    <row r="16" spans="1:32" ht="22.5" customHeight="1">
      <c r="A16" s="1207" t="s">
        <v>31</v>
      </c>
      <c r="B16" s="1208"/>
      <c r="C16" s="1208"/>
      <c r="D16" s="1208"/>
      <c r="E16" s="1208"/>
      <c r="F16" s="1208"/>
      <c r="G16" s="1208"/>
      <c r="H16" s="1208"/>
      <c r="I16" s="1208"/>
      <c r="J16" s="1208"/>
      <c r="K16" s="1208"/>
      <c r="L16" s="1208"/>
      <c r="M16" s="1208"/>
      <c r="N16" s="1208"/>
      <c r="O16" s="1208"/>
      <c r="P16" s="1208"/>
      <c r="Q16" s="1208"/>
      <c r="R16" s="1208"/>
      <c r="S16" s="1208"/>
      <c r="T16" s="1208"/>
      <c r="U16" s="1208"/>
      <c r="V16" s="1208"/>
      <c r="W16" s="1208"/>
      <c r="X16" s="1208"/>
      <c r="Y16" s="1208"/>
      <c r="Z16" s="1208"/>
      <c r="AA16" s="1208"/>
      <c r="AB16" s="1208"/>
      <c r="AC16" s="1208"/>
      <c r="AD16" s="1208"/>
      <c r="AE16" s="1208"/>
      <c r="AF16" s="1208"/>
    </row>
    <row r="17" spans="1:32">
      <c r="A17" s="198" t="s">
        <v>19</v>
      </c>
      <c r="B17" s="198" t="s">
        <v>0</v>
      </c>
      <c r="C17" s="198" t="s">
        <v>34</v>
      </c>
      <c r="D17" s="198" t="s">
        <v>35</v>
      </c>
      <c r="E17" s="198" t="s">
        <v>36</v>
      </c>
      <c r="F17" s="198" t="s">
        <v>37</v>
      </c>
      <c r="G17" s="198" t="s">
        <v>38</v>
      </c>
      <c r="H17" s="198" t="s">
        <v>39</v>
      </c>
      <c r="I17" s="198" t="s">
        <v>40</v>
      </c>
      <c r="J17" s="198" t="s">
        <v>41</v>
      </c>
      <c r="K17" s="198" t="s">
        <v>42</v>
      </c>
      <c r="L17" s="198" t="s">
        <v>43</v>
      </c>
      <c r="M17" s="198" t="s">
        <v>44</v>
      </c>
      <c r="N17" s="198" t="s">
        <v>169</v>
      </c>
      <c r="O17" s="198" t="s">
        <v>176</v>
      </c>
      <c r="P17" s="198" t="s">
        <v>1476</v>
      </c>
      <c r="Q17" s="198" t="s">
        <v>1507</v>
      </c>
      <c r="R17" s="198" t="s">
        <v>1557</v>
      </c>
      <c r="S17" s="198" t="s">
        <v>1613</v>
      </c>
      <c r="T17" s="198" t="s">
        <v>1643</v>
      </c>
      <c r="U17" s="198" t="s">
        <v>1704</v>
      </c>
      <c r="V17" s="198" t="s">
        <v>1732</v>
      </c>
      <c r="W17" s="514" t="s">
        <v>1857</v>
      </c>
      <c r="X17" s="514" t="s">
        <v>1911</v>
      </c>
      <c r="Y17" s="514" t="s">
        <v>1953</v>
      </c>
      <c r="Z17" s="514" t="s">
        <v>1977</v>
      </c>
      <c r="AA17" s="514" t="s">
        <v>2076</v>
      </c>
      <c r="AB17" s="514" t="s">
        <v>2198</v>
      </c>
      <c r="AC17" s="514" t="s">
        <v>2282</v>
      </c>
      <c r="AD17" s="514" t="s">
        <v>2343</v>
      </c>
      <c r="AE17" s="514" t="s">
        <v>2455</v>
      </c>
      <c r="AF17" s="514" t="s">
        <v>2554</v>
      </c>
    </row>
    <row r="18" spans="1:32">
      <c r="A18" s="1198" t="s">
        <v>167</v>
      </c>
      <c r="B18" s="115" t="s">
        <v>168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303456</v>
      </c>
    </row>
    <row r="19" spans="1:32" ht="15" customHeight="1">
      <c r="A19" s="1199"/>
      <c r="B19" s="115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</row>
    <row r="20" spans="1:32">
      <c r="A20" s="1201" t="s">
        <v>16</v>
      </c>
      <c r="B20" s="1202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311503</v>
      </c>
    </row>
    <row r="21" spans="1:32">
      <c r="A21" s="1205" t="s">
        <v>171</v>
      </c>
      <c r="B21" s="1206"/>
      <c r="C21" s="1206"/>
      <c r="D21" s="1206"/>
      <c r="E21" s="1206"/>
      <c r="F21" s="1206"/>
      <c r="G21" s="1206"/>
      <c r="H21" s="1206"/>
      <c r="I21" s="1206"/>
      <c r="J21" s="1206"/>
      <c r="K21" s="1206"/>
      <c r="L21" s="1206"/>
      <c r="M21" s="1206"/>
      <c r="N21" s="1206"/>
      <c r="O21" s="1206"/>
      <c r="P21" s="1206"/>
      <c r="Q21" s="1206"/>
      <c r="R21" s="1206"/>
      <c r="S21" s="1206"/>
      <c r="T21" s="1206"/>
      <c r="U21" s="1206"/>
      <c r="V21" s="1206"/>
      <c r="W21" s="1206"/>
      <c r="X21" s="1206"/>
      <c r="Y21" s="1206"/>
      <c r="Z21" s="1206"/>
      <c r="AA21" s="1206"/>
      <c r="AB21" s="1206"/>
      <c r="AC21" s="1206"/>
      <c r="AD21" s="1206"/>
      <c r="AE21" s="1206"/>
      <c r="AF21" s="1206"/>
    </row>
    <row r="22" spans="1:32" ht="22.5" customHeight="1">
      <c r="A22" s="1207" t="s">
        <v>31</v>
      </c>
      <c r="B22" s="1208"/>
      <c r="C22" s="1208"/>
      <c r="D22" s="1208"/>
      <c r="E22" s="1208"/>
      <c r="F22" s="1208"/>
      <c r="G22" s="1208"/>
      <c r="H22" s="1208"/>
      <c r="I22" s="1208"/>
      <c r="J22" s="1208"/>
      <c r="K22" s="1208"/>
      <c r="L22" s="1208"/>
      <c r="M22" s="1208"/>
      <c r="N22" s="1208"/>
      <c r="O22" s="1208"/>
      <c r="P22" s="1208"/>
      <c r="Q22" s="1208"/>
      <c r="R22" s="1208"/>
      <c r="S22" s="1208"/>
      <c r="T22" s="1208"/>
      <c r="U22" s="1208"/>
      <c r="V22" s="1208"/>
      <c r="W22" s="1208"/>
      <c r="X22" s="1208"/>
      <c r="Y22" s="1208"/>
      <c r="Z22" s="1208"/>
      <c r="AA22" s="1208"/>
      <c r="AB22" s="1208"/>
      <c r="AC22" s="1208"/>
      <c r="AD22" s="1208"/>
      <c r="AE22" s="1208"/>
      <c r="AF22" s="1208"/>
    </row>
    <row r="23" spans="1:32">
      <c r="A23" s="198" t="s">
        <v>19</v>
      </c>
      <c r="B23" s="198" t="s">
        <v>0</v>
      </c>
      <c r="C23" s="198" t="s">
        <v>34</v>
      </c>
      <c r="D23" s="198" t="s">
        <v>35</v>
      </c>
      <c r="E23" s="198" t="s">
        <v>36</v>
      </c>
      <c r="F23" s="198" t="s">
        <v>37</v>
      </c>
      <c r="G23" s="198" t="s">
        <v>38</v>
      </c>
      <c r="H23" s="198" t="s">
        <v>39</v>
      </c>
      <c r="I23" s="198" t="s">
        <v>40</v>
      </c>
      <c r="J23" s="198" t="s">
        <v>41</v>
      </c>
      <c r="K23" s="198" t="s">
        <v>42</v>
      </c>
      <c r="L23" s="198" t="s">
        <v>43</v>
      </c>
      <c r="M23" s="198" t="s">
        <v>44</v>
      </c>
      <c r="N23" s="198" t="s">
        <v>169</v>
      </c>
      <c r="O23" s="198" t="s">
        <v>176</v>
      </c>
      <c r="P23" s="198" t="s">
        <v>1476</v>
      </c>
      <c r="Q23" s="198" t="s">
        <v>1507</v>
      </c>
      <c r="R23" s="198" t="s">
        <v>1557</v>
      </c>
      <c r="S23" s="198" t="s">
        <v>1613</v>
      </c>
      <c r="T23" s="198" t="s">
        <v>1643</v>
      </c>
      <c r="U23" s="198" t="s">
        <v>1704</v>
      </c>
      <c r="V23" s="198" t="s">
        <v>1732</v>
      </c>
      <c r="W23" s="514" t="s">
        <v>1857</v>
      </c>
      <c r="X23" s="514" t="s">
        <v>1911</v>
      </c>
      <c r="Y23" s="514" t="s">
        <v>1953</v>
      </c>
      <c r="Z23" s="514" t="s">
        <v>1977</v>
      </c>
      <c r="AA23" s="514" t="s">
        <v>2076</v>
      </c>
      <c r="AB23" s="514" t="s">
        <v>2198</v>
      </c>
      <c r="AC23" s="514" t="s">
        <v>2282</v>
      </c>
      <c r="AD23" s="514" t="s">
        <v>2343</v>
      </c>
      <c r="AE23" s="514" t="s">
        <v>2455</v>
      </c>
      <c r="AF23" s="514" t="s">
        <v>2554</v>
      </c>
    </row>
    <row r="24" spans="1:32">
      <c r="A24" s="1198" t="s">
        <v>331</v>
      </c>
      <c r="B24" s="115" t="s">
        <v>168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</row>
    <row r="25" spans="1:32">
      <c r="A25" s="1199"/>
      <c r="B25" s="115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</row>
    <row r="26" spans="1:32">
      <c r="A26" s="1201" t="s">
        <v>16</v>
      </c>
      <c r="B26" s="1202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</row>
    <row r="27" spans="1:32">
      <c r="W27" s="63"/>
      <c r="X27" s="63"/>
      <c r="Y27" s="63"/>
      <c r="Z27" s="63"/>
      <c r="AA27" s="63"/>
      <c r="AB27" s="63"/>
      <c r="AC27" s="63"/>
      <c r="AD27" s="63"/>
      <c r="AE27" s="63"/>
      <c r="AF27" s="63"/>
    </row>
    <row r="28" spans="1:32" ht="23.25" customHeight="1">
      <c r="B28" s="198" t="s">
        <v>184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</row>
    <row r="29" spans="1:32" ht="22.5">
      <c r="B29" s="198" t="s">
        <v>1464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  <c r="AC29" s="31">
        <v>7242285.2498731334</v>
      </c>
      <c r="AD29" s="31">
        <v>10169487.967747765</v>
      </c>
      <c r="AE29" s="31">
        <v>16230111.245736547</v>
      </c>
      <c r="AF29" s="31">
        <v>21347106.595784932</v>
      </c>
    </row>
    <row r="30" spans="1:32">
      <c r="B30" s="198" t="s">
        <v>172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</row>
    <row r="31" spans="1:32">
      <c r="B31" s="198" t="s">
        <v>336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</row>
    <row r="32" spans="1:32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276"/>
      <c r="O32" s="162"/>
      <c r="P32" s="162"/>
      <c r="Q32" s="162"/>
      <c r="R32" s="162"/>
      <c r="S32" s="162"/>
      <c r="T32" s="162"/>
      <c r="U32" s="162"/>
      <c r="V32" s="162"/>
    </row>
    <row r="34" spans="1:22" ht="19.5" customHeight="1">
      <c r="A34" s="198" t="s">
        <v>19</v>
      </c>
      <c r="B34" s="198" t="s">
        <v>0</v>
      </c>
      <c r="C34" s="198" t="s">
        <v>1643</v>
      </c>
      <c r="D34" s="198" t="s">
        <v>1704</v>
      </c>
      <c r="E34" s="198" t="s">
        <v>1732</v>
      </c>
      <c r="F34" s="198" t="s">
        <v>1857</v>
      </c>
      <c r="G34" s="198" t="s">
        <v>1911</v>
      </c>
      <c r="H34" s="198" t="s">
        <v>1953</v>
      </c>
      <c r="I34" s="198" t="s">
        <v>1977</v>
      </c>
      <c r="J34" s="198" t="s">
        <v>2076</v>
      </c>
      <c r="K34" s="198" t="s">
        <v>2198</v>
      </c>
      <c r="L34" s="198" t="s">
        <v>2282</v>
      </c>
      <c r="M34" s="198" t="s">
        <v>2343</v>
      </c>
      <c r="N34" s="198" t="s">
        <v>2455</v>
      </c>
      <c r="O34" s="198" t="s">
        <v>2554</v>
      </c>
      <c r="P34" s="62"/>
      <c r="Q34" s="2"/>
      <c r="R34" s="2"/>
      <c r="S34" s="2"/>
      <c r="T34" s="2"/>
      <c r="U34" s="2"/>
      <c r="V34" s="2"/>
    </row>
    <row r="35" spans="1:22">
      <c r="A35" s="275" t="s">
        <v>22</v>
      </c>
      <c r="B35" s="275" t="s">
        <v>16</v>
      </c>
      <c r="C35" s="60">
        <v>368221.63299199997</v>
      </c>
      <c r="D35" s="60">
        <v>434315.297778012</v>
      </c>
      <c r="E35" s="60">
        <v>245782.37129360801</v>
      </c>
      <c r="F35" s="60">
        <v>431868.80264898</v>
      </c>
      <c r="G35" s="60">
        <v>643463.56591221795</v>
      </c>
      <c r="H35" s="60">
        <v>826429.66201676405</v>
      </c>
      <c r="I35" s="60">
        <v>960970.14175312198</v>
      </c>
      <c r="J35" s="60">
        <v>1018358.479404391</v>
      </c>
      <c r="K35" s="60">
        <v>2492806.0563624143</v>
      </c>
      <c r="L35" s="60">
        <v>1719076.7538502361</v>
      </c>
      <c r="M35" s="60">
        <v>3867566.1228121803</v>
      </c>
      <c r="N35" s="60">
        <v>3447644.7919667321</v>
      </c>
      <c r="O35" s="60">
        <v>2316467.8572620079</v>
      </c>
      <c r="P35" s="29"/>
      <c r="Q35" s="29"/>
      <c r="R35" s="29"/>
      <c r="S35" s="29"/>
      <c r="T35" s="29"/>
      <c r="U35" s="29"/>
      <c r="V35" s="29"/>
    </row>
    <row r="36" spans="1:22">
      <c r="A36" s="275" t="s">
        <v>23</v>
      </c>
      <c r="B36" s="275" t="s">
        <v>16</v>
      </c>
      <c r="C36" s="60">
        <v>209414.26079292101</v>
      </c>
      <c r="D36" s="60">
        <v>259987.831946833</v>
      </c>
      <c r="E36" s="60">
        <v>169887.37987704301</v>
      </c>
      <c r="F36" s="60">
        <v>331606.67989353801</v>
      </c>
      <c r="G36" s="60">
        <v>378908.62732394598</v>
      </c>
      <c r="H36" s="60">
        <v>496691.33286270406</v>
      </c>
      <c r="I36" s="60">
        <v>653190.03777481499</v>
      </c>
      <c r="J36" s="60">
        <v>580307.72744451393</v>
      </c>
      <c r="K36" s="60">
        <v>1126351.779812909</v>
      </c>
      <c r="L36" s="60">
        <v>940386.96402439498</v>
      </c>
      <c r="M36" s="60">
        <v>1842598.155176603</v>
      </c>
      <c r="N36" s="60">
        <v>1364736.558081652</v>
      </c>
      <c r="O36" s="60">
        <v>958559.40318005392</v>
      </c>
      <c r="P36" s="2"/>
      <c r="Q36" s="2"/>
      <c r="R36" s="2"/>
      <c r="S36" s="2"/>
      <c r="T36" s="2"/>
      <c r="U36" s="2"/>
      <c r="V36" s="2"/>
    </row>
    <row r="37" spans="1:22">
      <c r="A37" s="275" t="s">
        <v>167</v>
      </c>
      <c r="B37" s="275" t="s">
        <v>16</v>
      </c>
      <c r="C37" s="60">
        <v>103342</v>
      </c>
      <c r="D37" s="60">
        <v>110054</v>
      </c>
      <c r="E37" s="60">
        <v>108697</v>
      </c>
      <c r="F37" s="60">
        <v>136792</v>
      </c>
      <c r="G37" s="60">
        <v>135364</v>
      </c>
      <c r="H37" s="60">
        <v>156293</v>
      </c>
      <c r="I37" s="60">
        <v>144761</v>
      </c>
      <c r="J37" s="60">
        <v>78898</v>
      </c>
      <c r="K37" s="60">
        <v>141542</v>
      </c>
      <c r="L37" s="60">
        <v>179034</v>
      </c>
      <c r="M37" s="60">
        <v>238261</v>
      </c>
      <c r="N37" s="60">
        <v>213209</v>
      </c>
      <c r="O37" s="60">
        <v>311503</v>
      </c>
      <c r="P37" s="2"/>
      <c r="Q37" s="2"/>
      <c r="R37" s="2"/>
      <c r="S37" s="2"/>
      <c r="T37" s="2"/>
      <c r="U37" s="2"/>
      <c r="V37" s="2"/>
    </row>
    <row r="38" spans="1:22">
      <c r="A38" s="275" t="s">
        <v>331</v>
      </c>
      <c r="B38" s="275" t="s">
        <v>16</v>
      </c>
      <c r="C38" s="60">
        <v>44952</v>
      </c>
      <c r="D38" s="60">
        <v>23661</v>
      </c>
      <c r="E38" s="60">
        <v>35440</v>
      </c>
      <c r="F38" s="60">
        <v>91468</v>
      </c>
      <c r="G38" s="60">
        <v>53804</v>
      </c>
      <c r="H38" s="60">
        <v>22678</v>
      </c>
      <c r="I38" s="60">
        <v>58646</v>
      </c>
      <c r="J38" s="60">
        <v>32018</v>
      </c>
      <c r="K38" s="60">
        <v>62421</v>
      </c>
      <c r="L38" s="60">
        <v>88705</v>
      </c>
      <c r="M38" s="60">
        <v>112198</v>
      </c>
      <c r="N38" s="60">
        <v>91405</v>
      </c>
      <c r="O38" s="60">
        <v>39346</v>
      </c>
      <c r="P38" s="90"/>
      <c r="Q38" s="90"/>
      <c r="R38" s="90"/>
      <c r="S38" s="90"/>
      <c r="T38" s="90"/>
      <c r="U38" s="90"/>
      <c r="V38" s="90"/>
    </row>
    <row r="39" spans="1:22">
      <c r="B39" s="198" t="s">
        <v>184</v>
      </c>
      <c r="C39" s="31">
        <v>725929.89378492092</v>
      </c>
      <c r="D39" s="31">
        <v>828018.12972484506</v>
      </c>
      <c r="E39" s="31">
        <v>559806.75117065106</v>
      </c>
      <c r="F39" s="31">
        <v>991735.48254251806</v>
      </c>
      <c r="G39" s="31">
        <v>1211540.1932361638</v>
      </c>
      <c r="H39" s="31">
        <v>1502091.9948794681</v>
      </c>
      <c r="I39" s="31">
        <v>1817567.179527937</v>
      </c>
      <c r="J39" s="31">
        <v>1709582.206848905</v>
      </c>
      <c r="K39" s="31">
        <v>3823120.8361753235</v>
      </c>
      <c r="L39" s="31">
        <v>2927202.7178746313</v>
      </c>
      <c r="M39" s="31">
        <v>6060623.2779887831</v>
      </c>
      <c r="N39" s="31">
        <v>5116995.3500483837</v>
      </c>
      <c r="O39" s="31">
        <v>3625876.2604420618</v>
      </c>
      <c r="P39" s="2"/>
      <c r="Q39" s="2"/>
      <c r="R39" s="2"/>
      <c r="S39" s="2"/>
      <c r="T39" s="2"/>
      <c r="U39" s="2"/>
      <c r="V39" s="2"/>
    </row>
    <row r="40" spans="1:22" ht="22.5">
      <c r="B40" s="198" t="s">
        <v>1464</v>
      </c>
      <c r="C40" s="31">
        <v>2496278.4720762903</v>
      </c>
      <c r="D40" s="31">
        <v>3222208.365861211</v>
      </c>
      <c r="E40" s="31">
        <v>4050226.4955860563</v>
      </c>
      <c r="F40" s="31">
        <v>4610033.2467567073</v>
      </c>
      <c r="G40" s="31">
        <v>5601768.7292992249</v>
      </c>
      <c r="H40" s="31">
        <v>6813308.9225353887</v>
      </c>
      <c r="I40" s="31">
        <v>8315400.9174148571</v>
      </c>
      <c r="J40" s="31">
        <v>0</v>
      </c>
      <c r="K40" s="31">
        <f>J41</f>
        <v>1709582.206848905</v>
      </c>
      <c r="L40" s="31">
        <f t="shared" ref="L40:O40" si="0">K41</f>
        <v>5532703.0430242289</v>
      </c>
      <c r="M40" s="31">
        <f t="shared" si="0"/>
        <v>8459905.7608988602</v>
      </c>
      <c r="N40" s="31">
        <f t="shared" si="0"/>
        <v>14520529.038887642</v>
      </c>
      <c r="O40" s="31">
        <f t="shared" si="0"/>
        <v>19637524.388936028</v>
      </c>
    </row>
    <row r="41" spans="1:22">
      <c r="B41" s="514" t="s">
        <v>2452</v>
      </c>
      <c r="C41" s="31">
        <v>3222208.365861211</v>
      </c>
      <c r="D41" s="31">
        <v>4050226.4955860563</v>
      </c>
      <c r="E41" s="31">
        <v>4610033.2467567073</v>
      </c>
      <c r="F41" s="31">
        <v>5601768.7292992249</v>
      </c>
      <c r="G41" s="31">
        <v>6813308.9225353887</v>
      </c>
      <c r="H41" s="31">
        <v>8315400.9174148571</v>
      </c>
      <c r="I41" s="31">
        <v>10132968.096942794</v>
      </c>
      <c r="J41" s="31">
        <f>J40+J39</f>
        <v>1709582.206848905</v>
      </c>
      <c r="K41" s="31">
        <f>K40+K39</f>
        <v>5532703.0430242289</v>
      </c>
      <c r="L41" s="31">
        <f t="shared" ref="L41:O41" si="1">L40+L39</f>
        <v>8459905.7608988602</v>
      </c>
      <c r="M41" s="31">
        <f t="shared" si="1"/>
        <v>14520529.038887642</v>
      </c>
      <c r="N41" s="31">
        <f t="shared" si="1"/>
        <v>19637524.388936028</v>
      </c>
      <c r="O41" s="31">
        <f t="shared" si="1"/>
        <v>23263400.649378091</v>
      </c>
    </row>
    <row r="43" spans="1:22">
      <c r="A43" s="115" t="s">
        <v>15</v>
      </c>
      <c r="B43" s="31">
        <v>2735875.8230702057</v>
      </c>
    </row>
    <row r="44" spans="1:22">
      <c r="A44" s="115" t="s">
        <v>14</v>
      </c>
      <c r="B44" s="31">
        <v>200924.49597394001</v>
      </c>
    </row>
    <row r="45" spans="1:22">
      <c r="A45" s="115" t="s">
        <v>13</v>
      </c>
      <c r="B45" s="31">
        <v>346282.941397916</v>
      </c>
    </row>
    <row r="46" spans="1:22">
      <c r="A46" s="115" t="s">
        <v>1382</v>
      </c>
      <c r="B46" s="31">
        <v>342793</v>
      </c>
    </row>
    <row r="68" spans="1:8" ht="19.5" thickBot="1">
      <c r="A68" s="274"/>
      <c r="B68" s="273"/>
      <c r="C68" s="1214"/>
      <c r="D68" s="1214"/>
      <c r="E68" s="1214"/>
      <c r="F68" s="272"/>
      <c r="G68" s="1197" t="s">
        <v>1725</v>
      </c>
      <c r="H68" s="1197"/>
    </row>
    <row r="69" spans="1:8" ht="42.75" thickBot="1">
      <c r="A69" s="1210" t="s">
        <v>19</v>
      </c>
      <c r="B69" s="1212" t="s">
        <v>0</v>
      </c>
      <c r="C69" s="1203" t="s">
        <v>1561</v>
      </c>
      <c r="D69" s="1203"/>
      <c r="E69" s="1203"/>
      <c r="F69" s="252" t="s">
        <v>1737</v>
      </c>
      <c r="G69" s="1203" t="s">
        <v>231</v>
      </c>
      <c r="H69" s="1204"/>
    </row>
    <row r="70" spans="1:8" ht="34.5">
      <c r="A70" s="1211"/>
      <c r="B70" s="1213"/>
      <c r="C70" s="505" t="s">
        <v>2555</v>
      </c>
      <c r="D70" s="505" t="s">
        <v>2456</v>
      </c>
      <c r="E70" s="503" t="s">
        <v>2555</v>
      </c>
      <c r="F70" s="508" t="s">
        <v>2556</v>
      </c>
      <c r="G70" s="1193" t="s">
        <v>2174</v>
      </c>
      <c r="H70" s="1195" t="s">
        <v>333</v>
      </c>
    </row>
    <row r="71" spans="1:8" ht="17.25" customHeight="1">
      <c r="A71" s="1211"/>
      <c r="B71" s="1213"/>
      <c r="C71" s="507">
        <v>99</v>
      </c>
      <c r="D71" s="506">
        <v>99</v>
      </c>
      <c r="E71" s="504">
        <v>98</v>
      </c>
      <c r="F71" s="509">
        <v>99</v>
      </c>
      <c r="G71" s="1194"/>
      <c r="H71" s="1196"/>
    </row>
    <row r="72" spans="1:8" ht="17.25">
      <c r="A72" s="1209" t="s">
        <v>1736</v>
      </c>
      <c r="B72" s="223" t="s">
        <v>15</v>
      </c>
      <c r="C72" s="271">
        <v>2068789.01519226</v>
      </c>
      <c r="D72" s="271">
        <v>3343361.0166321499</v>
      </c>
      <c r="E72" s="270">
        <v>335012.481910109</v>
      </c>
      <c r="F72" s="270">
        <v>14206686.257181074</v>
      </c>
      <c r="G72" s="268">
        <v>-0.38122476008402995</v>
      </c>
      <c r="H72" s="997">
        <v>5.1752595109198358</v>
      </c>
    </row>
    <row r="73" spans="1:8" ht="17.25">
      <c r="A73" s="1209"/>
      <c r="B73" s="223" t="s">
        <v>14</v>
      </c>
      <c r="C73" s="271">
        <v>16979.887945668001</v>
      </c>
      <c r="D73" s="271">
        <v>978.88241418099994</v>
      </c>
      <c r="E73" s="270">
        <v>7147.5868909009996</v>
      </c>
      <c r="F73" s="270">
        <v>43600.199876765008</v>
      </c>
      <c r="G73" s="268">
        <v>16.346197765616761</v>
      </c>
      <c r="H73" s="997">
        <v>1.3756112664098827</v>
      </c>
    </row>
    <row r="74" spans="1:8" ht="17.25">
      <c r="A74" s="1209"/>
      <c r="B74" s="970" t="s">
        <v>13</v>
      </c>
      <c r="C74" s="271">
        <v>230698.95412407999</v>
      </c>
      <c r="D74" s="271">
        <v>103304.89292040101</v>
      </c>
      <c r="E74" s="270">
        <v>26061.56419099</v>
      </c>
      <c r="F74" s="270">
        <v>611633.60460011999</v>
      </c>
      <c r="G74" s="268">
        <v>1.2331851628929065</v>
      </c>
      <c r="H74" s="997">
        <v>7.85207627728796</v>
      </c>
    </row>
    <row r="75" spans="1:8" ht="18.75" thickBot="1">
      <c r="A75" s="1209"/>
      <c r="B75" s="231" t="s">
        <v>48</v>
      </c>
      <c r="C75" s="964">
        <v>2316467.8572620079</v>
      </c>
      <c r="D75" s="964">
        <v>3447644.7919667321</v>
      </c>
      <c r="E75" s="965">
        <v>368221.63299199997</v>
      </c>
      <c r="F75" s="965">
        <v>14861920.061657961</v>
      </c>
      <c r="G75" s="966">
        <v>-0.32810135700187282</v>
      </c>
      <c r="H75" s="998">
        <v>5.2909607956475924</v>
      </c>
    </row>
    <row r="76" spans="1:8" ht="17.25">
      <c r="A76" s="1209" t="s">
        <v>18</v>
      </c>
      <c r="B76" s="223" t="s">
        <v>15</v>
      </c>
      <c r="C76" s="271">
        <v>667086.80787794595</v>
      </c>
      <c r="D76" s="271">
        <v>1106645.33321487</v>
      </c>
      <c r="E76" s="270">
        <v>151638.10273041899</v>
      </c>
      <c r="F76" s="270">
        <v>5336264.6244102707</v>
      </c>
      <c r="G76" s="268">
        <v>-0.39719909545001253</v>
      </c>
      <c r="H76" s="997">
        <v>3.399203075389881</v>
      </c>
    </row>
    <row r="77" spans="1:8" ht="17.25">
      <c r="A77" s="1209"/>
      <c r="B77" s="223" t="s">
        <v>14</v>
      </c>
      <c r="C77" s="271">
        <v>183944.60802827199</v>
      </c>
      <c r="D77" s="271">
        <v>186405.385600932</v>
      </c>
      <c r="E77" s="270">
        <v>42957.046515310001</v>
      </c>
      <c r="F77" s="270">
        <v>1069758.6454339009</v>
      </c>
      <c r="G77" s="268">
        <v>-1.3201215000988142E-2</v>
      </c>
      <c r="H77" s="997">
        <v>3.2820590089384671</v>
      </c>
    </row>
    <row r="78" spans="1:8" ht="17.25">
      <c r="A78" s="1209"/>
      <c r="B78" s="970" t="s">
        <v>13</v>
      </c>
      <c r="C78" s="271">
        <v>107527.987273836</v>
      </c>
      <c r="D78" s="271">
        <v>71685.839265849994</v>
      </c>
      <c r="E78" s="270">
        <v>14819.111547192</v>
      </c>
      <c r="F78" s="270">
        <v>406917.31787595496</v>
      </c>
      <c r="G78" s="268">
        <v>0.49998923602001599</v>
      </c>
      <c r="H78" s="997">
        <v>6.2560346773427815</v>
      </c>
    </row>
    <row r="79" spans="1:8" ht="18.75" thickBot="1">
      <c r="A79" s="1209"/>
      <c r="B79" s="231" t="s">
        <v>48</v>
      </c>
      <c r="C79" s="964">
        <v>958559.40318005392</v>
      </c>
      <c r="D79" s="964">
        <v>1364736.558081652</v>
      </c>
      <c r="E79" s="965">
        <v>209414.26079292101</v>
      </c>
      <c r="F79" s="965">
        <v>6812940.5877201278</v>
      </c>
      <c r="G79" s="966">
        <v>-0.29762312183718653</v>
      </c>
      <c r="H79" s="998">
        <v>3.5773358488127229</v>
      </c>
    </row>
    <row r="80" spans="1:8" ht="17.25">
      <c r="A80" s="1209" t="s">
        <v>167</v>
      </c>
      <c r="B80" s="223" t="s">
        <v>168</v>
      </c>
      <c r="C80" s="271">
        <v>303456</v>
      </c>
      <c r="D80" s="271">
        <v>210559</v>
      </c>
      <c r="E80" s="270">
        <v>102741</v>
      </c>
      <c r="F80" s="270">
        <v>1132726</v>
      </c>
      <c r="G80" s="268">
        <v>0.44119225490242631</v>
      </c>
      <c r="H80" s="997">
        <v>1.9536017753379857</v>
      </c>
    </row>
    <row r="81" spans="1:8" ht="17.25">
      <c r="A81" s="1209"/>
      <c r="B81" s="970" t="s">
        <v>13</v>
      </c>
      <c r="C81" s="269">
        <v>8047</v>
      </c>
      <c r="D81" s="269">
        <v>2650</v>
      </c>
      <c r="E81" s="270">
        <v>601</v>
      </c>
      <c r="F81" s="270">
        <v>29721</v>
      </c>
      <c r="G81" s="268">
        <v>2.0366037735849059</v>
      </c>
      <c r="H81" s="997">
        <v>12.389351081530782</v>
      </c>
    </row>
    <row r="82" spans="1:8" ht="18.75" thickBot="1">
      <c r="A82" s="1209"/>
      <c r="B82" s="231" t="s">
        <v>48</v>
      </c>
      <c r="C82" s="964">
        <v>311503</v>
      </c>
      <c r="D82" s="964">
        <v>213209</v>
      </c>
      <c r="E82" s="965">
        <v>103342</v>
      </c>
      <c r="F82" s="965">
        <v>1162447</v>
      </c>
      <c r="G82" s="966">
        <v>0.46102181427613287</v>
      </c>
      <c r="H82" s="998">
        <v>2.0142923496738985</v>
      </c>
    </row>
    <row r="83" spans="1:8" ht="17.25">
      <c r="A83" s="1209" t="s">
        <v>171</v>
      </c>
      <c r="B83" s="223" t="s">
        <v>168</v>
      </c>
      <c r="C83" s="271">
        <v>39337</v>
      </c>
      <c r="D83" s="271">
        <v>91393</v>
      </c>
      <c r="E83" s="270">
        <v>44952</v>
      </c>
      <c r="F83" s="270">
        <v>425693</v>
      </c>
      <c r="G83" s="268">
        <v>-0.5695841038153906</v>
      </c>
      <c r="H83" s="997">
        <v>-0.12491101619505252</v>
      </c>
    </row>
    <row r="84" spans="1:8" ht="17.25">
      <c r="A84" s="1209"/>
      <c r="B84" s="970" t="s">
        <v>13</v>
      </c>
      <c r="C84" s="269">
        <v>9</v>
      </c>
      <c r="D84" s="269">
        <v>12</v>
      </c>
      <c r="E84" s="270">
        <v>0</v>
      </c>
      <c r="F84" s="270">
        <v>400</v>
      </c>
      <c r="G84" s="268">
        <v>-0.25</v>
      </c>
      <c r="H84" s="997" t="s">
        <v>334</v>
      </c>
    </row>
    <row r="85" spans="1:8" ht="18">
      <c r="A85" s="267"/>
      <c r="B85" s="231" t="s">
        <v>48</v>
      </c>
      <c r="C85" s="266">
        <v>39346</v>
      </c>
      <c r="D85" s="266">
        <v>91405</v>
      </c>
      <c r="E85" s="265">
        <v>44952</v>
      </c>
      <c r="F85" s="265">
        <v>426093</v>
      </c>
      <c r="G85" s="264">
        <v>-0.56954214758492427</v>
      </c>
      <c r="H85" s="999">
        <v>-0.12471080263392065</v>
      </c>
    </row>
    <row r="86" spans="1:8" ht="21">
      <c r="A86" s="263"/>
      <c r="B86" s="262" t="s">
        <v>115</v>
      </c>
      <c r="C86" s="967">
        <v>3625876.2604420618</v>
      </c>
      <c r="D86" s="967">
        <v>5116995.3500483837</v>
      </c>
      <c r="E86" s="968">
        <v>725929.89378492092</v>
      </c>
      <c r="F86" s="968">
        <v>23263400.649378091</v>
      </c>
      <c r="G86" s="969">
        <v>-0.29140520707962392</v>
      </c>
      <c r="H86" s="1000">
        <v>3.9948022412152371</v>
      </c>
    </row>
    <row r="87" spans="1:8" ht="21.75" thickBot="1">
      <c r="A87" s="261"/>
      <c r="B87" s="260" t="s">
        <v>172</v>
      </c>
      <c r="C87" s="259">
        <v>172660.77430676486</v>
      </c>
      <c r="D87" s="259">
        <v>255849.76750241918</v>
      </c>
      <c r="E87" s="258">
        <v>36296.494689246043</v>
      </c>
      <c r="F87" s="258">
        <v>1130990.6011683429</v>
      </c>
      <c r="G87" s="257">
        <v>-0.32514781626630851</v>
      </c>
      <c r="H87" s="1001">
        <v>3.7569545154430832</v>
      </c>
    </row>
  </sheetData>
  <mergeCells count="28">
    <mergeCell ref="A1:AF1"/>
    <mergeCell ref="A2:AF2"/>
    <mergeCell ref="A8:AF8"/>
    <mergeCell ref="A9:AF9"/>
    <mergeCell ref="A4:A6"/>
    <mergeCell ref="A7:B7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F15"/>
    <mergeCell ref="A16:AF16"/>
    <mergeCell ref="A21:AF21"/>
    <mergeCell ref="A22:AF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H29"/>
  <sheetViews>
    <sheetView showGridLines="0" rightToLeft="1" topLeftCell="A4" zoomScaleNormal="100" workbookViewId="0">
      <selection activeCell="L17" sqref="L17"/>
    </sheetView>
  </sheetViews>
  <sheetFormatPr defaultColWidth="9.140625" defaultRowHeight="15"/>
  <cols>
    <col min="1" max="1" width="16.42578125" style="440" bestFit="1" customWidth="1"/>
    <col min="2" max="2" width="8.42578125" style="440" bestFit="1" customWidth="1"/>
    <col min="3" max="3" width="11.5703125" style="440" bestFit="1" customWidth="1"/>
    <col min="4" max="4" width="16.85546875" style="440" bestFit="1" customWidth="1"/>
    <col min="5" max="7" width="7.5703125" style="440" customWidth="1"/>
    <col min="8" max="8" width="8.5703125" style="440" customWidth="1"/>
    <col min="9" max="9" width="9.140625" style="440" customWidth="1"/>
    <col min="10" max="33" width="7.5703125" style="440" customWidth="1"/>
    <col min="34" max="16384" width="9.140625" style="440"/>
  </cols>
  <sheetData>
    <row r="1" spans="1:34">
      <c r="A1" s="829" t="s">
        <v>19</v>
      </c>
      <c r="B1" s="829" t="s">
        <v>0</v>
      </c>
      <c r="C1" s="829" t="s">
        <v>1190</v>
      </c>
      <c r="D1" s="829"/>
      <c r="E1" s="474" t="s">
        <v>34</v>
      </c>
      <c r="F1" s="474" t="s">
        <v>35</v>
      </c>
      <c r="G1" s="474" t="s">
        <v>36</v>
      </c>
      <c r="H1" s="474" t="s">
        <v>37</v>
      </c>
      <c r="I1" s="474" t="s">
        <v>38</v>
      </c>
      <c r="J1" s="474" t="s">
        <v>39</v>
      </c>
      <c r="K1" s="474" t="s">
        <v>40</v>
      </c>
      <c r="L1" s="474" t="s">
        <v>41</v>
      </c>
      <c r="M1" s="474" t="s">
        <v>42</v>
      </c>
      <c r="N1" s="474" t="s">
        <v>43</v>
      </c>
      <c r="O1" s="474" t="s">
        <v>44</v>
      </c>
      <c r="P1" s="474" t="s">
        <v>169</v>
      </c>
      <c r="Q1" s="474" t="s">
        <v>176</v>
      </c>
      <c r="R1" s="474" t="s">
        <v>1476</v>
      </c>
      <c r="S1" s="474" t="s">
        <v>1507</v>
      </c>
      <c r="T1" s="474" t="s">
        <v>1557</v>
      </c>
      <c r="U1" s="474" t="s">
        <v>1613</v>
      </c>
      <c r="V1" s="474" t="s">
        <v>1643</v>
      </c>
      <c r="W1" s="474" t="s">
        <v>1704</v>
      </c>
      <c r="X1" s="474" t="s">
        <v>1732</v>
      </c>
      <c r="Y1" s="474" t="s">
        <v>1857</v>
      </c>
      <c r="Z1" s="474" t="s">
        <v>1911</v>
      </c>
      <c r="AA1" s="474" t="s">
        <v>1953</v>
      </c>
      <c r="AB1" s="474" t="s">
        <v>1977</v>
      </c>
      <c r="AC1" s="474" t="s">
        <v>2076</v>
      </c>
      <c r="AD1" s="474" t="s">
        <v>2198</v>
      </c>
      <c r="AE1" s="474" t="s">
        <v>2282</v>
      </c>
      <c r="AF1" s="474" t="s">
        <v>2343</v>
      </c>
      <c r="AG1" s="474" t="s">
        <v>2455</v>
      </c>
      <c r="AH1" s="440" t="s">
        <v>2554</v>
      </c>
    </row>
    <row r="2" spans="1:34" ht="21">
      <c r="A2" s="1426" t="s">
        <v>171</v>
      </c>
      <c r="B2" s="1426" t="s">
        <v>1191</v>
      </c>
      <c r="C2" s="1426" t="s">
        <v>173</v>
      </c>
      <c r="D2" s="830" t="s">
        <v>32</v>
      </c>
      <c r="E2" s="473">
        <v>5413.9830000000002</v>
      </c>
      <c r="F2" s="473">
        <v>11795.49</v>
      </c>
      <c r="G2" s="473">
        <v>4799.0749999999998</v>
      </c>
      <c r="H2" s="473">
        <v>1836.11</v>
      </c>
      <c r="I2" s="473">
        <v>7239.95</v>
      </c>
      <c r="J2" s="473">
        <v>4193.5320000000002</v>
      </c>
      <c r="K2" s="473">
        <v>1646.1</v>
      </c>
      <c r="L2" s="473">
        <v>3777.65</v>
      </c>
      <c r="M2" s="473">
        <v>6.4640000000000004</v>
      </c>
      <c r="N2" s="473">
        <v>5896.1</v>
      </c>
      <c r="O2" s="473">
        <v>7244.8</v>
      </c>
      <c r="P2" s="473">
        <v>43107.45</v>
      </c>
      <c r="Q2" s="473">
        <v>1953.64</v>
      </c>
      <c r="R2" s="473">
        <v>2728.35</v>
      </c>
      <c r="S2" s="117">
        <v>1206.3599999999999</v>
      </c>
      <c r="T2" s="117">
        <v>1688.12</v>
      </c>
      <c r="U2" s="117">
        <v>611.91999999999996</v>
      </c>
      <c r="V2" s="117">
        <v>43765.24</v>
      </c>
      <c r="W2" s="117">
        <v>42478.3</v>
      </c>
      <c r="X2" s="117">
        <v>3241.2</v>
      </c>
      <c r="Y2" s="117">
        <v>42675.09</v>
      </c>
      <c r="Z2" s="117">
        <v>10897.98</v>
      </c>
      <c r="AA2" s="117">
        <v>7360.32</v>
      </c>
      <c r="AB2" s="117">
        <v>27771.97</v>
      </c>
      <c r="AC2" s="117">
        <v>805.7</v>
      </c>
      <c r="AD2" s="117">
        <v>4820.09</v>
      </c>
      <c r="AE2" s="117">
        <v>457.8</v>
      </c>
      <c r="AF2" s="117">
        <v>980.78</v>
      </c>
      <c r="AG2" s="117">
        <v>26122.51</v>
      </c>
      <c r="AH2" s="440">
        <v>26407.119999999999</v>
      </c>
    </row>
    <row r="3" spans="1:34">
      <c r="A3" s="1426"/>
      <c r="B3" s="1426"/>
      <c r="C3" s="1426"/>
      <c r="D3" s="830" t="s">
        <v>180</v>
      </c>
      <c r="E3" s="473">
        <v>163</v>
      </c>
      <c r="F3" s="473">
        <v>201</v>
      </c>
      <c r="G3" s="473">
        <v>142</v>
      </c>
      <c r="H3" s="473">
        <v>66</v>
      </c>
      <c r="I3" s="473">
        <v>152</v>
      </c>
      <c r="J3" s="473">
        <v>123</v>
      </c>
      <c r="K3" s="473">
        <v>61</v>
      </c>
      <c r="L3" s="473">
        <v>135</v>
      </c>
      <c r="M3" s="473">
        <v>6</v>
      </c>
      <c r="N3" s="473">
        <v>134</v>
      </c>
      <c r="O3" s="473">
        <v>183</v>
      </c>
      <c r="P3" s="473">
        <v>626</v>
      </c>
      <c r="Q3" s="473">
        <v>42</v>
      </c>
      <c r="R3" s="473">
        <v>103</v>
      </c>
      <c r="S3" s="117">
        <v>18</v>
      </c>
      <c r="T3" s="117">
        <v>36</v>
      </c>
      <c r="U3" s="117">
        <v>14</v>
      </c>
      <c r="V3" s="117">
        <v>260</v>
      </c>
      <c r="W3" s="117">
        <v>278</v>
      </c>
      <c r="X3" s="117">
        <v>52</v>
      </c>
      <c r="Y3" s="117">
        <v>369</v>
      </c>
      <c r="Z3" s="117">
        <v>164</v>
      </c>
      <c r="AA3" s="117">
        <v>115</v>
      </c>
      <c r="AB3" s="117">
        <v>251</v>
      </c>
      <c r="AC3" s="117">
        <v>28</v>
      </c>
      <c r="AD3" s="117">
        <v>79</v>
      </c>
      <c r="AE3" s="117">
        <v>21</v>
      </c>
      <c r="AF3" s="117">
        <v>37</v>
      </c>
      <c r="AG3" s="117">
        <v>178</v>
      </c>
      <c r="AH3" s="440">
        <v>150</v>
      </c>
    </row>
    <row r="4" spans="1:34" ht="15" customHeight="1">
      <c r="A4" s="1426" t="s">
        <v>22</v>
      </c>
      <c r="B4" s="1426" t="s">
        <v>1191</v>
      </c>
      <c r="C4" s="1426" t="s">
        <v>173</v>
      </c>
      <c r="D4" s="830" t="s">
        <v>32</v>
      </c>
      <c r="E4" s="473">
        <v>4.6349999999999998</v>
      </c>
      <c r="F4" s="473">
        <v>94.994</v>
      </c>
      <c r="G4" s="473">
        <v>77.427999999999997</v>
      </c>
      <c r="H4" s="473">
        <v>39.581000000000003</v>
      </c>
      <c r="I4" s="473">
        <v>55.835000000000001</v>
      </c>
      <c r="J4" s="473">
        <v>1400075.307</v>
      </c>
      <c r="K4" s="473">
        <v>26.568000000000001</v>
      </c>
      <c r="L4" s="473">
        <v>74.510000000000005</v>
      </c>
      <c r="M4" s="473">
        <v>182.30099999999999</v>
      </c>
      <c r="N4" s="473">
        <v>1393031.5630000001</v>
      </c>
      <c r="O4" s="473">
        <v>601906.90099999995</v>
      </c>
      <c r="P4" s="473">
        <v>52789.110999999997</v>
      </c>
      <c r="Q4" s="473">
        <v>343.375</v>
      </c>
      <c r="R4" s="473">
        <v>18237.047999999999</v>
      </c>
      <c r="S4" s="117">
        <v>38170.760999999999</v>
      </c>
      <c r="T4" s="117">
        <v>76386.294999999998</v>
      </c>
      <c r="U4" s="117">
        <v>201.10300000000001</v>
      </c>
      <c r="V4" s="117">
        <v>318.65800000000002</v>
      </c>
      <c r="W4" s="117">
        <v>974.37</v>
      </c>
      <c r="X4" s="117">
        <v>80083.735000000001</v>
      </c>
      <c r="Y4" s="117">
        <v>916.649</v>
      </c>
      <c r="Z4" s="117">
        <v>552.68299999999999</v>
      </c>
      <c r="AA4" s="117">
        <v>1093.049</v>
      </c>
      <c r="AB4" s="117">
        <v>460.41699999999997</v>
      </c>
      <c r="AC4" s="117">
        <v>213.90299999999999</v>
      </c>
      <c r="AD4" s="117">
        <v>521.678</v>
      </c>
      <c r="AE4" s="117">
        <v>652.58399999999995</v>
      </c>
      <c r="AF4" s="117">
        <v>55549.870999999999</v>
      </c>
      <c r="AG4" s="117">
        <v>456.91</v>
      </c>
      <c r="AH4" s="440">
        <v>425861.4</v>
      </c>
    </row>
    <row r="5" spans="1:34" ht="15" customHeight="1">
      <c r="A5" s="1426"/>
      <c r="B5" s="1426"/>
      <c r="C5" s="1426"/>
      <c r="D5" s="830" t="s">
        <v>180</v>
      </c>
      <c r="E5" s="473">
        <v>75</v>
      </c>
      <c r="F5" s="473">
        <v>313</v>
      </c>
      <c r="G5" s="473">
        <v>97</v>
      </c>
      <c r="H5" s="473">
        <v>90</v>
      </c>
      <c r="I5" s="473">
        <v>173</v>
      </c>
      <c r="J5" s="473">
        <v>1712</v>
      </c>
      <c r="K5" s="473">
        <v>252</v>
      </c>
      <c r="L5" s="473">
        <v>347</v>
      </c>
      <c r="M5" s="473">
        <v>322</v>
      </c>
      <c r="N5" s="473">
        <v>1605</v>
      </c>
      <c r="O5" s="473">
        <v>1997</v>
      </c>
      <c r="P5" s="473">
        <v>3632</v>
      </c>
      <c r="Q5" s="473">
        <v>2666</v>
      </c>
      <c r="R5" s="473">
        <v>5463</v>
      </c>
      <c r="S5" s="117">
        <v>12824</v>
      </c>
      <c r="T5" s="117">
        <v>11310</v>
      </c>
      <c r="U5" s="117">
        <v>3968</v>
      </c>
      <c r="V5" s="117">
        <v>6267</v>
      </c>
      <c r="W5" s="117">
        <v>13947</v>
      </c>
      <c r="X5" s="117">
        <v>22084</v>
      </c>
      <c r="Y5" s="117">
        <v>11660</v>
      </c>
      <c r="Z5" s="117">
        <v>10771</v>
      </c>
      <c r="AA5" s="117">
        <v>19325</v>
      </c>
      <c r="AB5" s="117">
        <v>9003</v>
      </c>
      <c r="AC5" s="117">
        <v>6305</v>
      </c>
      <c r="AD5" s="117">
        <v>20864</v>
      </c>
      <c r="AE5" s="117">
        <v>22709</v>
      </c>
      <c r="AF5" s="117">
        <v>34945</v>
      </c>
      <c r="AG5" s="117">
        <v>21709</v>
      </c>
      <c r="AH5" s="440">
        <v>56376</v>
      </c>
    </row>
    <row r="6" spans="1:34" ht="15" customHeight="1">
      <c r="A6" s="1426" t="s">
        <v>170</v>
      </c>
      <c r="B6" s="1426" t="s">
        <v>1191</v>
      </c>
      <c r="C6" s="1426" t="s">
        <v>173</v>
      </c>
      <c r="D6" s="830" t="s">
        <v>32</v>
      </c>
      <c r="E6" s="473">
        <v>164.78399999999999</v>
      </c>
      <c r="F6" s="473">
        <v>15125.121999999999</v>
      </c>
      <c r="G6" s="473">
        <v>3775.9270000000001</v>
      </c>
      <c r="H6" s="473">
        <v>3219.5650000000001</v>
      </c>
      <c r="I6" s="473">
        <v>4819.05</v>
      </c>
      <c r="J6" s="473">
        <v>4614.3900000000003</v>
      </c>
      <c r="K6" s="473">
        <v>73693.782000000007</v>
      </c>
      <c r="L6" s="473">
        <v>7702.5870000000004</v>
      </c>
      <c r="M6" s="473">
        <v>65709.63</v>
      </c>
      <c r="N6" s="473">
        <v>46272.766000000003</v>
      </c>
      <c r="O6" s="473">
        <v>14080.279</v>
      </c>
      <c r="P6" s="473">
        <v>5491.6530000000002</v>
      </c>
      <c r="Q6" s="473">
        <v>2325.9639999999999</v>
      </c>
      <c r="R6" s="473">
        <v>5299.7659999999996</v>
      </c>
      <c r="S6" s="117">
        <v>23611.678</v>
      </c>
      <c r="T6" s="117">
        <v>4351.982</v>
      </c>
      <c r="U6" s="117">
        <v>4282.8190000000004</v>
      </c>
      <c r="V6" s="117">
        <v>4314.652</v>
      </c>
      <c r="W6" s="117">
        <v>4099.2359999999999</v>
      </c>
      <c r="X6" s="117">
        <v>7377.6319999999996</v>
      </c>
      <c r="Y6" s="117">
        <v>9427.3889999999992</v>
      </c>
      <c r="Z6" s="117">
        <v>7102.0820000000003</v>
      </c>
      <c r="AA6" s="117">
        <v>6858.9780000000001</v>
      </c>
      <c r="AB6" s="117">
        <v>10492.835999999999</v>
      </c>
      <c r="AC6" s="117">
        <v>6593.6890000000003</v>
      </c>
      <c r="AD6" s="117">
        <v>29040.866999999998</v>
      </c>
      <c r="AE6" s="117">
        <v>6503.0590000000002</v>
      </c>
      <c r="AF6" s="117">
        <v>36058.919000000002</v>
      </c>
      <c r="AG6" s="117">
        <v>10435.044</v>
      </c>
      <c r="AH6" s="440">
        <v>14353.397999999999</v>
      </c>
    </row>
    <row r="7" spans="1:34" ht="15" customHeight="1">
      <c r="A7" s="1426"/>
      <c r="B7" s="1426"/>
      <c r="C7" s="1426"/>
      <c r="D7" s="830" t="s">
        <v>180</v>
      </c>
      <c r="E7" s="473">
        <v>1438</v>
      </c>
      <c r="F7" s="473">
        <v>5459</v>
      </c>
      <c r="G7" s="473">
        <v>10243</v>
      </c>
      <c r="H7" s="473">
        <v>11111</v>
      </c>
      <c r="I7" s="473">
        <v>16242</v>
      </c>
      <c r="J7" s="473">
        <v>10918</v>
      </c>
      <c r="K7" s="473">
        <v>15023</v>
      </c>
      <c r="L7" s="473">
        <v>16794</v>
      </c>
      <c r="M7" s="473">
        <v>15373</v>
      </c>
      <c r="N7" s="473">
        <v>23547</v>
      </c>
      <c r="O7" s="473">
        <v>19743</v>
      </c>
      <c r="P7" s="473">
        <v>15927</v>
      </c>
      <c r="Q7" s="473">
        <v>12702</v>
      </c>
      <c r="R7" s="473">
        <v>28503</v>
      </c>
      <c r="S7" s="117">
        <v>22003</v>
      </c>
      <c r="T7" s="117">
        <v>23247</v>
      </c>
      <c r="U7" s="117">
        <v>18244</v>
      </c>
      <c r="V7" s="117">
        <v>19078</v>
      </c>
      <c r="W7" s="117">
        <v>17580</v>
      </c>
      <c r="X7" s="117">
        <v>24399</v>
      </c>
      <c r="Y7" s="117">
        <v>31149</v>
      </c>
      <c r="Z7" s="117">
        <v>31413</v>
      </c>
      <c r="AA7" s="117">
        <v>26027</v>
      </c>
      <c r="AB7" s="117">
        <v>32330</v>
      </c>
      <c r="AC7" s="117">
        <v>21821</v>
      </c>
      <c r="AD7" s="117">
        <v>32958</v>
      </c>
      <c r="AE7" s="117">
        <v>22483</v>
      </c>
      <c r="AF7" s="117">
        <v>25294</v>
      </c>
      <c r="AG7" s="117">
        <v>21927</v>
      </c>
      <c r="AH7" s="440">
        <v>18781</v>
      </c>
    </row>
    <row r="8" spans="1:34" ht="15" customHeight="1">
      <c r="A8" s="1426" t="s">
        <v>18</v>
      </c>
      <c r="B8" s="1426" t="s">
        <v>1191</v>
      </c>
      <c r="C8" s="1426" t="s">
        <v>173</v>
      </c>
      <c r="D8" s="1151" t="s">
        <v>32</v>
      </c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440">
        <v>539.82600000000002</v>
      </c>
    </row>
    <row r="9" spans="1:34" ht="15" customHeight="1">
      <c r="A9" s="1426"/>
      <c r="B9" s="1426"/>
      <c r="C9" s="1426"/>
      <c r="D9" s="1151" t="s">
        <v>180</v>
      </c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440">
        <v>143</v>
      </c>
    </row>
    <row r="10" spans="1:34" ht="15" customHeight="1">
      <c r="A10" s="1427" t="s">
        <v>32</v>
      </c>
      <c r="B10" s="1427"/>
      <c r="C10" s="1427"/>
      <c r="D10" s="1427"/>
      <c r="E10" s="472">
        <v>5583.402</v>
      </c>
      <c r="F10" s="472">
        <v>27015.606</v>
      </c>
      <c r="G10" s="472">
        <v>8652.43</v>
      </c>
      <c r="H10" s="472">
        <v>5095.2560000000003</v>
      </c>
      <c r="I10" s="472">
        <v>12114.834999999999</v>
      </c>
      <c r="J10" s="472">
        <v>1408883.2290000001</v>
      </c>
      <c r="K10" s="472">
        <v>75366.45</v>
      </c>
      <c r="L10" s="472">
        <v>11554.746999999999</v>
      </c>
      <c r="M10" s="472">
        <v>65898.395000000004</v>
      </c>
      <c r="N10" s="472">
        <v>1445200.429</v>
      </c>
      <c r="O10" s="472">
        <v>623231.98</v>
      </c>
      <c r="P10" s="472">
        <v>101388.21400000001</v>
      </c>
      <c r="Q10" s="472">
        <v>4622.9790000000003</v>
      </c>
      <c r="R10" s="472">
        <v>26265.164000000001</v>
      </c>
      <c r="S10" s="472">
        <v>62988.798999999999</v>
      </c>
      <c r="T10" s="472">
        <v>82426.396999999997</v>
      </c>
      <c r="U10" s="472">
        <v>5095.8419999999996</v>
      </c>
      <c r="V10" s="472">
        <v>48398.55</v>
      </c>
      <c r="W10" s="472">
        <v>47551.906000000003</v>
      </c>
      <c r="X10" s="472">
        <v>90702.566999999995</v>
      </c>
      <c r="Y10" s="472">
        <v>53019.127999999997</v>
      </c>
      <c r="Z10" s="472">
        <v>18552.744999999999</v>
      </c>
      <c r="AA10" s="472">
        <v>15312.347</v>
      </c>
      <c r="AB10" s="472">
        <v>38725.222999999998</v>
      </c>
      <c r="AC10" s="472">
        <v>7613.2920000000004</v>
      </c>
      <c r="AD10" s="472">
        <v>34382.635000000002</v>
      </c>
      <c r="AE10" s="472">
        <v>7613.4430000000002</v>
      </c>
      <c r="AF10" s="472">
        <v>92589.57</v>
      </c>
      <c r="AG10" s="472">
        <v>37014.464</v>
      </c>
      <c r="AH10" s="440">
        <v>467161.74400000001</v>
      </c>
    </row>
    <row r="11" spans="1:34" ht="15" customHeight="1">
      <c r="A11" s="1427" t="s">
        <v>180</v>
      </c>
      <c r="B11" s="1427"/>
      <c r="C11" s="1427"/>
      <c r="D11" s="1427"/>
      <c r="E11" s="472">
        <v>1676</v>
      </c>
      <c r="F11" s="472">
        <v>5973</v>
      </c>
      <c r="G11" s="472">
        <v>10482</v>
      </c>
      <c r="H11" s="472">
        <v>11267</v>
      </c>
      <c r="I11" s="472">
        <v>16567</v>
      </c>
      <c r="J11" s="472">
        <v>12753</v>
      </c>
      <c r="K11" s="472">
        <v>15336</v>
      </c>
      <c r="L11" s="472">
        <v>17276</v>
      </c>
      <c r="M11" s="472">
        <v>15701</v>
      </c>
      <c r="N11" s="472">
        <v>25286</v>
      </c>
      <c r="O11" s="472">
        <v>21923</v>
      </c>
      <c r="P11" s="472">
        <v>20185</v>
      </c>
      <c r="Q11" s="472">
        <v>15410</v>
      </c>
      <c r="R11" s="472">
        <v>34069</v>
      </c>
      <c r="S11" s="472">
        <v>34845</v>
      </c>
      <c r="T11" s="472">
        <v>34593</v>
      </c>
      <c r="U11" s="472">
        <v>22226</v>
      </c>
      <c r="V11" s="472">
        <v>25605</v>
      </c>
      <c r="W11" s="472">
        <v>31805</v>
      </c>
      <c r="X11" s="472">
        <v>46535</v>
      </c>
      <c r="Y11" s="472">
        <v>43178</v>
      </c>
      <c r="Z11" s="472">
        <v>42348</v>
      </c>
      <c r="AA11" s="472">
        <v>45467</v>
      </c>
      <c r="AB11" s="472">
        <v>41584</v>
      </c>
      <c r="AC11" s="472">
        <v>28154</v>
      </c>
      <c r="AD11" s="472">
        <v>53901</v>
      </c>
      <c r="AE11" s="472">
        <v>45213</v>
      </c>
      <c r="AF11" s="472">
        <v>60276</v>
      </c>
      <c r="AG11" s="472">
        <v>43814</v>
      </c>
      <c r="AH11" s="440">
        <v>75450</v>
      </c>
    </row>
    <row r="12" spans="1:34" ht="21">
      <c r="A12" s="831"/>
      <c r="B12" s="831"/>
      <c r="C12" s="831"/>
      <c r="D12" s="832" t="s">
        <v>336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440">
        <v>21</v>
      </c>
    </row>
    <row r="13" spans="1:34" ht="21">
      <c r="A13" s="831"/>
      <c r="B13" s="831"/>
      <c r="C13" s="1426" t="s">
        <v>172</v>
      </c>
      <c r="D13" s="830" t="s">
        <v>32</v>
      </c>
      <c r="E13" s="472">
        <v>372.22680000000003</v>
      </c>
      <c r="F13" s="472">
        <v>1227.9820909090909</v>
      </c>
      <c r="G13" s="472">
        <v>480.69055555555559</v>
      </c>
      <c r="H13" s="472">
        <v>242.6312380952381</v>
      </c>
      <c r="I13" s="472">
        <v>550.67431818181819</v>
      </c>
      <c r="J13" s="472">
        <v>70444.16145</v>
      </c>
      <c r="K13" s="472">
        <v>3425.7477272727269</v>
      </c>
      <c r="L13" s="472">
        <v>577.73734999999999</v>
      </c>
      <c r="M13" s="472">
        <v>3468.3365789473687</v>
      </c>
      <c r="N13" s="472">
        <v>65690.928590909098</v>
      </c>
      <c r="O13" s="472">
        <v>31161.598999999998</v>
      </c>
      <c r="P13" s="472">
        <v>5069.4107000000004</v>
      </c>
      <c r="Q13" s="472">
        <v>288.93618750000002</v>
      </c>
      <c r="R13" s="472">
        <v>1193.871090909091</v>
      </c>
      <c r="S13" s="472">
        <v>3499.377722222222</v>
      </c>
      <c r="T13" s="472">
        <v>3746.6544090909088</v>
      </c>
      <c r="U13" s="472">
        <v>254.79209999999998</v>
      </c>
      <c r="V13" s="472">
        <v>2419.9275000000002</v>
      </c>
      <c r="W13" s="472">
        <v>2264.3764761904763</v>
      </c>
      <c r="X13" s="472">
        <v>5039.0315000000001</v>
      </c>
      <c r="Y13" s="472">
        <v>2524.7203809523808</v>
      </c>
      <c r="Z13" s="472">
        <v>883.46404761904762</v>
      </c>
      <c r="AA13" s="472">
        <v>765.61734999999999</v>
      </c>
      <c r="AB13" s="472">
        <v>2038.1696315789472</v>
      </c>
      <c r="AC13" s="472">
        <v>447.84070588235295</v>
      </c>
      <c r="AD13" s="472">
        <v>1494.8971739130436</v>
      </c>
      <c r="AE13" s="472">
        <v>447.84958823529411</v>
      </c>
      <c r="AF13" s="472">
        <v>4025.6334782608697</v>
      </c>
      <c r="AG13" s="472">
        <v>1850.7231999999999</v>
      </c>
      <c r="AH13" s="440">
        <v>22245.797333333332</v>
      </c>
    </row>
    <row r="14" spans="1:34">
      <c r="A14" s="831"/>
      <c r="B14" s="831"/>
      <c r="C14" s="1426"/>
      <c r="D14" s="830" t="s">
        <v>180</v>
      </c>
      <c r="E14" s="472">
        <v>111.73333333333333</v>
      </c>
      <c r="F14" s="472">
        <v>271.5</v>
      </c>
      <c r="G14" s="472">
        <v>582.33333333333337</v>
      </c>
      <c r="H14" s="472">
        <v>536.52380952380952</v>
      </c>
      <c r="I14" s="472">
        <v>753.0454545454545</v>
      </c>
      <c r="J14" s="472">
        <v>637.65</v>
      </c>
      <c r="K14" s="472">
        <v>697.09090909090912</v>
      </c>
      <c r="L14" s="472">
        <v>863.8</v>
      </c>
      <c r="M14" s="472">
        <v>826.36842105263156</v>
      </c>
      <c r="N14" s="472">
        <v>1149.3636363636363</v>
      </c>
      <c r="O14" s="472">
        <v>1096.1500000000001</v>
      </c>
      <c r="P14" s="472">
        <v>1009.25</v>
      </c>
      <c r="Q14" s="472">
        <v>963.125</v>
      </c>
      <c r="R14" s="472">
        <v>1548.590909090909</v>
      </c>
      <c r="S14" s="472">
        <v>1935.8333333333333</v>
      </c>
      <c r="T14" s="472">
        <v>1572.409090909091</v>
      </c>
      <c r="U14" s="472">
        <v>1111.3</v>
      </c>
      <c r="V14" s="472">
        <v>1280.25</v>
      </c>
      <c r="W14" s="472">
        <v>1514.5238095238096</v>
      </c>
      <c r="X14" s="472">
        <v>2585.2777777777778</v>
      </c>
      <c r="Y14" s="472">
        <v>2056.0952380952381</v>
      </c>
      <c r="Z14" s="472">
        <v>2016.5714285714287</v>
      </c>
      <c r="AA14" s="472">
        <v>2273.35</v>
      </c>
      <c r="AB14" s="472">
        <v>2188.6315789473683</v>
      </c>
      <c r="AC14" s="472">
        <v>1656.1176470588234</v>
      </c>
      <c r="AD14" s="472">
        <v>2343.521739130435</v>
      </c>
      <c r="AE14" s="472">
        <v>2659.5882352941176</v>
      </c>
      <c r="AF14" s="472">
        <v>2620.695652173913</v>
      </c>
      <c r="AG14" s="472">
        <v>2190.6999999999998</v>
      </c>
      <c r="AH14" s="440">
        <v>3592.8571428571427</v>
      </c>
    </row>
    <row r="15" spans="1:34" ht="15.75" thickBot="1">
      <c r="A15" s="471"/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34" ht="63.75" thickBot="1">
      <c r="A16" s="1274" t="s">
        <v>1726</v>
      </c>
      <c r="B16" s="1274" t="s">
        <v>19</v>
      </c>
      <c r="C16" s="1298"/>
      <c r="D16" s="1352" t="s">
        <v>230</v>
      </c>
      <c r="E16" s="1352"/>
      <c r="F16" s="1352"/>
      <c r="G16" s="1007" t="s">
        <v>1737</v>
      </c>
      <c r="H16" s="1352" t="s">
        <v>231</v>
      </c>
      <c r="I16" s="1352"/>
    </row>
    <row r="17" spans="1:9" ht="51.75">
      <c r="A17" s="1275"/>
      <c r="B17" s="1275"/>
      <c r="C17" s="1299"/>
      <c r="D17" s="170" t="s">
        <v>2558</v>
      </c>
      <c r="E17" s="1005" t="s">
        <v>2458</v>
      </c>
      <c r="F17" s="212" t="s">
        <v>2561</v>
      </c>
      <c r="G17" s="1009" t="s">
        <v>2562</v>
      </c>
      <c r="H17" s="211" t="s">
        <v>232</v>
      </c>
      <c r="I17" s="1006" t="s">
        <v>333</v>
      </c>
    </row>
    <row r="18" spans="1:9" ht="30">
      <c r="A18" s="1282" t="s">
        <v>1467</v>
      </c>
      <c r="B18" s="1278" t="s">
        <v>17</v>
      </c>
      <c r="C18" s="171" t="s">
        <v>32</v>
      </c>
      <c r="D18" s="176">
        <v>425861.4</v>
      </c>
      <c r="E18" s="176">
        <v>456.91</v>
      </c>
      <c r="F18" s="176">
        <v>318.65800000000002</v>
      </c>
      <c r="G18" s="216">
        <v>483256.34600000002</v>
      </c>
      <c r="H18" s="1143">
        <v>931.04657372349038</v>
      </c>
      <c r="I18" s="413">
        <v>1335.421492634737</v>
      </c>
    </row>
    <row r="19" spans="1:9" ht="17.25">
      <c r="A19" s="1282"/>
      <c r="B19" s="1278"/>
      <c r="C19" s="171" t="s">
        <v>180</v>
      </c>
      <c r="D19" s="176">
        <v>56376</v>
      </c>
      <c r="E19" s="176">
        <v>21709</v>
      </c>
      <c r="F19" s="176">
        <v>6267</v>
      </c>
      <c r="G19" s="216">
        <v>162908</v>
      </c>
      <c r="H19" s="414">
        <v>1.5968952968814776</v>
      </c>
      <c r="I19" s="413">
        <v>7.9956917185256096</v>
      </c>
    </row>
    <row r="20" spans="1:9" ht="30">
      <c r="A20" s="1282"/>
      <c r="B20" s="1278" t="s">
        <v>170</v>
      </c>
      <c r="C20" s="171" t="s">
        <v>32</v>
      </c>
      <c r="D20" s="176">
        <v>14353.397999999999</v>
      </c>
      <c r="E20" s="176">
        <v>10435.044</v>
      </c>
      <c r="F20" s="176">
        <v>4314.652</v>
      </c>
      <c r="G20" s="216">
        <v>102984.976</v>
      </c>
      <c r="H20" s="414">
        <v>0.37549951873705556</v>
      </c>
      <c r="I20" s="413">
        <v>2.3266641203044878</v>
      </c>
    </row>
    <row r="21" spans="1:9" ht="17.25">
      <c r="A21" s="1282"/>
      <c r="B21" s="1278"/>
      <c r="C21" s="171" t="s">
        <v>180</v>
      </c>
      <c r="D21" s="176">
        <v>18781</v>
      </c>
      <c r="E21" s="176">
        <v>21927</v>
      </c>
      <c r="F21" s="176">
        <v>19078</v>
      </c>
      <c r="G21" s="216">
        <v>143264</v>
      </c>
      <c r="H21" s="414">
        <v>-0.14347607971906784</v>
      </c>
      <c r="I21" s="413">
        <v>-1.5567669567040587E-2</v>
      </c>
    </row>
    <row r="22" spans="1:9" ht="30">
      <c r="A22" s="1282"/>
      <c r="B22" s="1278" t="s">
        <v>171</v>
      </c>
      <c r="C22" s="171" t="s">
        <v>32</v>
      </c>
      <c r="D22" s="176">
        <v>26407.119999999999</v>
      </c>
      <c r="E22" s="172">
        <v>26122.51</v>
      </c>
      <c r="F22" s="176">
        <v>43765.24</v>
      </c>
      <c r="G22" s="216">
        <v>59594</v>
      </c>
      <c r="H22" s="414">
        <v>1.089520111199116E-2</v>
      </c>
      <c r="I22" s="413">
        <v>-0.39661886922132727</v>
      </c>
    </row>
    <row r="23" spans="1:9" ht="17.25">
      <c r="A23" s="1282"/>
      <c r="B23" s="1278"/>
      <c r="C23" s="171" t="s">
        <v>1730</v>
      </c>
      <c r="D23" s="172">
        <v>150</v>
      </c>
      <c r="E23" s="172">
        <v>178</v>
      </c>
      <c r="F23" s="172">
        <v>260</v>
      </c>
      <c r="G23" s="214">
        <v>493</v>
      </c>
      <c r="H23" s="414">
        <v>-0.15730337078651691</v>
      </c>
      <c r="I23" s="413">
        <v>-0.42307692307692313</v>
      </c>
    </row>
    <row r="24" spans="1:9" ht="30">
      <c r="A24" s="1282"/>
      <c r="B24" s="1278" t="s">
        <v>2551</v>
      </c>
      <c r="C24" s="171" t="s">
        <v>32</v>
      </c>
      <c r="D24" s="176">
        <v>539.82600000000002</v>
      </c>
      <c r="E24" s="172" t="s">
        <v>334</v>
      </c>
      <c r="F24" s="176" t="s">
        <v>334</v>
      </c>
      <c r="G24" s="216">
        <v>539.82600000000002</v>
      </c>
      <c r="H24" s="414" t="s">
        <v>334</v>
      </c>
      <c r="I24" s="413" t="s">
        <v>334</v>
      </c>
    </row>
    <row r="25" spans="1:9" ht="18" thickBot="1">
      <c r="A25" s="1010"/>
      <c r="B25" s="1278"/>
      <c r="C25" s="171" t="s">
        <v>1730</v>
      </c>
      <c r="D25" s="172">
        <v>143</v>
      </c>
      <c r="E25" s="172" t="s">
        <v>334</v>
      </c>
      <c r="F25" s="172" t="s">
        <v>334</v>
      </c>
      <c r="G25" s="214">
        <v>143</v>
      </c>
      <c r="H25" s="414" t="s">
        <v>334</v>
      </c>
      <c r="I25" s="413" t="s">
        <v>334</v>
      </c>
    </row>
    <row r="26" spans="1:9" ht="28.5">
      <c r="A26" s="1428" t="s">
        <v>48</v>
      </c>
      <c r="B26" s="1309"/>
      <c r="C26" s="191" t="s">
        <v>32</v>
      </c>
      <c r="D26" s="192">
        <v>467161.74400000001</v>
      </c>
      <c r="E26" s="192">
        <v>37014.464</v>
      </c>
      <c r="F26" s="192">
        <v>48398.55</v>
      </c>
      <c r="G26" s="470">
        <v>646375.14800000004</v>
      </c>
      <c r="H26" s="469">
        <v>11.621059270235548</v>
      </c>
      <c r="I26" s="468">
        <v>8.6523913216408346</v>
      </c>
    </row>
    <row r="27" spans="1:9" ht="18" thickBot="1">
      <c r="A27" s="1311"/>
      <c r="B27" s="1311"/>
      <c r="C27" s="194" t="s">
        <v>1730</v>
      </c>
      <c r="D27" s="195">
        <v>75450</v>
      </c>
      <c r="E27" s="195">
        <v>43814</v>
      </c>
      <c r="F27" s="195">
        <v>25605</v>
      </c>
      <c r="G27" s="467">
        <v>306808</v>
      </c>
      <c r="H27" s="466">
        <v>0.72205231204637776</v>
      </c>
      <c r="I27" s="465">
        <v>1.9466900995899237</v>
      </c>
    </row>
    <row r="28" spans="1:9" ht="28.5">
      <c r="A28" s="1314" t="s">
        <v>172</v>
      </c>
      <c r="B28" s="1314"/>
      <c r="C28" s="464" t="s">
        <v>32</v>
      </c>
      <c r="D28" s="190">
        <v>22245.797333333332</v>
      </c>
      <c r="E28" s="190">
        <v>1850.7231999999999</v>
      </c>
      <c r="F28" s="190">
        <v>2419.9275000000002</v>
      </c>
      <c r="G28" s="463">
        <v>5341.9433719008266</v>
      </c>
      <c r="H28" s="462">
        <v>11.02005644784338</v>
      </c>
      <c r="I28" s="461">
        <v>8.1927536396579352</v>
      </c>
    </row>
    <row r="29" spans="1:9" ht="18" thickBot="1">
      <c r="A29" s="1357"/>
      <c r="B29" s="1357"/>
      <c r="C29" s="185" t="s">
        <v>1730</v>
      </c>
      <c r="D29" s="203">
        <v>3592.8571428571427</v>
      </c>
      <c r="E29" s="203">
        <v>2190.6999999999998</v>
      </c>
      <c r="F29" s="1142">
        <v>1280.25</v>
      </c>
      <c r="G29" s="201">
        <v>2535.6033057851241</v>
      </c>
      <c r="H29" s="460">
        <v>0.64004982099655039</v>
      </c>
      <c r="I29" s="459">
        <v>1.8063715234189748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J13" sqref="J13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29" t="s">
        <v>2812</v>
      </c>
      <c r="B1" s="837" t="s">
        <v>312</v>
      </c>
      <c r="C1" s="838">
        <f>C14</f>
        <v>2259515</v>
      </c>
    </row>
    <row r="2" spans="1:13" ht="15" customHeight="1">
      <c r="A2" s="1430"/>
      <c r="B2" s="837" t="s">
        <v>313</v>
      </c>
      <c r="C2" s="838">
        <f>C15</f>
        <v>48012</v>
      </c>
    </row>
    <row r="3" spans="1:13" ht="15" customHeight="1">
      <c r="A3" s="1430"/>
      <c r="B3" s="837" t="s">
        <v>15</v>
      </c>
      <c r="C3" s="838">
        <f>C16</f>
        <v>557182</v>
      </c>
    </row>
    <row r="4" spans="1:13" ht="15" customHeight="1">
      <c r="A4" s="1431"/>
      <c r="B4" s="837" t="s">
        <v>314</v>
      </c>
      <c r="C4" s="838">
        <f>C17</f>
        <v>339676</v>
      </c>
    </row>
    <row r="5" spans="1:13" ht="15" customHeight="1">
      <c r="A5" s="1429" t="s">
        <v>2478</v>
      </c>
      <c r="B5" s="837" t="s">
        <v>312</v>
      </c>
      <c r="C5" s="838">
        <f>B14</f>
        <v>2377327</v>
      </c>
    </row>
    <row r="6" spans="1:13" ht="15" customHeight="1">
      <c r="A6" s="1430"/>
      <c r="B6" s="837" t="s">
        <v>313</v>
      </c>
      <c r="C6" s="838">
        <f>B15</f>
        <v>50216</v>
      </c>
    </row>
    <row r="7" spans="1:13" ht="15" customHeight="1">
      <c r="A7" s="1430"/>
      <c r="B7" s="837" t="s">
        <v>15</v>
      </c>
      <c r="C7" s="838">
        <f>B16</f>
        <v>673124</v>
      </c>
    </row>
    <row r="8" spans="1:13" ht="15" customHeight="1">
      <c r="A8" s="1431"/>
      <c r="B8" s="837" t="s">
        <v>314</v>
      </c>
      <c r="C8" s="838">
        <f>B17</f>
        <v>350780</v>
      </c>
    </row>
    <row r="9" spans="1:13">
      <c r="C9" s="26"/>
    </row>
    <row r="10" spans="1:13">
      <c r="C10" s="26"/>
    </row>
    <row r="11" spans="1:13" ht="20.25" customHeight="1">
      <c r="B11" s="1432" t="s">
        <v>467</v>
      </c>
      <c r="C11" s="1432"/>
      <c r="D11" s="1432" t="s">
        <v>466</v>
      </c>
      <c r="E11" s="1432"/>
      <c r="F11" s="1432"/>
      <c r="G11" s="1432"/>
      <c r="H11" s="1432" t="s">
        <v>465</v>
      </c>
      <c r="I11" s="1432"/>
      <c r="J11" s="1432" t="s">
        <v>464</v>
      </c>
      <c r="K11" s="1432"/>
      <c r="L11" s="1432" t="s">
        <v>463</v>
      </c>
      <c r="M11" s="1432"/>
    </row>
    <row r="12" spans="1:13" ht="17.25">
      <c r="B12" s="1432"/>
      <c r="C12" s="1432"/>
      <c r="D12" s="1432" t="s">
        <v>51</v>
      </c>
      <c r="E12" s="1432"/>
      <c r="F12" s="1432" t="s">
        <v>50</v>
      </c>
      <c r="G12" s="1432"/>
      <c r="H12" s="1432"/>
      <c r="I12" s="1432"/>
      <c r="J12" s="1432"/>
      <c r="K12" s="1432"/>
      <c r="L12" s="1432"/>
      <c r="M12" s="1432"/>
    </row>
    <row r="13" spans="1:13" ht="51.75">
      <c r="A13" s="839" t="s">
        <v>462</v>
      </c>
      <c r="B13" s="1130" t="s">
        <v>2808</v>
      </c>
      <c r="C13" s="1130" t="s">
        <v>2809</v>
      </c>
      <c r="D13" s="1130" t="s">
        <v>2810</v>
      </c>
      <c r="E13" s="1130" t="s">
        <v>2811</v>
      </c>
      <c r="F13" s="1130" t="s">
        <v>2810</v>
      </c>
      <c r="G13" s="1130" t="s">
        <v>2811</v>
      </c>
      <c r="H13" s="1130" t="s">
        <v>2810</v>
      </c>
      <c r="I13" s="1130" t="s">
        <v>2811</v>
      </c>
      <c r="J13" s="1130" t="s">
        <v>2810</v>
      </c>
      <c r="K13" s="1130" t="s">
        <v>2811</v>
      </c>
      <c r="L13" s="1130" t="s">
        <v>2810</v>
      </c>
      <c r="M13" s="1130" t="s">
        <v>2811</v>
      </c>
    </row>
    <row r="14" spans="1:13" ht="18" customHeight="1">
      <c r="A14" s="840" t="s">
        <v>312</v>
      </c>
      <c r="B14" s="1131">
        <v>2377327</v>
      </c>
      <c r="C14" s="1131">
        <v>2259515</v>
      </c>
      <c r="D14" s="1131">
        <f>B14*0.61</f>
        <v>1450169.47</v>
      </c>
      <c r="E14" s="1131">
        <f>C14*0.76</f>
        <v>1717231.4</v>
      </c>
      <c r="F14" s="1131">
        <f>B14*0.39</f>
        <v>927157.53</v>
      </c>
      <c r="G14" s="1131">
        <f>C14*0.24</f>
        <v>542283.6</v>
      </c>
      <c r="H14" s="1131">
        <v>14153</v>
      </c>
      <c r="I14" s="1131">
        <v>28554</v>
      </c>
      <c r="J14" s="1131">
        <v>86051</v>
      </c>
      <c r="K14" s="1131">
        <v>164819</v>
      </c>
      <c r="L14" s="1131">
        <v>212560</v>
      </c>
      <c r="M14" s="1171">
        <v>290574</v>
      </c>
    </row>
    <row r="15" spans="1:13" ht="18" customHeight="1">
      <c r="A15" s="840" t="s">
        <v>461</v>
      </c>
      <c r="B15" s="1131">
        <v>50216</v>
      </c>
      <c r="C15" s="1131">
        <v>48012</v>
      </c>
      <c r="D15" s="1131">
        <f>B15*0.54</f>
        <v>27116.640000000003</v>
      </c>
      <c r="E15" s="1131">
        <f>C15*0.51</f>
        <v>24486.12</v>
      </c>
      <c r="F15" s="1131">
        <f>B15*0.46</f>
        <v>23099.360000000001</v>
      </c>
      <c r="G15" s="1131">
        <f>C15*0.49</f>
        <v>23525.88</v>
      </c>
      <c r="H15" s="1131">
        <v>3549</v>
      </c>
      <c r="I15" s="1131">
        <v>6999</v>
      </c>
      <c r="J15" s="1131">
        <v>4019</v>
      </c>
      <c r="K15" s="1131">
        <v>4061</v>
      </c>
      <c r="L15" s="1131">
        <v>27598</v>
      </c>
      <c r="M15" s="1171">
        <v>29183</v>
      </c>
    </row>
    <row r="16" spans="1:13" ht="18" customHeight="1">
      <c r="A16" s="840" t="s">
        <v>2182</v>
      </c>
      <c r="B16" s="1131">
        <v>673124</v>
      </c>
      <c r="C16" s="1131">
        <v>557182</v>
      </c>
      <c r="D16" s="1131">
        <f>B16*0.75</f>
        <v>504843</v>
      </c>
      <c r="E16" s="1131">
        <f>C16*0.69</f>
        <v>384455.57999999996</v>
      </c>
      <c r="F16" s="1131">
        <f>B16*0.25</f>
        <v>168281</v>
      </c>
      <c r="G16" s="1131">
        <f>C16*0.31</f>
        <v>172726.42</v>
      </c>
      <c r="H16" s="1131">
        <v>85235</v>
      </c>
      <c r="I16" s="1131">
        <v>133480</v>
      </c>
      <c r="J16" s="1131">
        <v>93076</v>
      </c>
      <c r="K16" s="1131">
        <v>83487</v>
      </c>
      <c r="L16" s="1131">
        <v>633793</v>
      </c>
      <c r="M16" s="1171">
        <v>520102</v>
      </c>
    </row>
    <row r="17" spans="1:13" ht="18" customHeight="1">
      <c r="A17" s="840" t="s">
        <v>314</v>
      </c>
      <c r="B17" s="1131">
        <v>350780</v>
      </c>
      <c r="C17" s="1131">
        <v>339676</v>
      </c>
      <c r="D17" s="1131">
        <v>0</v>
      </c>
      <c r="E17" s="1131">
        <v>0</v>
      </c>
      <c r="F17" s="1131">
        <f>B17</f>
        <v>350780</v>
      </c>
      <c r="G17" s="1131">
        <f>C17</f>
        <v>339676</v>
      </c>
      <c r="H17" s="1131">
        <v>104127</v>
      </c>
      <c r="I17" s="1131">
        <v>60163</v>
      </c>
      <c r="J17" s="1131">
        <v>60009</v>
      </c>
      <c r="K17" s="1131">
        <v>54176</v>
      </c>
      <c r="L17" s="1172">
        <v>298857</v>
      </c>
      <c r="M17" s="1173">
        <v>275897</v>
      </c>
    </row>
    <row r="18" spans="1:13" ht="18" customHeight="1">
      <c r="A18" s="164" t="s">
        <v>177</v>
      </c>
      <c r="B18" s="1132">
        <f t="shared" ref="B18:L18" si="0">SUM(B14:B17)</f>
        <v>3451447</v>
      </c>
      <c r="C18" s="1132">
        <f>SUM(C14:C17)</f>
        <v>3204385</v>
      </c>
      <c r="D18" s="1132">
        <f t="shared" si="0"/>
        <v>1982129.1099999999</v>
      </c>
      <c r="E18" s="1132">
        <f>SUM(E14:E17)</f>
        <v>2126173.1</v>
      </c>
      <c r="F18" s="1132">
        <f t="shared" si="0"/>
        <v>1469317.8900000001</v>
      </c>
      <c r="G18" s="1132">
        <f>SUM(G14:G17)</f>
        <v>1078211.8999999999</v>
      </c>
      <c r="H18" s="1132">
        <f t="shared" si="0"/>
        <v>207064</v>
      </c>
      <c r="I18" s="1132">
        <f>SUM(I14:I17)</f>
        <v>229196</v>
      </c>
      <c r="J18" s="1132">
        <f t="shared" si="0"/>
        <v>243155</v>
      </c>
      <c r="K18" s="1132">
        <f>SUM(K14:K17)</f>
        <v>306543</v>
      </c>
      <c r="L18" s="1132">
        <f t="shared" si="0"/>
        <v>1172808</v>
      </c>
      <c r="M18" s="1132">
        <f>SUM(M14:M17)</f>
        <v>1115756</v>
      </c>
    </row>
    <row r="19" spans="1:13" ht="17.25" customHeight="1">
      <c r="D19" s="75"/>
      <c r="K19" s="1433"/>
      <c r="L19" s="1433"/>
    </row>
    <row r="20" spans="1:13">
      <c r="D20" s="76"/>
    </row>
    <row r="21" spans="1:13">
      <c r="E21" s="75"/>
      <c r="F21" s="951"/>
      <c r="H21" s="75"/>
    </row>
    <row r="22" spans="1:13">
      <c r="C22" s="75"/>
      <c r="D22" s="1170"/>
      <c r="E22" s="75"/>
      <c r="F22" s="75"/>
      <c r="G22" s="75"/>
      <c r="H22" s="75"/>
      <c r="I22" s="527"/>
    </row>
    <row r="23" spans="1:13">
      <c r="C23" s="75"/>
      <c r="D23" s="1170"/>
      <c r="F23" s="75"/>
      <c r="G23" s="75"/>
      <c r="H23" s="75"/>
      <c r="I23" s="527"/>
    </row>
    <row r="24" spans="1:13">
      <c r="D24" s="1170"/>
      <c r="E24" s="952"/>
      <c r="F24" s="75"/>
      <c r="G24" s="75"/>
      <c r="H24" s="75"/>
      <c r="I24" s="527"/>
    </row>
    <row r="25" spans="1:13">
      <c r="D25" s="1170"/>
      <c r="F25" s="75"/>
      <c r="G25" s="75"/>
      <c r="H25" s="75"/>
      <c r="I25" s="527"/>
    </row>
    <row r="26" spans="1:13">
      <c r="D26" s="1170"/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G43"/>
  <sheetViews>
    <sheetView rightToLeft="1" zoomScaleNormal="100" workbookViewId="0">
      <selection activeCell="AD5" sqref="AD5"/>
    </sheetView>
  </sheetViews>
  <sheetFormatPr defaultColWidth="9.140625" defaultRowHeight="15"/>
  <cols>
    <col min="1" max="1" width="13.28515625" style="82" customWidth="1"/>
    <col min="2" max="2" width="25.5703125" style="82" bestFit="1" customWidth="1"/>
    <col min="3" max="32" width="7.5703125" style="82" customWidth="1"/>
    <col min="33" max="16384" width="9.140625" style="82"/>
  </cols>
  <sheetData>
    <row r="1" spans="1:33" ht="22.5">
      <c r="A1" s="841"/>
      <c r="B1" s="551" t="s">
        <v>99</v>
      </c>
      <c r="C1" s="169" t="s">
        <v>1</v>
      </c>
      <c r="D1" s="169" t="s">
        <v>2</v>
      </c>
      <c r="E1" s="169" t="s">
        <v>3</v>
      </c>
      <c r="F1" s="169" t="s">
        <v>4</v>
      </c>
      <c r="G1" s="169" t="s">
        <v>5</v>
      </c>
      <c r="H1" s="169" t="s">
        <v>6</v>
      </c>
      <c r="I1" s="169" t="s">
        <v>7</v>
      </c>
      <c r="J1" s="169" t="s">
        <v>8</v>
      </c>
      <c r="K1" s="169" t="s">
        <v>9</v>
      </c>
      <c r="L1" s="169" t="s">
        <v>10</v>
      </c>
      <c r="M1" s="169" t="s">
        <v>11</v>
      </c>
      <c r="N1" s="169" t="s">
        <v>12</v>
      </c>
      <c r="O1" s="169" t="s">
        <v>329</v>
      </c>
      <c r="P1" s="169" t="s">
        <v>1483</v>
      </c>
      <c r="Q1" s="169" t="s">
        <v>1477</v>
      </c>
      <c r="R1" s="169" t="s">
        <v>1506</v>
      </c>
      <c r="S1" s="169" t="s">
        <v>1556</v>
      </c>
      <c r="T1" s="169" t="s">
        <v>1612</v>
      </c>
      <c r="U1" s="169" t="s">
        <v>1642</v>
      </c>
      <c r="V1" s="169" t="s">
        <v>1413</v>
      </c>
      <c r="W1" s="169" t="s">
        <v>1731</v>
      </c>
      <c r="X1" s="169" t="s">
        <v>1856</v>
      </c>
      <c r="Y1" s="169" t="s">
        <v>1415</v>
      </c>
      <c r="Z1" s="169" t="s">
        <v>1952</v>
      </c>
      <c r="AA1" s="169" t="s">
        <v>1975</v>
      </c>
      <c r="AB1" s="169" t="s">
        <v>2075</v>
      </c>
      <c r="AC1" s="169" t="s">
        <v>2196</v>
      </c>
      <c r="AD1" s="169" t="s">
        <v>2280</v>
      </c>
      <c r="AE1" s="169" t="s">
        <v>2342</v>
      </c>
      <c r="AF1" s="169" t="s">
        <v>2453</v>
      </c>
      <c r="AG1" s="169" t="s">
        <v>2552</v>
      </c>
    </row>
    <row r="2" spans="1:33" ht="21">
      <c r="A2" s="552" t="s">
        <v>17</v>
      </c>
      <c r="B2" s="552" t="s">
        <v>1133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  <c r="AF2" s="91">
        <v>215833.56723618999</v>
      </c>
      <c r="AG2" s="91">
        <v>365861.01728465001</v>
      </c>
    </row>
    <row r="3" spans="1:33">
      <c r="A3" s="552" t="s">
        <v>18</v>
      </c>
      <c r="B3" s="552" t="s">
        <v>147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  <c r="AF3" s="91">
        <v>155653.59134442499</v>
      </c>
      <c r="AG3" s="91">
        <v>171187.32056896001</v>
      </c>
    </row>
    <row r="4" spans="1:33">
      <c r="A4" s="552" t="s">
        <v>170</v>
      </c>
      <c r="B4" s="552" t="s">
        <v>1134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  <c r="AF4" s="91">
        <v>23615.905418654998</v>
      </c>
      <c r="AG4" s="91">
        <v>26962.305746095</v>
      </c>
    </row>
    <row r="5" spans="1:33">
      <c r="A5" s="552" t="s">
        <v>171</v>
      </c>
      <c r="B5" s="552" t="s">
        <v>1135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  <c r="AF5" s="91">
        <v>52290.340115999999</v>
      </c>
      <c r="AG5" s="91">
        <v>55628.021399999998</v>
      </c>
    </row>
    <row r="6" spans="1:33">
      <c r="A6" s="841"/>
      <c r="B6" s="842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</row>
    <row r="7" spans="1:33">
      <c r="A7" s="841"/>
      <c r="B7" s="841"/>
    </row>
    <row r="8" spans="1:33" ht="22.5">
      <c r="A8" s="841"/>
      <c r="B8" s="551" t="s">
        <v>99</v>
      </c>
      <c r="C8" s="169" t="s">
        <v>1642</v>
      </c>
      <c r="D8" s="169" t="s">
        <v>1413</v>
      </c>
      <c r="E8" s="169" t="s">
        <v>1731</v>
      </c>
      <c r="F8" s="169" t="s">
        <v>1856</v>
      </c>
      <c r="G8" s="169" t="s">
        <v>1415</v>
      </c>
      <c r="H8" s="169" t="s">
        <v>1952</v>
      </c>
      <c r="I8" s="169" t="s">
        <v>1975</v>
      </c>
      <c r="J8" s="169" t="s">
        <v>2075</v>
      </c>
      <c r="K8" s="169" t="s">
        <v>2196</v>
      </c>
      <c r="L8" s="169" t="s">
        <v>2280</v>
      </c>
      <c r="M8" s="169" t="s">
        <v>2342</v>
      </c>
      <c r="N8" s="169" t="s">
        <v>2453</v>
      </c>
      <c r="O8" s="169" t="s">
        <v>2552</v>
      </c>
      <c r="AB8" s="84"/>
      <c r="AC8" s="84"/>
      <c r="AD8" s="84"/>
      <c r="AE8" s="84"/>
      <c r="AF8" s="84"/>
    </row>
    <row r="9" spans="1:33" ht="21">
      <c r="A9" s="552" t="s">
        <v>17</v>
      </c>
      <c r="B9" s="552" t="s">
        <v>1133</v>
      </c>
      <c r="C9" s="91">
        <v>47328.916119914997</v>
      </c>
      <c r="D9" s="91">
        <v>60509.168065108002</v>
      </c>
      <c r="E9" s="91">
        <v>67222.291572639995</v>
      </c>
      <c r="F9" s="91">
        <v>82767.101478099998</v>
      </c>
      <c r="G9" s="91">
        <v>87196.053360125996</v>
      </c>
      <c r="H9" s="91">
        <v>87764.871077025993</v>
      </c>
      <c r="I9" s="91">
        <v>109228.490464628</v>
      </c>
      <c r="J9" s="91">
        <v>111972.00251975701</v>
      </c>
      <c r="K9" s="91">
        <v>131318.46206197</v>
      </c>
      <c r="L9" s="91">
        <v>159019.96465946999</v>
      </c>
      <c r="M9" s="91">
        <v>186800.96604987999</v>
      </c>
      <c r="N9" s="91">
        <v>215833.56723618999</v>
      </c>
      <c r="O9" s="91">
        <v>365861.01728465001</v>
      </c>
    </row>
    <row r="10" spans="1:33">
      <c r="A10" s="552" t="s">
        <v>18</v>
      </c>
      <c r="B10" s="552" t="s">
        <v>147</v>
      </c>
      <c r="C10" s="91">
        <v>26224.142884180001</v>
      </c>
      <c r="D10" s="91">
        <v>31658.957177378001</v>
      </c>
      <c r="E10" s="91">
        <v>34418.818034515003</v>
      </c>
      <c r="F10" s="91">
        <v>35720.263879216996</v>
      </c>
      <c r="G10" s="91">
        <v>37471.842829950001</v>
      </c>
      <c r="H10" s="91">
        <v>39314.969650052997</v>
      </c>
      <c r="I10" s="91">
        <v>46509.306618000999</v>
      </c>
      <c r="J10" s="91">
        <v>59918.980918018002</v>
      </c>
      <c r="K10" s="91">
        <v>91789.077654695997</v>
      </c>
      <c r="L10" s="91">
        <v>304655.79975640302</v>
      </c>
      <c r="M10" s="91">
        <v>138814.378452637</v>
      </c>
      <c r="N10" s="91">
        <v>155653.59134442499</v>
      </c>
      <c r="O10" s="91">
        <v>171187.32056896001</v>
      </c>
    </row>
    <row r="11" spans="1:33">
      <c r="A11" s="552" t="s">
        <v>170</v>
      </c>
      <c r="B11" s="552" t="s">
        <v>1134</v>
      </c>
      <c r="C11" s="91">
        <v>8231.5040000000008</v>
      </c>
      <c r="D11" s="91">
        <v>8029.8059999999996</v>
      </c>
      <c r="E11" s="91">
        <v>8602.3649999999998</v>
      </c>
      <c r="F11" s="91">
        <v>9276.384</v>
      </c>
      <c r="G11" s="91">
        <v>10306.391</v>
      </c>
      <c r="H11" s="91">
        <v>11370.894</v>
      </c>
      <c r="I11" s="91">
        <v>13451.120999999999</v>
      </c>
      <c r="J11" s="91">
        <v>13311.484</v>
      </c>
      <c r="K11" s="91">
        <v>17191.600999999999</v>
      </c>
      <c r="L11" s="91">
        <v>17419.986000000001</v>
      </c>
      <c r="M11" s="91">
        <v>22218.732981375</v>
      </c>
      <c r="N11" s="91">
        <v>23615.905418654998</v>
      </c>
      <c r="O11" s="91">
        <v>26962.305746095</v>
      </c>
    </row>
    <row r="12" spans="1:33">
      <c r="A12" s="552" t="s">
        <v>171</v>
      </c>
      <c r="B12" s="552" t="s">
        <v>1135</v>
      </c>
      <c r="C12" s="91">
        <v>42527.622360300003</v>
      </c>
      <c r="D12" s="91">
        <v>44789.828563900002</v>
      </c>
      <c r="E12" s="91">
        <v>45373.922788600001</v>
      </c>
      <c r="F12" s="91">
        <v>45373.922788600001</v>
      </c>
      <c r="G12" s="91">
        <v>46616.2819332</v>
      </c>
      <c r="H12" s="91">
        <v>46616.2819332</v>
      </c>
      <c r="I12" s="91">
        <v>46616.2819332</v>
      </c>
      <c r="J12" s="91">
        <v>48183.137869300001</v>
      </c>
      <c r="K12" s="91">
        <v>50083.7619338</v>
      </c>
      <c r="L12" s="91">
        <v>50083.7619338</v>
      </c>
      <c r="M12" s="91">
        <v>51613.532522300004</v>
      </c>
      <c r="N12" s="91">
        <v>52290.340115999999</v>
      </c>
      <c r="O12" s="91">
        <v>55628.021399999998</v>
      </c>
    </row>
    <row r="13" spans="1:33">
      <c r="B13" s="842" t="s">
        <v>48</v>
      </c>
      <c r="C13" s="60">
        <v>124312.185364395</v>
      </c>
      <c r="D13" s="60">
        <v>144987.75980638599</v>
      </c>
      <c r="E13" s="60">
        <v>155617.39739575499</v>
      </c>
      <c r="F13" s="60">
        <v>173137.67214591702</v>
      </c>
      <c r="G13" s="60">
        <v>181590.56912327599</v>
      </c>
      <c r="H13" s="60">
        <v>185067.01666027898</v>
      </c>
      <c r="I13" s="60">
        <v>215805.20001582897</v>
      </c>
      <c r="J13" s="60">
        <v>233385.60530707499</v>
      </c>
      <c r="K13" s="60">
        <v>290382.90265046596</v>
      </c>
      <c r="L13" s="60">
        <v>531179.51234967296</v>
      </c>
      <c r="M13" s="60">
        <v>399447.61000619206</v>
      </c>
      <c r="N13" s="60">
        <v>447393.40411526995</v>
      </c>
      <c r="O13" s="60">
        <v>619638.66499970504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34" t="s">
        <v>19</v>
      </c>
      <c r="B37" s="1434" t="s">
        <v>1744</v>
      </c>
      <c r="C37" s="532"/>
      <c r="D37" s="532" t="s">
        <v>102</v>
      </c>
      <c r="E37" s="532"/>
      <c r="F37" s="532" t="s">
        <v>231</v>
      </c>
      <c r="G37" s="532"/>
    </row>
    <row r="38" spans="1:7" ht="57" thickBot="1">
      <c r="A38" s="1435"/>
      <c r="B38" s="1435"/>
      <c r="C38" s="1076" t="s">
        <v>2553</v>
      </c>
      <c r="D38" s="1076" t="s">
        <v>2454</v>
      </c>
      <c r="E38" s="1077" t="s">
        <v>1976</v>
      </c>
      <c r="F38" s="541" t="s">
        <v>2174</v>
      </c>
      <c r="G38" s="532" t="s">
        <v>2093</v>
      </c>
    </row>
    <row r="39" spans="1:7" ht="20.25">
      <c r="A39" s="538" t="s">
        <v>17</v>
      </c>
      <c r="B39" s="535" t="s">
        <v>1133</v>
      </c>
      <c r="C39" s="284">
        <v>365861.01728465001</v>
      </c>
      <c r="D39" s="284">
        <v>215833.56723618999</v>
      </c>
      <c r="E39" s="475">
        <v>109228.490464628</v>
      </c>
      <c r="F39" s="282">
        <v>0.69510712337104952</v>
      </c>
      <c r="G39" s="281">
        <v>2.3495017254965047</v>
      </c>
    </row>
    <row r="40" spans="1:7" ht="20.25">
      <c r="A40" s="538" t="s">
        <v>18</v>
      </c>
      <c r="B40" s="535" t="s">
        <v>147</v>
      </c>
      <c r="C40" s="284">
        <v>171187.32056896001</v>
      </c>
      <c r="D40" s="284">
        <v>155653.59134442499</v>
      </c>
      <c r="E40" s="475">
        <v>46509.306618000999</v>
      </c>
      <c r="F40" s="282">
        <v>9.9796792932085321E-2</v>
      </c>
      <c r="G40" s="281">
        <v>2.6807110881051823</v>
      </c>
    </row>
    <row r="41" spans="1:7" ht="20.25">
      <c r="A41" s="538" t="s">
        <v>171</v>
      </c>
      <c r="B41" s="535" t="s">
        <v>1135</v>
      </c>
      <c r="C41" s="284">
        <v>55628.021399999998</v>
      </c>
      <c r="D41" s="284">
        <v>52290.340115999999</v>
      </c>
      <c r="E41" s="475">
        <v>46616.2819332</v>
      </c>
      <c r="F41" s="282">
        <v>6.3829787234042534E-2</v>
      </c>
      <c r="G41" s="281">
        <v>0.19331742243436745</v>
      </c>
    </row>
    <row r="42" spans="1:7" ht="21" thickBot="1">
      <c r="A42" s="539" t="s">
        <v>170</v>
      </c>
      <c r="B42" s="536" t="s">
        <v>1134</v>
      </c>
      <c r="C42" s="501">
        <v>26962.305746095</v>
      </c>
      <c r="D42" s="501">
        <v>23615.905418654998</v>
      </c>
      <c r="E42" s="475">
        <v>13451.120999999999</v>
      </c>
      <c r="F42" s="282">
        <v>0.14170112337918517</v>
      </c>
      <c r="G42" s="843">
        <v>1.0044653338628806</v>
      </c>
    </row>
    <row r="43" spans="1:7" ht="21" thickBot="1">
      <c r="A43" s="1436" t="s">
        <v>115</v>
      </c>
      <c r="B43" s="1436"/>
      <c r="C43" s="844">
        <v>619638.66499970504</v>
      </c>
      <c r="D43" s="845">
        <v>447393.40411526995</v>
      </c>
      <c r="E43" s="846">
        <v>215805.20001582897</v>
      </c>
      <c r="F43" s="847">
        <v>0.3849973184675215</v>
      </c>
      <c r="G43" s="848">
        <v>1.8712869984331033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G133"/>
  <sheetViews>
    <sheetView rightToLeft="1" topLeftCell="A10" zoomScaleNormal="100" workbookViewId="0">
      <selection activeCell="G57" sqref="G57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7" customWidth="1"/>
    <col min="19" max="33" width="9" style="2" customWidth="1"/>
    <col min="34" max="16384" width="9.140625" style="2"/>
  </cols>
  <sheetData>
    <row r="1" spans="1:33" ht="15.75" thickBot="1">
      <c r="A1" s="2"/>
      <c r="D1" s="849" t="s">
        <v>34</v>
      </c>
      <c r="E1" s="849" t="s">
        <v>35</v>
      </c>
      <c r="F1" s="849" t="s">
        <v>36</v>
      </c>
      <c r="G1" s="849" t="s">
        <v>37</v>
      </c>
      <c r="H1" s="849" t="s">
        <v>38</v>
      </c>
      <c r="I1" s="849" t="s">
        <v>39</v>
      </c>
      <c r="J1" s="849" t="s">
        <v>40</v>
      </c>
      <c r="K1" s="849" t="s">
        <v>41</v>
      </c>
      <c r="L1" s="849" t="s">
        <v>42</v>
      </c>
      <c r="M1" s="849" t="s">
        <v>43</v>
      </c>
      <c r="N1" s="849" t="s">
        <v>44</v>
      </c>
      <c r="O1" s="849" t="s">
        <v>169</v>
      </c>
      <c r="P1" s="849" t="s">
        <v>176</v>
      </c>
      <c r="Q1" s="849" t="s">
        <v>1476</v>
      </c>
      <c r="R1" s="849" t="s">
        <v>1507</v>
      </c>
      <c r="S1" s="849" t="s">
        <v>1557</v>
      </c>
      <c r="T1" s="849" t="s">
        <v>1613</v>
      </c>
      <c r="U1" s="849" t="s">
        <v>1643</v>
      </c>
      <c r="V1" s="849" t="s">
        <v>1704</v>
      </c>
      <c r="W1" s="849" t="s">
        <v>1732</v>
      </c>
      <c r="X1" s="849" t="s">
        <v>1857</v>
      </c>
      <c r="Y1" s="849" t="s">
        <v>1911</v>
      </c>
      <c r="Z1" s="849" t="s">
        <v>1953</v>
      </c>
      <c r="AA1" s="849" t="s">
        <v>1977</v>
      </c>
      <c r="AB1" s="849" t="s">
        <v>2076</v>
      </c>
      <c r="AC1" s="849" t="s">
        <v>2198</v>
      </c>
      <c r="AD1" s="849" t="s">
        <v>2282</v>
      </c>
      <c r="AE1" s="849" t="s">
        <v>2343</v>
      </c>
      <c r="AF1" s="849" t="s">
        <v>2455</v>
      </c>
      <c r="AG1" s="849" t="s">
        <v>2554</v>
      </c>
    </row>
    <row r="2" spans="1:33" ht="15" customHeight="1">
      <c r="A2" s="1454" t="s">
        <v>175</v>
      </c>
      <c r="B2" s="1455" t="s">
        <v>17</v>
      </c>
      <c r="C2" s="867" t="s">
        <v>33</v>
      </c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>
        <v>2</v>
      </c>
    </row>
    <row r="3" spans="1:33" ht="15" customHeight="1">
      <c r="A3" s="1446"/>
      <c r="B3" s="1361"/>
      <c r="C3" s="746" t="s">
        <v>32</v>
      </c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>
        <v>500</v>
      </c>
    </row>
    <row r="4" spans="1:33" ht="15" customHeight="1">
      <c r="A4" s="1446"/>
      <c r="B4" s="1361"/>
      <c r="C4" s="746" t="s">
        <v>31</v>
      </c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>
        <v>100.28149999999999</v>
      </c>
    </row>
    <row r="5" spans="1:33" ht="15" customHeight="1">
      <c r="A5" s="1446"/>
      <c r="B5" s="1373" t="s">
        <v>18</v>
      </c>
      <c r="C5" s="746" t="s">
        <v>33</v>
      </c>
      <c r="D5" s="483">
        <v>2</v>
      </c>
      <c r="E5" s="483">
        <v>3</v>
      </c>
      <c r="F5" s="483">
        <v>2</v>
      </c>
      <c r="G5" s="483">
        <v>3</v>
      </c>
      <c r="H5" s="483">
        <v>10</v>
      </c>
      <c r="I5" s="483">
        <v>4</v>
      </c>
      <c r="J5" s="483">
        <v>4</v>
      </c>
      <c r="K5" s="483">
        <v>10</v>
      </c>
      <c r="L5" s="483">
        <v>1</v>
      </c>
      <c r="M5" s="483">
        <v>8</v>
      </c>
      <c r="N5" s="483">
        <v>8</v>
      </c>
      <c r="O5" s="483">
        <v>6</v>
      </c>
      <c r="P5" s="483">
        <v>2</v>
      </c>
      <c r="Q5" s="483">
        <v>12</v>
      </c>
      <c r="R5" s="483">
        <v>9</v>
      </c>
      <c r="S5" s="483">
        <v>18</v>
      </c>
      <c r="T5" s="483">
        <v>8</v>
      </c>
      <c r="U5" s="483">
        <v>7</v>
      </c>
      <c r="V5" s="483">
        <v>11</v>
      </c>
      <c r="W5" s="483">
        <v>4</v>
      </c>
      <c r="X5" s="483">
        <v>5</v>
      </c>
      <c r="Y5" s="483">
        <v>14</v>
      </c>
      <c r="Z5" s="483">
        <v>20</v>
      </c>
      <c r="AA5" s="483">
        <v>26</v>
      </c>
      <c r="AB5" s="483">
        <v>20</v>
      </c>
      <c r="AC5" s="483">
        <v>25</v>
      </c>
      <c r="AD5" s="483">
        <v>25</v>
      </c>
      <c r="AE5" s="483">
        <v>45</v>
      </c>
      <c r="AF5" s="483">
        <v>42</v>
      </c>
      <c r="AG5" s="483">
        <v>20</v>
      </c>
    </row>
    <row r="6" spans="1:33" ht="15" customHeight="1">
      <c r="A6" s="1446"/>
      <c r="B6" s="1373"/>
      <c r="C6" s="746" t="s">
        <v>32</v>
      </c>
      <c r="D6" s="483">
        <v>7500.06</v>
      </c>
      <c r="E6" s="483">
        <v>5708.6</v>
      </c>
      <c r="F6" s="483">
        <v>11038</v>
      </c>
      <c r="G6" s="483">
        <v>28247</v>
      </c>
      <c r="H6" s="483">
        <v>15419.22</v>
      </c>
      <c r="I6" s="483">
        <v>21455.21</v>
      </c>
      <c r="J6" s="483">
        <v>40510</v>
      </c>
      <c r="K6" s="483">
        <v>63870</v>
      </c>
      <c r="L6" s="483">
        <v>6500</v>
      </c>
      <c r="M6" s="483">
        <v>58733.98</v>
      </c>
      <c r="N6" s="483">
        <v>62944.972999999998</v>
      </c>
      <c r="O6" s="483">
        <v>29953</v>
      </c>
      <c r="P6" s="483">
        <v>14201.51</v>
      </c>
      <c r="Q6" s="483">
        <v>95959.62</v>
      </c>
      <c r="R6" s="483">
        <v>47317.3</v>
      </c>
      <c r="S6" s="483">
        <v>143357</v>
      </c>
      <c r="T6" s="483">
        <v>61255.946000000004</v>
      </c>
      <c r="U6" s="483">
        <v>38055.43</v>
      </c>
      <c r="V6" s="483">
        <v>109852.764</v>
      </c>
      <c r="W6" s="483">
        <v>20020.5</v>
      </c>
      <c r="X6" s="483">
        <v>58058.703999999998</v>
      </c>
      <c r="Y6" s="483">
        <v>230162.29300000001</v>
      </c>
      <c r="Z6" s="483">
        <v>174712.15100000001</v>
      </c>
      <c r="AA6" s="483">
        <v>271025.8</v>
      </c>
      <c r="AB6" s="483">
        <v>359811.97100000002</v>
      </c>
      <c r="AC6" s="483">
        <v>414141.94799999997</v>
      </c>
      <c r="AD6" s="483">
        <v>353163.989</v>
      </c>
      <c r="AE6" s="483">
        <v>753738.59699999995</v>
      </c>
      <c r="AF6" s="483">
        <v>932616.06099999999</v>
      </c>
      <c r="AG6" s="483">
        <v>536286.049</v>
      </c>
    </row>
    <row r="7" spans="1:33" ht="15" customHeight="1">
      <c r="A7" s="1446"/>
      <c r="B7" s="1373"/>
      <c r="C7" s="746" t="s">
        <v>31</v>
      </c>
      <c r="D7" s="483">
        <v>146.4659676</v>
      </c>
      <c r="E7" s="483">
        <v>74.378156399999995</v>
      </c>
      <c r="F7" s="483">
        <v>218.257384</v>
      </c>
      <c r="G7" s="483">
        <v>563.922011</v>
      </c>
      <c r="H7" s="483">
        <v>336.92577999999997</v>
      </c>
      <c r="I7" s="483">
        <v>446.67893140000001</v>
      </c>
      <c r="J7" s="483">
        <v>881.77435000000003</v>
      </c>
      <c r="K7" s="483">
        <v>1394.7605599999999</v>
      </c>
      <c r="L7" s="483">
        <v>147.095</v>
      </c>
      <c r="M7" s="483">
        <v>1116.4755801599999</v>
      </c>
      <c r="N7" s="483">
        <v>1139.943761882</v>
      </c>
      <c r="O7" s="483">
        <v>710.08195000000001</v>
      </c>
      <c r="P7" s="483">
        <v>340.27072456000002</v>
      </c>
      <c r="Q7" s="483">
        <v>2184.1950164199998</v>
      </c>
      <c r="R7" s="483">
        <v>1066.3886419</v>
      </c>
      <c r="S7" s="483">
        <v>2729.3541180000002</v>
      </c>
      <c r="T7" s="483">
        <v>865.49075660000005</v>
      </c>
      <c r="U7" s="483">
        <v>1026.04991191</v>
      </c>
      <c r="V7" s="483">
        <v>2253.3666171479999</v>
      </c>
      <c r="W7" s="483">
        <v>265.6704105</v>
      </c>
      <c r="X7" s="483">
        <v>890.74197140000001</v>
      </c>
      <c r="Y7" s="483">
        <v>2821.8813002779998</v>
      </c>
      <c r="Z7" s="483">
        <v>3174.8895463280001</v>
      </c>
      <c r="AA7" s="483">
        <v>5780.4044176509997</v>
      </c>
      <c r="AB7" s="483">
        <v>5146.4224890949999</v>
      </c>
      <c r="AC7" s="483">
        <v>9398.0551602600008</v>
      </c>
      <c r="AD7" s="483">
        <v>5640.9275129520001</v>
      </c>
      <c r="AE7" s="483">
        <v>18039.936314865001</v>
      </c>
      <c r="AF7" s="483">
        <v>20601.918977754998</v>
      </c>
      <c r="AG7" s="483">
        <v>9344.3156171299997</v>
      </c>
    </row>
    <row r="8" spans="1:33" ht="15" customHeight="1">
      <c r="A8" s="1446"/>
      <c r="B8" s="1361" t="s">
        <v>170</v>
      </c>
      <c r="C8" s="746" t="s">
        <v>33</v>
      </c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>
        <v>0</v>
      </c>
      <c r="AC8" s="483">
        <v>0</v>
      </c>
      <c r="AD8" s="483">
        <v>0</v>
      </c>
      <c r="AE8" s="483">
        <v>0</v>
      </c>
      <c r="AF8" s="483">
        <v>0</v>
      </c>
      <c r="AG8" s="483">
        <v>0</v>
      </c>
    </row>
    <row r="9" spans="1:33" ht="15" customHeight="1">
      <c r="A9" s="1446"/>
      <c r="B9" s="1361"/>
      <c r="C9" s="746" t="s">
        <v>32</v>
      </c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>
        <v>0</v>
      </c>
      <c r="AC9" s="483">
        <v>0</v>
      </c>
      <c r="AD9" s="483">
        <v>0</v>
      </c>
      <c r="AE9" s="483">
        <v>0</v>
      </c>
      <c r="AF9" s="483">
        <v>0</v>
      </c>
      <c r="AG9" s="483">
        <v>0</v>
      </c>
    </row>
    <row r="10" spans="1:33" ht="15" customHeight="1">
      <c r="A10" s="1446"/>
      <c r="B10" s="1361"/>
      <c r="C10" s="746" t="s">
        <v>31</v>
      </c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>
        <v>0</v>
      </c>
      <c r="AC10" s="483">
        <v>0</v>
      </c>
      <c r="AD10" s="483">
        <v>0</v>
      </c>
      <c r="AE10" s="483">
        <v>0</v>
      </c>
      <c r="AF10" s="483">
        <v>0</v>
      </c>
      <c r="AG10" s="483">
        <v>0</v>
      </c>
    </row>
    <row r="11" spans="1:33" ht="15" customHeight="1">
      <c r="A11" s="1446"/>
      <c r="B11" s="1361" t="s">
        <v>171</v>
      </c>
      <c r="C11" s="746" t="s">
        <v>33</v>
      </c>
      <c r="D11" s="483"/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>
        <v>53</v>
      </c>
      <c r="Y11" s="483"/>
      <c r="Z11" s="483"/>
      <c r="AA11" s="483"/>
      <c r="AB11" s="483"/>
      <c r="AC11" s="483"/>
      <c r="AD11" s="483"/>
      <c r="AE11" s="483"/>
      <c r="AF11" s="483"/>
      <c r="AG11" s="483"/>
    </row>
    <row r="12" spans="1:33" ht="15" customHeight="1">
      <c r="A12" s="1446"/>
      <c r="B12" s="1361"/>
      <c r="C12" s="746" t="s">
        <v>32</v>
      </c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483"/>
      <c r="V12" s="483"/>
      <c r="W12" s="483"/>
      <c r="X12" s="483">
        <v>8901326.8990000002</v>
      </c>
      <c r="Y12" s="483"/>
      <c r="Z12" s="483"/>
      <c r="AA12" s="483"/>
      <c r="AB12" s="483"/>
      <c r="AC12" s="483"/>
      <c r="AD12" s="483"/>
      <c r="AE12" s="483"/>
      <c r="AF12" s="483"/>
      <c r="AG12" s="483"/>
    </row>
    <row r="13" spans="1:33" ht="15" customHeight="1">
      <c r="A13" s="1446"/>
      <c r="B13" s="1361"/>
      <c r="C13" s="746" t="s">
        <v>31</v>
      </c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  <c r="P13" s="483"/>
      <c r="Q13" s="483"/>
      <c r="R13" s="483"/>
      <c r="S13" s="483"/>
      <c r="T13" s="483"/>
      <c r="U13" s="483"/>
      <c r="V13" s="483"/>
      <c r="W13" s="483"/>
      <c r="X13" s="483">
        <v>8901.3268989999997</v>
      </c>
      <c r="Y13" s="483"/>
      <c r="Z13" s="483"/>
      <c r="AA13" s="483"/>
      <c r="AB13" s="483"/>
      <c r="AC13" s="483"/>
      <c r="AD13" s="483"/>
      <c r="AE13" s="483"/>
      <c r="AF13" s="483"/>
      <c r="AG13" s="483"/>
    </row>
    <row r="14" spans="1:33" ht="15" customHeight="1">
      <c r="A14" s="1446"/>
      <c r="B14" s="1362" t="s">
        <v>48</v>
      </c>
      <c r="C14" s="750" t="s">
        <v>33</v>
      </c>
      <c r="D14" s="850">
        <v>2</v>
      </c>
      <c r="E14" s="850">
        <v>3</v>
      </c>
      <c r="F14" s="850">
        <v>2</v>
      </c>
      <c r="G14" s="850">
        <v>3</v>
      </c>
      <c r="H14" s="850">
        <v>10</v>
      </c>
      <c r="I14" s="850">
        <v>4</v>
      </c>
      <c r="J14" s="850">
        <v>4</v>
      </c>
      <c r="K14" s="850">
        <v>10</v>
      </c>
      <c r="L14" s="850">
        <v>1</v>
      </c>
      <c r="M14" s="850">
        <v>8</v>
      </c>
      <c r="N14" s="850">
        <v>8</v>
      </c>
      <c r="O14" s="850">
        <v>6</v>
      </c>
      <c r="P14" s="850">
        <v>2</v>
      </c>
      <c r="Q14" s="850">
        <v>12</v>
      </c>
      <c r="R14" s="850">
        <v>9</v>
      </c>
      <c r="S14" s="850">
        <v>18</v>
      </c>
      <c r="T14" s="850">
        <v>8</v>
      </c>
      <c r="U14" s="850">
        <v>7</v>
      </c>
      <c r="V14" s="850">
        <v>11</v>
      </c>
      <c r="W14" s="850">
        <v>4</v>
      </c>
      <c r="X14" s="850">
        <v>58</v>
      </c>
      <c r="Y14" s="850">
        <v>14</v>
      </c>
      <c r="Z14" s="850">
        <v>20</v>
      </c>
      <c r="AA14" s="850">
        <v>26</v>
      </c>
      <c r="AB14" s="850">
        <v>20</v>
      </c>
      <c r="AC14" s="850">
        <v>25</v>
      </c>
      <c r="AD14" s="850">
        <v>25</v>
      </c>
      <c r="AE14" s="850">
        <v>45</v>
      </c>
      <c r="AF14" s="850">
        <v>42</v>
      </c>
      <c r="AG14" s="850">
        <v>22</v>
      </c>
    </row>
    <row r="15" spans="1:33" ht="15" customHeight="1">
      <c r="A15" s="1446"/>
      <c r="B15" s="1362"/>
      <c r="C15" s="747" t="s">
        <v>32</v>
      </c>
      <c r="D15" s="850">
        <v>7500.06</v>
      </c>
      <c r="E15" s="850">
        <v>5708.6</v>
      </c>
      <c r="F15" s="850">
        <v>11038</v>
      </c>
      <c r="G15" s="850">
        <v>28247</v>
      </c>
      <c r="H15" s="850">
        <v>15419.22</v>
      </c>
      <c r="I15" s="850">
        <v>21455.21</v>
      </c>
      <c r="J15" s="850">
        <v>40510</v>
      </c>
      <c r="K15" s="850">
        <v>63870</v>
      </c>
      <c r="L15" s="850">
        <v>6500</v>
      </c>
      <c r="M15" s="850">
        <v>58733.98</v>
      </c>
      <c r="N15" s="850">
        <v>62944.972999999998</v>
      </c>
      <c r="O15" s="850">
        <v>29953</v>
      </c>
      <c r="P15" s="850">
        <v>14201.51</v>
      </c>
      <c r="Q15" s="850">
        <v>95959.62</v>
      </c>
      <c r="R15" s="850">
        <v>47317.3</v>
      </c>
      <c r="S15" s="850">
        <v>143357</v>
      </c>
      <c r="T15" s="850">
        <v>61255.946000000004</v>
      </c>
      <c r="U15" s="850">
        <v>38055.43</v>
      </c>
      <c r="V15" s="850">
        <v>109852.764</v>
      </c>
      <c r="W15" s="850">
        <v>20020.5</v>
      </c>
      <c r="X15" s="850">
        <v>8959385.6030000001</v>
      </c>
      <c r="Y15" s="850">
        <v>230162.29300000001</v>
      </c>
      <c r="Z15" s="850">
        <v>174712.15100000001</v>
      </c>
      <c r="AA15" s="850">
        <v>271025.8</v>
      </c>
      <c r="AB15" s="850">
        <v>359811.97100000002</v>
      </c>
      <c r="AC15" s="850">
        <v>414141.94799999997</v>
      </c>
      <c r="AD15" s="850">
        <v>353163.989</v>
      </c>
      <c r="AE15" s="850">
        <v>753738.59699999995</v>
      </c>
      <c r="AF15" s="850">
        <v>932616.06099999999</v>
      </c>
      <c r="AG15" s="850">
        <v>536786.049</v>
      </c>
    </row>
    <row r="16" spans="1:33" ht="15" customHeight="1" thickBot="1">
      <c r="A16" s="1447"/>
      <c r="B16" s="1448"/>
      <c r="C16" s="752" t="s">
        <v>31</v>
      </c>
      <c r="D16" s="851">
        <v>146.4659676</v>
      </c>
      <c r="E16" s="851">
        <v>74.378156399999995</v>
      </c>
      <c r="F16" s="851">
        <v>218.257384</v>
      </c>
      <c r="G16" s="851">
        <v>563.922011</v>
      </c>
      <c r="H16" s="851">
        <v>336.92577999999997</v>
      </c>
      <c r="I16" s="851">
        <v>446.67893140000001</v>
      </c>
      <c r="J16" s="851">
        <v>881.77435000000003</v>
      </c>
      <c r="K16" s="851">
        <v>1394.7605599999999</v>
      </c>
      <c r="L16" s="851">
        <v>147.095</v>
      </c>
      <c r="M16" s="851">
        <v>1116.4755801599999</v>
      </c>
      <c r="N16" s="851">
        <v>1139.943761882</v>
      </c>
      <c r="O16" s="851">
        <v>710.08195000000001</v>
      </c>
      <c r="P16" s="851">
        <v>340.27072456000002</v>
      </c>
      <c r="Q16" s="851">
        <v>2184.1950164199998</v>
      </c>
      <c r="R16" s="851">
        <v>1066.3886419</v>
      </c>
      <c r="S16" s="851">
        <v>2729.3541180000002</v>
      </c>
      <c r="T16" s="851">
        <v>865.49075660000005</v>
      </c>
      <c r="U16" s="851">
        <v>1026.04991191</v>
      </c>
      <c r="V16" s="851">
        <v>2253.3666171479999</v>
      </c>
      <c r="W16" s="851">
        <v>265.6704105</v>
      </c>
      <c r="X16" s="851">
        <v>9792.0688704000004</v>
      </c>
      <c r="Y16" s="851">
        <v>2821.8813002779998</v>
      </c>
      <c r="Z16" s="851">
        <v>3174.8895463280001</v>
      </c>
      <c r="AA16" s="851">
        <v>5780.4044176509997</v>
      </c>
      <c r="AB16" s="851">
        <v>5146.4224890949999</v>
      </c>
      <c r="AC16" s="851">
        <v>9398.0551602600008</v>
      </c>
      <c r="AD16" s="851">
        <v>5640.9275129520001</v>
      </c>
      <c r="AE16" s="851">
        <v>18039.936314865001</v>
      </c>
      <c r="AF16" s="851">
        <v>20601.918977754998</v>
      </c>
      <c r="AG16" s="851">
        <v>9444.5971171299989</v>
      </c>
    </row>
    <row r="17" spans="1:33" ht="15" customHeight="1">
      <c r="A17" s="1446" t="s">
        <v>174</v>
      </c>
      <c r="B17" s="1360" t="s">
        <v>17</v>
      </c>
      <c r="C17" s="748" t="s">
        <v>33</v>
      </c>
      <c r="D17" s="749">
        <v>173</v>
      </c>
      <c r="E17" s="749">
        <v>385</v>
      </c>
      <c r="F17" s="749">
        <v>209</v>
      </c>
      <c r="G17" s="749">
        <v>112</v>
      </c>
      <c r="H17" s="749">
        <v>247</v>
      </c>
      <c r="I17" s="749">
        <v>253</v>
      </c>
      <c r="J17" s="749">
        <v>1591</v>
      </c>
      <c r="K17" s="749">
        <v>352</v>
      </c>
      <c r="L17" s="749">
        <v>324</v>
      </c>
      <c r="M17" s="749">
        <v>2565</v>
      </c>
      <c r="N17" s="749">
        <v>736</v>
      </c>
      <c r="O17" s="749">
        <v>1432</v>
      </c>
      <c r="P17" s="749">
        <v>1041</v>
      </c>
      <c r="Q17" s="749">
        <v>1040</v>
      </c>
      <c r="R17" s="749">
        <v>1234</v>
      </c>
      <c r="S17" s="749">
        <v>5609</v>
      </c>
      <c r="T17" s="749">
        <v>1554</v>
      </c>
      <c r="U17" s="749">
        <v>7269</v>
      </c>
      <c r="V17" s="749">
        <v>9306</v>
      </c>
      <c r="W17" s="749">
        <v>6992</v>
      </c>
      <c r="X17" s="749">
        <v>12185</v>
      </c>
      <c r="Y17" s="749">
        <v>2406</v>
      </c>
      <c r="Z17" s="749">
        <v>1751</v>
      </c>
      <c r="AA17" s="749">
        <v>14016</v>
      </c>
      <c r="AB17" s="749">
        <v>659</v>
      </c>
      <c r="AC17" s="749">
        <v>9795</v>
      </c>
      <c r="AD17" s="749">
        <v>6622</v>
      </c>
      <c r="AE17" s="749">
        <v>4324</v>
      </c>
      <c r="AF17" s="749">
        <v>8424</v>
      </c>
      <c r="AG17" s="749">
        <v>8413</v>
      </c>
    </row>
    <row r="18" spans="1:33" ht="15" customHeight="1">
      <c r="A18" s="1446"/>
      <c r="B18" s="1361"/>
      <c r="C18" s="746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</row>
    <row r="19" spans="1:33" ht="15" customHeight="1">
      <c r="A19" s="1446"/>
      <c r="B19" s="1361"/>
      <c r="C19" s="746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  <c r="AF19" s="80">
        <v>3.2527905910000001</v>
      </c>
      <c r="AG19" s="80">
        <v>3.8875350000000002</v>
      </c>
    </row>
    <row r="20" spans="1:33" ht="15" customHeight="1">
      <c r="A20" s="1446"/>
      <c r="B20" s="1361" t="s">
        <v>18</v>
      </c>
      <c r="C20" s="746" t="s">
        <v>33</v>
      </c>
      <c r="D20" s="483">
        <v>74</v>
      </c>
      <c r="E20" s="483">
        <v>220</v>
      </c>
      <c r="F20" s="483">
        <v>321</v>
      </c>
      <c r="G20" s="483">
        <v>413</v>
      </c>
      <c r="H20" s="483">
        <v>755</v>
      </c>
      <c r="I20" s="483">
        <v>937</v>
      </c>
      <c r="J20" s="483">
        <v>1537</v>
      </c>
      <c r="K20" s="483">
        <v>356</v>
      </c>
      <c r="L20" s="483">
        <v>422</v>
      </c>
      <c r="M20" s="483">
        <v>767</v>
      </c>
      <c r="N20" s="483">
        <v>474</v>
      </c>
      <c r="O20" s="483">
        <v>8661</v>
      </c>
      <c r="P20" s="483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</row>
    <row r="21" spans="1:33" ht="15" customHeight="1">
      <c r="A21" s="1446"/>
      <c r="B21" s="1361"/>
      <c r="C21" s="746" t="s">
        <v>32</v>
      </c>
      <c r="D21" s="483">
        <v>10350</v>
      </c>
      <c r="E21" s="483">
        <v>23600</v>
      </c>
      <c r="F21" s="483">
        <v>41700</v>
      </c>
      <c r="G21" s="483">
        <v>41300</v>
      </c>
      <c r="H21" s="483">
        <v>49200</v>
      </c>
      <c r="I21" s="483">
        <v>54720</v>
      </c>
      <c r="J21" s="483">
        <v>240855</v>
      </c>
      <c r="K21" s="483">
        <v>42550</v>
      </c>
      <c r="L21" s="483">
        <v>38220</v>
      </c>
      <c r="M21" s="483">
        <v>109790</v>
      </c>
      <c r="N21" s="483">
        <v>54490</v>
      </c>
      <c r="O21" s="483">
        <v>173745</v>
      </c>
      <c r="P21" s="483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</row>
    <row r="22" spans="1:33" ht="15" customHeight="1">
      <c r="A22" s="1446"/>
      <c r="B22" s="1361"/>
      <c r="C22" s="746" t="s">
        <v>31</v>
      </c>
      <c r="D22" s="484">
        <v>1.035E-2</v>
      </c>
      <c r="E22" s="484">
        <v>2.3599999999999999E-2</v>
      </c>
      <c r="F22" s="484">
        <v>4.1700000000000001E-2</v>
      </c>
      <c r="G22" s="484">
        <v>4.1300000000000003E-2</v>
      </c>
      <c r="H22" s="484">
        <v>4.9200000000000001E-2</v>
      </c>
      <c r="I22" s="484">
        <v>5.4719999999999998E-2</v>
      </c>
      <c r="J22" s="484">
        <v>0.24085500000000001</v>
      </c>
      <c r="K22" s="484">
        <v>4.2549999999999998E-2</v>
      </c>
      <c r="L22" s="484">
        <v>3.8219999999999997E-2</v>
      </c>
      <c r="M22" s="484">
        <v>0.10979</v>
      </c>
      <c r="N22" s="484">
        <v>5.4489999999999997E-2</v>
      </c>
      <c r="O22" s="484">
        <v>0.17374500000000001</v>
      </c>
      <c r="P22" s="484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  <c r="AF22" s="80">
        <v>0.97672000000000003</v>
      </c>
      <c r="AG22" s="80">
        <v>1.28962</v>
      </c>
    </row>
    <row r="23" spans="1:33" ht="15" customHeight="1">
      <c r="A23" s="1446"/>
      <c r="B23" s="1361" t="s">
        <v>170</v>
      </c>
      <c r="C23" s="746" t="s">
        <v>33</v>
      </c>
      <c r="D23" s="483">
        <v>164</v>
      </c>
      <c r="E23" s="483">
        <v>508</v>
      </c>
      <c r="F23" s="483">
        <v>255</v>
      </c>
      <c r="G23" s="483">
        <v>716</v>
      </c>
      <c r="H23" s="483">
        <v>3301</v>
      </c>
      <c r="I23" s="483">
        <v>2149</v>
      </c>
      <c r="J23" s="483">
        <v>1792</v>
      </c>
      <c r="K23" s="483">
        <v>750</v>
      </c>
      <c r="L23" s="483">
        <v>1029</v>
      </c>
      <c r="M23" s="483">
        <v>2715</v>
      </c>
      <c r="N23" s="483">
        <v>3239</v>
      </c>
      <c r="O23" s="483">
        <v>1077</v>
      </c>
      <c r="P23" s="483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</row>
    <row r="24" spans="1:33" ht="15" customHeight="1">
      <c r="A24" s="1446"/>
      <c r="B24" s="1361"/>
      <c r="C24" s="746" t="s">
        <v>32</v>
      </c>
      <c r="D24" s="483">
        <v>7940</v>
      </c>
      <c r="E24" s="483">
        <v>7420</v>
      </c>
      <c r="F24" s="483">
        <v>10290</v>
      </c>
      <c r="G24" s="483">
        <v>7970</v>
      </c>
      <c r="H24" s="483">
        <v>71230</v>
      </c>
      <c r="I24" s="483">
        <v>48800</v>
      </c>
      <c r="J24" s="483">
        <v>52510</v>
      </c>
      <c r="K24" s="483">
        <v>22570</v>
      </c>
      <c r="L24" s="483">
        <v>26200</v>
      </c>
      <c r="M24" s="483">
        <v>45970</v>
      </c>
      <c r="N24" s="483">
        <v>51670</v>
      </c>
      <c r="O24" s="483">
        <v>30230</v>
      </c>
      <c r="P24" s="483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</row>
    <row r="25" spans="1:33" ht="15" customHeight="1">
      <c r="A25" s="1446"/>
      <c r="B25" s="1361"/>
      <c r="C25" s="746" t="s">
        <v>31</v>
      </c>
      <c r="D25" s="485">
        <v>7.9399999999999991E-3</v>
      </c>
      <c r="E25" s="485">
        <v>7.4200000000000004E-3</v>
      </c>
      <c r="F25" s="485">
        <v>1.0290000000000001E-2</v>
      </c>
      <c r="G25" s="485">
        <v>7.9699999999999997E-3</v>
      </c>
      <c r="H25" s="485">
        <v>7.1230000000000002E-2</v>
      </c>
      <c r="I25" s="485">
        <v>4.8800000000000003E-2</v>
      </c>
      <c r="J25" s="485">
        <v>5.2510000000000001E-2</v>
      </c>
      <c r="K25" s="485">
        <v>2.257E-2</v>
      </c>
      <c r="L25" s="485">
        <v>2.6200000000000001E-2</v>
      </c>
      <c r="M25" s="485">
        <v>4.5969999999999997E-2</v>
      </c>
      <c r="N25" s="485">
        <v>5.1670000000000001E-2</v>
      </c>
      <c r="O25" s="485">
        <v>3.023E-2</v>
      </c>
      <c r="P25" s="485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  <c r="AF25" s="80"/>
      <c r="AG25" s="80"/>
    </row>
    <row r="26" spans="1:33" ht="15" customHeight="1">
      <c r="A26" s="1446"/>
      <c r="B26" s="1361" t="s">
        <v>171</v>
      </c>
      <c r="C26" s="746" t="s">
        <v>33</v>
      </c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>
        <v>0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</row>
    <row r="27" spans="1:33" ht="15" customHeight="1">
      <c r="A27" s="1446"/>
      <c r="B27" s="1361"/>
      <c r="C27" s="746" t="s">
        <v>32</v>
      </c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>
        <v>0</v>
      </c>
      <c r="Y27" s="484">
        <v>0</v>
      </c>
      <c r="Z27" s="484">
        <v>0</v>
      </c>
      <c r="AA27" s="484">
        <v>0</v>
      </c>
      <c r="AB27" s="484">
        <v>0</v>
      </c>
      <c r="AC27" s="484">
        <v>0</v>
      </c>
      <c r="AD27" s="484">
        <v>0</v>
      </c>
      <c r="AE27" s="484">
        <v>0</v>
      </c>
      <c r="AF27" s="484">
        <v>0</v>
      </c>
      <c r="AG27" s="484">
        <v>0</v>
      </c>
    </row>
    <row r="28" spans="1:33" ht="15" customHeight="1">
      <c r="A28" s="1446"/>
      <c r="B28" s="1361"/>
      <c r="C28" s="746" t="s">
        <v>31</v>
      </c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>
        <v>0</v>
      </c>
      <c r="Y28" s="484">
        <v>0</v>
      </c>
      <c r="Z28" s="484">
        <v>0</v>
      </c>
      <c r="AA28" s="484">
        <v>0</v>
      </c>
      <c r="AB28" s="484">
        <v>0</v>
      </c>
      <c r="AC28" s="484">
        <v>0</v>
      </c>
      <c r="AD28" s="484">
        <v>0</v>
      </c>
      <c r="AE28" s="484">
        <v>0</v>
      </c>
      <c r="AF28" s="484">
        <v>0</v>
      </c>
      <c r="AG28" s="484">
        <v>0</v>
      </c>
    </row>
    <row r="29" spans="1:33" ht="15" customHeight="1">
      <c r="A29" s="1446"/>
      <c r="B29" s="1437" t="s">
        <v>48</v>
      </c>
      <c r="C29" s="747" t="s">
        <v>33</v>
      </c>
      <c r="D29" s="850">
        <v>411</v>
      </c>
      <c r="E29" s="850">
        <v>1113</v>
      </c>
      <c r="F29" s="850">
        <v>785</v>
      </c>
      <c r="G29" s="850">
        <v>1241</v>
      </c>
      <c r="H29" s="850">
        <v>4303</v>
      </c>
      <c r="I29" s="850">
        <v>3339</v>
      </c>
      <c r="J29" s="850">
        <v>4920</v>
      </c>
      <c r="K29" s="850">
        <v>1458</v>
      </c>
      <c r="L29" s="850">
        <v>1775</v>
      </c>
      <c r="M29" s="850">
        <v>6047</v>
      </c>
      <c r="N29" s="850">
        <v>4449</v>
      </c>
      <c r="O29" s="850">
        <v>11170</v>
      </c>
      <c r="P29" s="850">
        <v>2459</v>
      </c>
      <c r="Q29" s="850">
        <v>3571</v>
      </c>
      <c r="R29" s="850">
        <v>8686</v>
      </c>
      <c r="S29" s="850">
        <v>12975</v>
      </c>
      <c r="T29" s="850">
        <v>7455</v>
      </c>
      <c r="U29" s="850">
        <v>11814</v>
      </c>
      <c r="V29" s="850">
        <v>18741</v>
      </c>
      <c r="W29" s="850">
        <v>11992</v>
      </c>
      <c r="X29" s="850">
        <v>15121</v>
      </c>
      <c r="Y29" s="850">
        <v>8889</v>
      </c>
      <c r="Z29" s="850">
        <v>6884</v>
      </c>
      <c r="AA29" s="850">
        <v>23107</v>
      </c>
      <c r="AB29" s="850">
        <v>9251</v>
      </c>
      <c r="AC29" s="850">
        <v>41794</v>
      </c>
      <c r="AD29" s="850">
        <v>11563</v>
      </c>
      <c r="AE29" s="850">
        <v>9077</v>
      </c>
      <c r="AF29" s="850">
        <v>13742</v>
      </c>
      <c r="AG29" s="850">
        <v>13295</v>
      </c>
    </row>
    <row r="30" spans="1:33" ht="15" customHeight="1">
      <c r="A30" s="1446"/>
      <c r="B30" s="1437"/>
      <c r="C30" s="747" t="s">
        <v>32</v>
      </c>
      <c r="D30" s="850">
        <v>35440.001000000004</v>
      </c>
      <c r="E30" s="850">
        <v>68635.063999999998</v>
      </c>
      <c r="F30" s="850">
        <v>72650</v>
      </c>
      <c r="G30" s="850">
        <v>60140</v>
      </c>
      <c r="H30" s="850">
        <v>144945</v>
      </c>
      <c r="I30" s="850">
        <v>128710</v>
      </c>
      <c r="J30" s="850">
        <v>476925</v>
      </c>
      <c r="K30" s="850">
        <v>155770</v>
      </c>
      <c r="L30" s="850">
        <v>195020</v>
      </c>
      <c r="M30" s="850">
        <v>412190</v>
      </c>
      <c r="N30" s="850">
        <v>189550</v>
      </c>
      <c r="O30" s="850">
        <v>529290</v>
      </c>
      <c r="P30" s="850">
        <v>262030</v>
      </c>
      <c r="Q30" s="850">
        <v>414230</v>
      </c>
      <c r="R30" s="850">
        <v>307345</v>
      </c>
      <c r="S30" s="850">
        <v>971805.31</v>
      </c>
      <c r="T30" s="850">
        <v>280370</v>
      </c>
      <c r="U30" s="850">
        <v>1224838.3530000001</v>
      </c>
      <c r="V30" s="850">
        <v>1749862.5190000001</v>
      </c>
      <c r="W30" s="850">
        <v>1201298.902</v>
      </c>
      <c r="X30" s="850">
        <v>1982137.0689999999</v>
      </c>
      <c r="Y30" s="850">
        <v>696817.52099999995</v>
      </c>
      <c r="Z30" s="850">
        <v>649597.76799999992</v>
      </c>
      <c r="AA30" s="850">
        <v>1841484.628</v>
      </c>
      <c r="AB30" s="850">
        <v>489917.80499999999</v>
      </c>
      <c r="AC30" s="850">
        <v>2652303.8540000003</v>
      </c>
      <c r="AD30" s="850">
        <v>2247644.2570000002</v>
      </c>
      <c r="AE30" s="850">
        <v>3354703.63</v>
      </c>
      <c r="AF30" s="850">
        <v>4229510.591</v>
      </c>
      <c r="AG30" s="850">
        <v>5177155</v>
      </c>
    </row>
    <row r="31" spans="1:33" ht="15" customHeight="1" thickBot="1">
      <c r="A31" s="1447"/>
      <c r="B31" s="1438"/>
      <c r="C31" s="852" t="s">
        <v>31</v>
      </c>
      <c r="D31" s="853">
        <v>3.5440000999999999E-2</v>
      </c>
      <c r="E31" s="853">
        <v>6.8635063999999996E-2</v>
      </c>
      <c r="F31" s="853">
        <v>7.2649999999999992E-2</v>
      </c>
      <c r="G31" s="853">
        <v>6.0139999999999999E-2</v>
      </c>
      <c r="H31" s="853">
        <v>0.14494499999999999</v>
      </c>
      <c r="I31" s="853">
        <v>0.12870999999999999</v>
      </c>
      <c r="J31" s="853">
        <v>0.47692499999999999</v>
      </c>
      <c r="K31" s="853">
        <v>0.15576999999999999</v>
      </c>
      <c r="L31" s="853">
        <v>0.19502</v>
      </c>
      <c r="M31" s="853">
        <v>0.41219</v>
      </c>
      <c r="N31" s="853">
        <v>0.18955</v>
      </c>
      <c r="O31" s="853">
        <v>0.52929000000000004</v>
      </c>
      <c r="P31" s="853">
        <v>0.26203000000000004</v>
      </c>
      <c r="Q31" s="854">
        <v>0.41423000000000004</v>
      </c>
      <c r="R31" s="854">
        <v>0.27271499999999999</v>
      </c>
      <c r="S31" s="854">
        <v>0.97180530999999992</v>
      </c>
      <c r="T31" s="854">
        <v>0.28037000000000001</v>
      </c>
      <c r="U31" s="854">
        <v>1.2248383529999998</v>
      </c>
      <c r="V31" s="854">
        <v>1.7498625190000001</v>
      </c>
      <c r="W31" s="854">
        <v>1.201298902</v>
      </c>
      <c r="X31" s="854">
        <v>1.982137069</v>
      </c>
      <c r="Y31" s="854">
        <v>0.69681752100000005</v>
      </c>
      <c r="Z31" s="854">
        <v>0.64959776800000002</v>
      </c>
      <c r="AA31" s="854">
        <v>1.8414846280000001</v>
      </c>
      <c r="AB31" s="854">
        <v>0.48991780499999998</v>
      </c>
      <c r="AC31" s="854">
        <v>2.6523038539999999</v>
      </c>
      <c r="AD31" s="854">
        <v>2.2476442570000001</v>
      </c>
      <c r="AE31" s="854">
        <v>3.3547036299999999</v>
      </c>
      <c r="AF31" s="854">
        <v>4.2295105910000004</v>
      </c>
      <c r="AG31" s="854">
        <v>5.177155</v>
      </c>
    </row>
    <row r="32" spans="1:33" ht="15" customHeight="1">
      <c r="A32" s="1446" t="s">
        <v>1467</v>
      </c>
      <c r="B32" s="1360" t="s">
        <v>17</v>
      </c>
      <c r="C32" s="748" t="s">
        <v>33</v>
      </c>
      <c r="D32" s="749">
        <v>8282</v>
      </c>
      <c r="E32" s="749">
        <v>18393</v>
      </c>
      <c r="F32" s="749">
        <v>18364</v>
      </c>
      <c r="G32" s="749">
        <v>16677</v>
      </c>
      <c r="H32" s="749">
        <v>20986</v>
      </c>
      <c r="I32" s="749">
        <v>21132</v>
      </c>
      <c r="J32" s="749">
        <v>36710</v>
      </c>
      <c r="K32" s="749">
        <v>21789</v>
      </c>
      <c r="L32" s="749">
        <v>22465</v>
      </c>
      <c r="M32" s="749">
        <v>28027</v>
      </c>
      <c r="N32" s="749">
        <v>22455</v>
      </c>
      <c r="O32" s="749">
        <v>40486</v>
      </c>
      <c r="P32" s="749">
        <v>30123</v>
      </c>
      <c r="Q32" s="749">
        <v>48463</v>
      </c>
      <c r="R32" s="749">
        <v>45203</v>
      </c>
      <c r="S32" s="749">
        <v>57687</v>
      </c>
      <c r="T32" s="749">
        <v>33752</v>
      </c>
      <c r="U32" s="749">
        <v>66977</v>
      </c>
      <c r="V32" s="749">
        <v>94826</v>
      </c>
      <c r="W32" s="749">
        <v>73344</v>
      </c>
      <c r="X32" s="749">
        <v>106298</v>
      </c>
      <c r="Y32" s="749">
        <v>152743</v>
      </c>
      <c r="Z32" s="749">
        <v>150552</v>
      </c>
      <c r="AA32" s="749">
        <v>166345</v>
      </c>
      <c r="AB32" s="749">
        <v>127935</v>
      </c>
      <c r="AC32" s="749">
        <v>437071</v>
      </c>
      <c r="AD32" s="749">
        <v>306607</v>
      </c>
      <c r="AE32" s="749">
        <v>1437028</v>
      </c>
      <c r="AF32" s="749">
        <v>1206929</v>
      </c>
      <c r="AG32" s="749">
        <v>1919610</v>
      </c>
    </row>
    <row r="33" spans="1:33" ht="15" customHeight="1">
      <c r="A33" s="1446"/>
      <c r="B33" s="1361"/>
      <c r="C33" s="746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</row>
    <row r="34" spans="1:33" ht="15" customHeight="1">
      <c r="A34" s="1446"/>
      <c r="B34" s="1361"/>
      <c r="C34" s="746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</row>
    <row r="35" spans="1:33" ht="15" customHeight="1">
      <c r="A35" s="1446"/>
      <c r="B35" s="1373" t="s">
        <v>18</v>
      </c>
      <c r="C35" s="746" t="s">
        <v>33</v>
      </c>
      <c r="D35" s="483">
        <v>6134</v>
      </c>
      <c r="E35" s="483">
        <v>9369</v>
      </c>
      <c r="F35" s="483">
        <v>12335</v>
      </c>
      <c r="G35" s="483">
        <v>13595</v>
      </c>
      <c r="H35" s="483">
        <v>14241</v>
      </c>
      <c r="I35" s="483">
        <v>12055</v>
      </c>
      <c r="J35" s="483">
        <v>22586</v>
      </c>
      <c r="K35" s="483">
        <v>20472</v>
      </c>
      <c r="L35" s="483">
        <v>22027</v>
      </c>
      <c r="M35" s="483">
        <v>19064</v>
      </c>
      <c r="N35" s="483">
        <v>20433</v>
      </c>
      <c r="O35" s="483">
        <v>25837</v>
      </c>
      <c r="P35" s="483">
        <v>18580</v>
      </c>
      <c r="Q35" s="483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</row>
    <row r="36" spans="1:33" ht="15" customHeight="1">
      <c r="A36" s="1446"/>
      <c r="B36" s="1373"/>
      <c r="C36" s="746" t="s">
        <v>32</v>
      </c>
      <c r="D36" s="483">
        <v>51580.112999999998</v>
      </c>
      <c r="E36" s="483">
        <v>87712.588000000003</v>
      </c>
      <c r="F36" s="483">
        <v>141199.13099999999</v>
      </c>
      <c r="G36" s="483">
        <v>171930.326</v>
      </c>
      <c r="H36" s="483">
        <v>195704.73</v>
      </c>
      <c r="I36" s="483">
        <v>187547.16899999999</v>
      </c>
      <c r="J36" s="483">
        <v>419705.46299999999</v>
      </c>
      <c r="K36" s="483">
        <v>302341.73499999999</v>
      </c>
      <c r="L36" s="483">
        <v>254876.016</v>
      </c>
      <c r="M36" s="483">
        <v>240296.86300000001</v>
      </c>
      <c r="N36" s="483">
        <v>259599.503</v>
      </c>
      <c r="O36" s="483">
        <v>413433.141</v>
      </c>
      <c r="P36" s="483">
        <v>331092.76199999999</v>
      </c>
      <c r="Q36" s="483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</row>
    <row r="37" spans="1:33" ht="15" customHeight="1">
      <c r="A37" s="1446"/>
      <c r="B37" s="1373"/>
      <c r="C37" s="746" t="s">
        <v>31</v>
      </c>
      <c r="D37" s="483">
        <v>932.80923888100006</v>
      </c>
      <c r="E37" s="483">
        <v>1601.708093901</v>
      </c>
      <c r="F37" s="483">
        <v>2644.4326679430001</v>
      </c>
      <c r="G37" s="483">
        <v>3326.6747892859999</v>
      </c>
      <c r="H37" s="483">
        <v>3729.0163602100001</v>
      </c>
      <c r="I37" s="483">
        <v>3847.8851961370001</v>
      </c>
      <c r="J37" s="483">
        <v>8621.2217185150002</v>
      </c>
      <c r="K37" s="483">
        <v>6320.6628878490001</v>
      </c>
      <c r="L37" s="483">
        <v>5143.1620178749999</v>
      </c>
      <c r="M37" s="483">
        <v>4862.656941837</v>
      </c>
      <c r="N37" s="483">
        <v>5145.5826314489996</v>
      </c>
      <c r="O37" s="483">
        <v>8436.1156118679992</v>
      </c>
      <c r="P37" s="483">
        <v>6390.4098812109996</v>
      </c>
      <c r="Q37" s="483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</row>
    <row r="38" spans="1:33" ht="15" customHeight="1">
      <c r="A38" s="1446"/>
      <c r="B38" s="1361" t="s">
        <v>170</v>
      </c>
      <c r="C38" s="746" t="s">
        <v>33</v>
      </c>
      <c r="D38" s="483">
        <v>7519</v>
      </c>
      <c r="E38" s="483">
        <v>18360</v>
      </c>
      <c r="F38" s="483">
        <v>29475</v>
      </c>
      <c r="G38" s="483">
        <v>24557</v>
      </c>
      <c r="H38" s="483">
        <v>67937</v>
      </c>
      <c r="I38" s="483">
        <v>71653</v>
      </c>
      <c r="J38" s="483">
        <v>56824</v>
      </c>
      <c r="K38" s="483">
        <v>34030</v>
      </c>
      <c r="L38" s="483">
        <v>24027</v>
      </c>
      <c r="M38" s="483">
        <v>30844</v>
      </c>
      <c r="N38" s="483">
        <v>32319</v>
      </c>
      <c r="O38" s="483">
        <v>35741</v>
      </c>
      <c r="P38" s="483">
        <v>32837</v>
      </c>
      <c r="Q38" s="483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</row>
    <row r="39" spans="1:33" ht="15" customHeight="1">
      <c r="A39" s="1446"/>
      <c r="B39" s="1361"/>
      <c r="C39" s="746" t="s">
        <v>32</v>
      </c>
      <c r="D39" s="483">
        <v>63988.5</v>
      </c>
      <c r="E39" s="483">
        <v>158190.576</v>
      </c>
      <c r="F39" s="483">
        <v>282324.09499999997</v>
      </c>
      <c r="G39" s="483">
        <v>170700.57500000001</v>
      </c>
      <c r="H39" s="483">
        <v>284421.701</v>
      </c>
      <c r="I39" s="483">
        <v>158128.56099999999</v>
      </c>
      <c r="J39" s="483">
        <v>145917.057</v>
      </c>
      <c r="K39" s="483">
        <v>77737.11</v>
      </c>
      <c r="L39" s="483">
        <v>55844.555</v>
      </c>
      <c r="M39" s="483">
        <v>91771.391000000003</v>
      </c>
      <c r="N39" s="483">
        <v>101055.853</v>
      </c>
      <c r="O39" s="483">
        <v>84992.846999999994</v>
      </c>
      <c r="P39" s="483">
        <v>65810.214999999997</v>
      </c>
      <c r="Q39" s="483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</row>
    <row r="40" spans="1:33" ht="15" customHeight="1">
      <c r="A40" s="1446"/>
      <c r="B40" s="1361"/>
      <c r="C40" s="746" t="s">
        <v>31</v>
      </c>
      <c r="D40" s="483">
        <v>943.76237464799999</v>
      </c>
      <c r="E40" s="483">
        <v>2542.6957997730001</v>
      </c>
      <c r="F40" s="483">
        <v>4725.0701123839999</v>
      </c>
      <c r="G40" s="483">
        <v>3773.2233713740002</v>
      </c>
      <c r="H40" s="483">
        <v>6910.3021352349997</v>
      </c>
      <c r="I40" s="483">
        <v>4633.8888100659997</v>
      </c>
      <c r="J40" s="483">
        <v>3999.3909796170001</v>
      </c>
      <c r="K40" s="483">
        <v>2271.7264847450001</v>
      </c>
      <c r="L40" s="483">
        <v>1351.2820673839999</v>
      </c>
      <c r="M40" s="483">
        <v>2282.7119513870002</v>
      </c>
      <c r="N40" s="483">
        <v>2684.945542119</v>
      </c>
      <c r="O40" s="483">
        <v>2573.7602297590001</v>
      </c>
      <c r="P40" s="483">
        <v>1817.7398678510001</v>
      </c>
      <c r="Q40" s="483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</row>
    <row r="41" spans="1:33" ht="15" customHeight="1">
      <c r="A41" s="1446"/>
      <c r="B41" s="1361" t="s">
        <v>171</v>
      </c>
      <c r="C41" s="746" t="s">
        <v>33</v>
      </c>
      <c r="D41" s="483">
        <v>2</v>
      </c>
      <c r="E41" s="483">
        <v>12</v>
      </c>
      <c r="F41" s="483">
        <v>11</v>
      </c>
      <c r="G41" s="483">
        <v>30</v>
      </c>
      <c r="H41" s="483">
        <v>8</v>
      </c>
      <c r="I41" s="483">
        <v>12</v>
      </c>
      <c r="J41" s="483">
        <v>14</v>
      </c>
      <c r="K41" s="483">
        <v>6</v>
      </c>
      <c r="L41" s="483"/>
      <c r="M41" s="483">
        <v>2</v>
      </c>
      <c r="N41" s="483">
        <v>1</v>
      </c>
      <c r="O41" s="483">
        <v>2</v>
      </c>
      <c r="P41" s="483"/>
      <c r="Q41" s="483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</row>
    <row r="42" spans="1:33" ht="15" customHeight="1">
      <c r="A42" s="1446"/>
      <c r="B42" s="1361"/>
      <c r="C42" s="746" t="s">
        <v>32</v>
      </c>
      <c r="D42" s="483">
        <v>3453.7510000000002</v>
      </c>
      <c r="E42" s="483">
        <v>26328.131000000001</v>
      </c>
      <c r="F42" s="483">
        <v>10214.791999999999</v>
      </c>
      <c r="G42" s="483">
        <v>54372.769</v>
      </c>
      <c r="H42" s="483">
        <v>43499.063999999998</v>
      </c>
      <c r="I42" s="483">
        <v>22413.221000000001</v>
      </c>
      <c r="J42" s="483">
        <v>215107.73300000001</v>
      </c>
      <c r="K42" s="483">
        <v>29027.09</v>
      </c>
      <c r="L42" s="483"/>
      <c r="M42" s="483">
        <v>2120</v>
      </c>
      <c r="N42" s="483">
        <v>180</v>
      </c>
      <c r="O42" s="483">
        <v>14289.937</v>
      </c>
      <c r="P42" s="483"/>
      <c r="Q42" s="483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</row>
    <row r="43" spans="1:33" ht="15" customHeight="1">
      <c r="A43" s="1446"/>
      <c r="B43" s="1361"/>
      <c r="C43" s="746" t="s">
        <v>31</v>
      </c>
      <c r="D43" s="483">
        <v>12.087322772</v>
      </c>
      <c r="E43" s="483">
        <v>92.128752972000001</v>
      </c>
      <c r="F43" s="483">
        <v>36.515196840000002</v>
      </c>
      <c r="G43" s="483">
        <v>196.287749085</v>
      </c>
      <c r="H43" s="483">
        <v>160.04743231800001</v>
      </c>
      <c r="I43" s="483">
        <v>84.634628786999997</v>
      </c>
      <c r="J43" s="483">
        <v>825.54954205000001</v>
      </c>
      <c r="K43" s="483">
        <v>113.78635534</v>
      </c>
      <c r="L43" s="483"/>
      <c r="M43" s="483">
        <v>8.5033200000000004</v>
      </c>
      <c r="N43" s="483">
        <v>0.73853999999999997</v>
      </c>
      <c r="O43" s="483">
        <v>59.730316596999998</v>
      </c>
      <c r="P43" s="483"/>
      <c r="Q43" s="483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</row>
    <row r="44" spans="1:33" ht="15" customHeight="1">
      <c r="A44" s="1446"/>
      <c r="B44" s="1362" t="s">
        <v>48</v>
      </c>
      <c r="C44" s="747" t="s">
        <v>33</v>
      </c>
      <c r="D44" s="850">
        <v>21937</v>
      </c>
      <c r="E44" s="850">
        <v>46134</v>
      </c>
      <c r="F44" s="850">
        <v>60185</v>
      </c>
      <c r="G44" s="850">
        <v>54859</v>
      </c>
      <c r="H44" s="850">
        <v>103172</v>
      </c>
      <c r="I44" s="850">
        <v>104852</v>
      </c>
      <c r="J44" s="850">
        <v>116134</v>
      </c>
      <c r="K44" s="850">
        <v>76297</v>
      </c>
      <c r="L44" s="850">
        <v>68519</v>
      </c>
      <c r="M44" s="850">
        <v>77937</v>
      </c>
      <c r="N44" s="850">
        <v>75208</v>
      </c>
      <c r="O44" s="850">
        <v>102066</v>
      </c>
      <c r="P44" s="850">
        <v>81540</v>
      </c>
      <c r="Q44" s="850">
        <v>132444</v>
      </c>
      <c r="R44" s="850">
        <v>99283</v>
      </c>
      <c r="S44" s="850">
        <v>117543</v>
      </c>
      <c r="T44" s="850">
        <v>78272</v>
      </c>
      <c r="U44" s="850">
        <v>121796</v>
      </c>
      <c r="V44" s="850">
        <v>148723</v>
      </c>
      <c r="W44" s="850">
        <v>121098</v>
      </c>
      <c r="X44" s="850">
        <v>176287</v>
      </c>
      <c r="Y44" s="850">
        <v>242340</v>
      </c>
      <c r="Z44" s="850">
        <v>246914</v>
      </c>
      <c r="AA44" s="850">
        <v>324993</v>
      </c>
      <c r="AB44" s="850">
        <v>287120</v>
      </c>
      <c r="AC44" s="850">
        <v>1060416</v>
      </c>
      <c r="AD44" s="850">
        <v>594672</v>
      </c>
      <c r="AE44" s="850">
        <v>1965317</v>
      </c>
      <c r="AF44" s="850">
        <v>1605459</v>
      </c>
      <c r="AG44" s="850">
        <v>2387315</v>
      </c>
    </row>
    <row r="45" spans="1:33" ht="15" customHeight="1">
      <c r="A45" s="1446"/>
      <c r="B45" s="1362"/>
      <c r="C45" s="747" t="s">
        <v>32</v>
      </c>
      <c r="D45" s="850">
        <v>288994.38800000004</v>
      </c>
      <c r="E45" s="850">
        <v>676772.92999999993</v>
      </c>
      <c r="F45" s="850">
        <v>806223.60800000001</v>
      </c>
      <c r="G45" s="850">
        <v>713872.57700000005</v>
      </c>
      <c r="H45" s="850">
        <v>936057.60599999991</v>
      </c>
      <c r="I45" s="850">
        <v>863565.60600000003</v>
      </c>
      <c r="J45" s="850">
        <v>1755375.1630000002</v>
      </c>
      <c r="K45" s="850">
        <v>851421.397</v>
      </c>
      <c r="L45" s="850">
        <v>651286.45600000001</v>
      </c>
      <c r="M45" s="850">
        <v>901416.56400000001</v>
      </c>
      <c r="N45" s="850">
        <v>683634.05300000007</v>
      </c>
      <c r="O45" s="850">
        <v>1580949.5290000001</v>
      </c>
      <c r="P45" s="850">
        <v>1191006.7629999998</v>
      </c>
      <c r="Q45" s="850">
        <v>1927116.5159999998</v>
      </c>
      <c r="R45" s="850">
        <v>1572953.3729999999</v>
      </c>
      <c r="S45" s="850">
        <v>2173310.4990000003</v>
      </c>
      <c r="T45" s="850">
        <v>1133639.9749999999</v>
      </c>
      <c r="U45" s="850">
        <v>3163921.7909999997</v>
      </c>
      <c r="V45" s="850">
        <v>4192204.398</v>
      </c>
      <c r="W45" s="850">
        <v>2682805.6420000005</v>
      </c>
      <c r="X45" s="850">
        <v>4416371.6159999995</v>
      </c>
      <c r="Y45" s="850">
        <v>5874772.057</v>
      </c>
      <c r="Z45" s="850">
        <v>6067957.1320000002</v>
      </c>
      <c r="AA45" s="850">
        <v>6966320.1979999999</v>
      </c>
      <c r="AB45" s="850">
        <v>3535363.5820000004</v>
      </c>
      <c r="AC45" s="850">
        <v>7342205.9709999999</v>
      </c>
      <c r="AD45" s="850">
        <v>6044985.4129999997</v>
      </c>
      <c r="AE45" s="850">
        <v>7452548.2459999993</v>
      </c>
      <c r="AF45" s="850">
        <v>8501358.0860000011</v>
      </c>
      <c r="AG45" s="850">
        <v>14111683.615</v>
      </c>
    </row>
    <row r="46" spans="1:33" ht="15" customHeight="1" thickBot="1">
      <c r="A46" s="1447"/>
      <c r="B46" s="1448"/>
      <c r="C46" s="852" t="s">
        <v>31</v>
      </c>
      <c r="D46" s="851">
        <v>3622.7026387320002</v>
      </c>
      <c r="E46" s="851">
        <v>8365.5483860589993</v>
      </c>
      <c r="F46" s="851">
        <v>11209.798018168</v>
      </c>
      <c r="G46" s="851">
        <v>10549.965368564999</v>
      </c>
      <c r="H46" s="851">
        <v>15037.082316010999</v>
      </c>
      <c r="I46" s="851">
        <v>13654.976274107999</v>
      </c>
      <c r="J46" s="851">
        <v>23455.895852857</v>
      </c>
      <c r="K46" s="851">
        <v>13302.467254145</v>
      </c>
      <c r="L46" s="851">
        <v>10139.036492407999</v>
      </c>
      <c r="M46" s="851">
        <v>13234.771805586999</v>
      </c>
      <c r="N46" s="851">
        <v>11505.772390066999</v>
      </c>
      <c r="O46" s="851">
        <v>23098.472244044002</v>
      </c>
      <c r="P46" s="851">
        <v>17050.137687301998</v>
      </c>
      <c r="Q46" s="851">
        <v>27278.322094321</v>
      </c>
      <c r="R46" s="851">
        <v>22403.610342194999</v>
      </c>
      <c r="S46" s="851">
        <v>28154.712997772</v>
      </c>
      <c r="T46" s="851">
        <v>16432.663709608001</v>
      </c>
      <c r="U46" s="851">
        <v>40455.455958410996</v>
      </c>
      <c r="V46" s="851">
        <v>49633.299317246005</v>
      </c>
      <c r="W46" s="851">
        <v>31136.521377277</v>
      </c>
      <c r="X46" s="851">
        <v>52039.575827568005</v>
      </c>
      <c r="Y46" s="851">
        <v>69854.077626482002</v>
      </c>
      <c r="Z46" s="851">
        <v>72133.931361354</v>
      </c>
      <c r="AA46" s="851">
        <v>88632.843664326996</v>
      </c>
      <c r="AB46" s="851">
        <v>51142.954820132996</v>
      </c>
      <c r="AC46" s="851">
        <v>152987.90276802299</v>
      </c>
      <c r="AD46" s="851">
        <v>97950.685495062004</v>
      </c>
      <c r="AE46" s="851">
        <v>184419.75530324399</v>
      </c>
      <c r="AF46" s="851">
        <v>157047.39808153501</v>
      </c>
      <c r="AG46" s="851">
        <v>336833.25047741696</v>
      </c>
    </row>
    <row r="47" spans="1:33" ht="15" customHeight="1">
      <c r="A47" s="1439" t="s">
        <v>177</v>
      </c>
      <c r="B47" s="1442" t="s">
        <v>48</v>
      </c>
      <c r="C47" s="855" t="s">
        <v>33</v>
      </c>
      <c r="D47" s="856">
        <v>22350</v>
      </c>
      <c r="E47" s="856">
        <v>47250</v>
      </c>
      <c r="F47" s="856">
        <v>60972</v>
      </c>
      <c r="G47" s="856">
        <v>56103</v>
      </c>
      <c r="H47" s="856">
        <v>107485</v>
      </c>
      <c r="I47" s="856">
        <v>108195</v>
      </c>
      <c r="J47" s="856">
        <v>121058</v>
      </c>
      <c r="K47" s="856">
        <v>77765</v>
      </c>
      <c r="L47" s="856">
        <v>70295</v>
      </c>
      <c r="M47" s="856">
        <v>83992</v>
      </c>
      <c r="N47" s="856">
        <v>79665</v>
      </c>
      <c r="O47" s="856">
        <v>113242</v>
      </c>
      <c r="P47" s="856">
        <v>84001</v>
      </c>
      <c r="Q47" s="856">
        <v>136027</v>
      </c>
      <c r="R47" s="857">
        <v>107978</v>
      </c>
      <c r="S47" s="857">
        <v>130536</v>
      </c>
      <c r="T47" s="857">
        <v>85735</v>
      </c>
      <c r="U47" s="857">
        <v>133617</v>
      </c>
      <c r="V47" s="857">
        <v>167475</v>
      </c>
      <c r="W47" s="857">
        <v>133094</v>
      </c>
      <c r="X47" s="857">
        <v>191466</v>
      </c>
      <c r="Y47" s="857">
        <v>251243</v>
      </c>
      <c r="Z47" s="857">
        <v>253818</v>
      </c>
      <c r="AA47" s="857">
        <v>348126</v>
      </c>
      <c r="AB47" s="857">
        <v>296391</v>
      </c>
      <c r="AC47" s="857">
        <v>1102235</v>
      </c>
      <c r="AD47" s="857">
        <v>606260</v>
      </c>
      <c r="AE47" s="857">
        <v>1974439</v>
      </c>
      <c r="AF47" s="857">
        <v>1619243</v>
      </c>
      <c r="AG47" s="857">
        <v>2400632</v>
      </c>
    </row>
    <row r="48" spans="1:33" ht="15" customHeight="1">
      <c r="A48" s="1440"/>
      <c r="B48" s="1443"/>
      <c r="C48" s="855" t="s">
        <v>32</v>
      </c>
      <c r="D48" s="856">
        <v>331934.44900000002</v>
      </c>
      <c r="E48" s="856">
        <v>751116.59399999992</v>
      </c>
      <c r="F48" s="856">
        <v>889911.60800000001</v>
      </c>
      <c r="G48" s="856">
        <v>802259.57700000005</v>
      </c>
      <c r="H48" s="856">
        <v>1096421.8259999999</v>
      </c>
      <c r="I48" s="856">
        <v>1013730.816</v>
      </c>
      <c r="J48" s="856">
        <v>2272810.1630000002</v>
      </c>
      <c r="K48" s="856">
        <v>1071061.3969999999</v>
      </c>
      <c r="L48" s="856">
        <v>852806.45600000001</v>
      </c>
      <c r="M48" s="856">
        <v>1372340.544</v>
      </c>
      <c r="N48" s="856">
        <v>936129.02600000007</v>
      </c>
      <c r="O48" s="856">
        <v>2140192.5290000001</v>
      </c>
      <c r="P48" s="856">
        <v>1467238.2729999998</v>
      </c>
      <c r="Q48" s="856">
        <v>2437306.1359999999</v>
      </c>
      <c r="R48" s="857">
        <v>1927615.673</v>
      </c>
      <c r="S48" s="857">
        <v>3288472.8090000004</v>
      </c>
      <c r="T48" s="857">
        <v>1475265.9209999999</v>
      </c>
      <c r="U48" s="857">
        <v>4426815.574</v>
      </c>
      <c r="V48" s="857">
        <v>6051919.6809999999</v>
      </c>
      <c r="W48" s="857">
        <v>3904125.0440000007</v>
      </c>
      <c r="X48" s="857">
        <v>15357894.287999999</v>
      </c>
      <c r="Y48" s="857">
        <v>6801751.8710000003</v>
      </c>
      <c r="Z48" s="857">
        <v>6892267.051</v>
      </c>
      <c r="AA48" s="857">
        <v>9078830.6260000002</v>
      </c>
      <c r="AB48" s="857">
        <v>4385093.3580000009</v>
      </c>
      <c r="AC48" s="857">
        <v>10408651.773</v>
      </c>
      <c r="AD48" s="857">
        <v>8645793.659</v>
      </c>
      <c r="AE48" s="857">
        <v>11560990.472999999</v>
      </c>
      <c r="AF48" s="857">
        <v>13663484.738000002</v>
      </c>
      <c r="AG48" s="857">
        <v>19825624.664000001</v>
      </c>
    </row>
    <row r="49" spans="1:33" ht="15" customHeight="1">
      <c r="A49" s="1440"/>
      <c r="B49" s="1443"/>
      <c r="C49" s="855" t="s">
        <v>31</v>
      </c>
      <c r="D49" s="856">
        <v>3769.2040463330004</v>
      </c>
      <c r="E49" s="856">
        <v>8439.9951775230002</v>
      </c>
      <c r="F49" s="856">
        <v>11428.128052168</v>
      </c>
      <c r="G49" s="856">
        <v>11113.947519564999</v>
      </c>
      <c r="H49" s="856">
        <v>15374.153041010999</v>
      </c>
      <c r="I49" s="856">
        <v>14101.783915508</v>
      </c>
      <c r="J49" s="856">
        <v>24338.147127856999</v>
      </c>
      <c r="K49" s="856">
        <v>14697.383584145</v>
      </c>
      <c r="L49" s="856">
        <v>10286.326512407999</v>
      </c>
      <c r="M49" s="856">
        <v>14351.659575746999</v>
      </c>
      <c r="N49" s="856">
        <v>12645.905701948999</v>
      </c>
      <c r="O49" s="856">
        <v>23809.083484044</v>
      </c>
      <c r="P49" s="856">
        <v>17390.670441861999</v>
      </c>
      <c r="Q49" s="856">
        <v>29462.931340741001</v>
      </c>
      <c r="R49" s="857">
        <v>23470.271699094999</v>
      </c>
      <c r="S49" s="857">
        <v>30885.038921081999</v>
      </c>
      <c r="T49" s="857">
        <v>17298.434836208002</v>
      </c>
      <c r="U49" s="857">
        <v>41482.730708673997</v>
      </c>
      <c r="V49" s="857">
        <v>51888.415796913003</v>
      </c>
      <c r="W49" s="857">
        <v>31403.393086679</v>
      </c>
      <c r="X49" s="857">
        <v>61833.626835037008</v>
      </c>
      <c r="Y49" s="857">
        <v>72676.655744281001</v>
      </c>
      <c r="Z49" s="857">
        <v>75309.470505449994</v>
      </c>
      <c r="AA49" s="857">
        <v>94415.089566605995</v>
      </c>
      <c r="AB49" s="857">
        <v>56289.867227032999</v>
      </c>
      <c r="AC49" s="857">
        <v>162388.610232137</v>
      </c>
      <c r="AD49" s="857">
        <v>103593.860652271</v>
      </c>
      <c r="AE49" s="857">
        <v>202463.04632173898</v>
      </c>
      <c r="AF49" s="857">
        <v>177653.546569881</v>
      </c>
      <c r="AG49" s="857">
        <v>346283.02474954695</v>
      </c>
    </row>
    <row r="50" spans="1:33" ht="15" customHeight="1">
      <c r="A50" s="1440"/>
      <c r="B50" s="1444" t="s">
        <v>172</v>
      </c>
      <c r="C50" s="858" t="s">
        <v>33</v>
      </c>
      <c r="D50" s="859">
        <v>1490</v>
      </c>
      <c r="E50" s="859">
        <v>2147.7272727272725</v>
      </c>
      <c r="F50" s="859">
        <v>3387.3333333333335</v>
      </c>
      <c r="G50" s="859">
        <v>2671.5714285714284</v>
      </c>
      <c r="H50" s="859">
        <v>4885.681818181818</v>
      </c>
      <c r="I50" s="859">
        <v>5409.75</v>
      </c>
      <c r="J50" s="859">
        <v>5502.636363636364</v>
      </c>
      <c r="K50" s="859">
        <v>3888.25</v>
      </c>
      <c r="L50" s="859">
        <v>3699.7368421052633</v>
      </c>
      <c r="M50" s="859">
        <v>3817.818181818182</v>
      </c>
      <c r="N50" s="859">
        <v>3983.25</v>
      </c>
      <c r="O50" s="859">
        <v>5662.1</v>
      </c>
      <c r="P50" s="859">
        <v>5250.0625</v>
      </c>
      <c r="Q50" s="859">
        <v>6183.045454545455</v>
      </c>
      <c r="R50" s="860">
        <v>5998.7777777777774</v>
      </c>
      <c r="S50" s="860">
        <v>5933.454545454545</v>
      </c>
      <c r="T50" s="860">
        <v>4286.75</v>
      </c>
      <c r="U50" s="860">
        <v>6680.85</v>
      </c>
      <c r="V50" s="860">
        <v>7975</v>
      </c>
      <c r="W50" s="860">
        <v>7394.1111111111113</v>
      </c>
      <c r="X50" s="860">
        <v>9117.4285714285706</v>
      </c>
      <c r="Y50" s="860">
        <v>11963.952380952382</v>
      </c>
      <c r="Z50" s="860">
        <v>12690.9</v>
      </c>
      <c r="AA50" s="860">
        <v>18322.42105263158</v>
      </c>
      <c r="AB50" s="860">
        <v>17434.764705882353</v>
      </c>
      <c r="AC50" s="860">
        <v>47923.260869565216</v>
      </c>
      <c r="AD50" s="860">
        <v>35662.352941176468</v>
      </c>
      <c r="AE50" s="860">
        <v>85845.173913043473</v>
      </c>
      <c r="AF50" s="860">
        <v>80962.149999999994</v>
      </c>
      <c r="AG50" s="860">
        <v>114315.80952380953</v>
      </c>
    </row>
    <row r="51" spans="1:33" ht="15" customHeight="1">
      <c r="A51" s="1440"/>
      <c r="B51" s="1444"/>
      <c r="C51" s="858" t="s">
        <v>32</v>
      </c>
      <c r="D51" s="859">
        <v>22128.963266666669</v>
      </c>
      <c r="E51" s="859">
        <v>34141.663363636362</v>
      </c>
      <c r="F51" s="859">
        <v>49439.533777777775</v>
      </c>
      <c r="G51" s="859">
        <v>38202.837</v>
      </c>
      <c r="H51" s="859">
        <v>49837.355727272719</v>
      </c>
      <c r="I51" s="859">
        <v>50686.540800000002</v>
      </c>
      <c r="J51" s="859">
        <v>103309.55286363637</v>
      </c>
      <c r="K51" s="859">
        <v>53553.069849999993</v>
      </c>
      <c r="L51" s="859">
        <v>44884.550315789471</v>
      </c>
      <c r="M51" s="859">
        <v>62379.115636363633</v>
      </c>
      <c r="N51" s="859">
        <v>46806.451300000001</v>
      </c>
      <c r="O51" s="859">
        <v>107009.62645000001</v>
      </c>
      <c r="P51" s="859">
        <v>91702.392062499988</v>
      </c>
      <c r="Q51" s="859">
        <v>110786.64254545454</v>
      </c>
      <c r="R51" s="860">
        <v>107089.75961111111</v>
      </c>
      <c r="S51" s="860">
        <v>149476.0367727273</v>
      </c>
      <c r="T51" s="860">
        <v>73763.29604999999</v>
      </c>
      <c r="U51" s="860">
        <v>221340.7787</v>
      </c>
      <c r="V51" s="860">
        <v>288186.65147619048</v>
      </c>
      <c r="W51" s="860">
        <v>216895.83577777783</v>
      </c>
      <c r="X51" s="860">
        <v>731328.29942857136</v>
      </c>
      <c r="Y51" s="860">
        <v>323892.94623809523</v>
      </c>
      <c r="Z51" s="860">
        <v>344613.35255000001</v>
      </c>
      <c r="AA51" s="860">
        <v>477833.19084210525</v>
      </c>
      <c r="AB51" s="860">
        <v>257946.66811764712</v>
      </c>
      <c r="AC51" s="860">
        <v>452550.07708695653</v>
      </c>
      <c r="AD51" s="860">
        <v>508576.09758823528</v>
      </c>
      <c r="AE51" s="860">
        <v>502651.75969565212</v>
      </c>
      <c r="AF51" s="860">
        <v>683174.23690000013</v>
      </c>
      <c r="AG51" s="860">
        <v>944077.364952381</v>
      </c>
    </row>
    <row r="52" spans="1:33" ht="15" customHeight="1" thickBot="1">
      <c r="A52" s="1441"/>
      <c r="B52" s="1445"/>
      <c r="C52" s="864" t="s">
        <v>31</v>
      </c>
      <c r="D52" s="865">
        <v>251.28026975553337</v>
      </c>
      <c r="E52" s="865">
        <v>383.63614443286366</v>
      </c>
      <c r="F52" s="865">
        <v>634.89600289822226</v>
      </c>
      <c r="G52" s="865">
        <v>529.23559616976183</v>
      </c>
      <c r="H52" s="865">
        <v>698.82513822777264</v>
      </c>
      <c r="I52" s="865">
        <v>705.08919577539996</v>
      </c>
      <c r="J52" s="865">
        <v>1106.2794149025908</v>
      </c>
      <c r="K52" s="865">
        <v>734.86917920725</v>
      </c>
      <c r="L52" s="865">
        <v>541.38560591621047</v>
      </c>
      <c r="M52" s="865">
        <v>652.34816253395445</v>
      </c>
      <c r="N52" s="865">
        <v>632.29528509745001</v>
      </c>
      <c r="O52" s="865">
        <v>1190.4541742022</v>
      </c>
      <c r="P52" s="865">
        <v>1086.916902616375</v>
      </c>
      <c r="Q52" s="865">
        <v>1339.2241518518638</v>
      </c>
      <c r="R52" s="866">
        <v>1303.9039832830556</v>
      </c>
      <c r="S52" s="866">
        <v>1403.8654055037273</v>
      </c>
      <c r="T52" s="866">
        <v>864.92174181040014</v>
      </c>
      <c r="U52" s="866">
        <v>2074.1365354336999</v>
      </c>
      <c r="V52" s="866">
        <v>2470.8769427101429</v>
      </c>
      <c r="W52" s="866">
        <v>1744.6329492599443</v>
      </c>
      <c r="X52" s="866">
        <v>2944.4584207160478</v>
      </c>
      <c r="Y52" s="866">
        <v>3460.7931306800479</v>
      </c>
      <c r="Z52" s="866">
        <v>3765.4735252724995</v>
      </c>
      <c r="AA52" s="866">
        <v>4969.2152403476839</v>
      </c>
      <c r="AB52" s="866">
        <v>3311.1686604137058</v>
      </c>
      <c r="AC52" s="866">
        <v>7060.3743579189995</v>
      </c>
      <c r="AD52" s="866">
        <v>6093.7565089571181</v>
      </c>
      <c r="AE52" s="866">
        <v>8802.7411444234331</v>
      </c>
      <c r="AF52" s="866">
        <v>8882.67732849405</v>
      </c>
      <c r="AG52" s="866">
        <v>16489.667845216522</v>
      </c>
    </row>
    <row r="53" spans="1:33" ht="15" customHeight="1">
      <c r="A53" s="2"/>
      <c r="C53" s="861" t="s">
        <v>336</v>
      </c>
      <c r="D53" s="862">
        <v>15</v>
      </c>
      <c r="E53" s="862">
        <v>22</v>
      </c>
      <c r="F53" s="862">
        <v>18</v>
      </c>
      <c r="G53" s="862">
        <v>21</v>
      </c>
      <c r="H53" s="862">
        <v>22</v>
      </c>
      <c r="I53" s="862">
        <v>20</v>
      </c>
      <c r="J53" s="862">
        <v>22</v>
      </c>
      <c r="K53" s="862">
        <v>20</v>
      </c>
      <c r="L53" s="862">
        <v>19</v>
      </c>
      <c r="M53" s="862">
        <v>22</v>
      </c>
      <c r="N53" s="862">
        <v>20</v>
      </c>
      <c r="O53" s="862">
        <v>20</v>
      </c>
      <c r="P53" s="862">
        <v>16</v>
      </c>
      <c r="Q53" s="862">
        <v>22</v>
      </c>
      <c r="R53" s="863">
        <v>18</v>
      </c>
      <c r="S53" s="863">
        <v>22</v>
      </c>
      <c r="T53" s="863">
        <v>20</v>
      </c>
      <c r="U53" s="863">
        <v>20</v>
      </c>
      <c r="V53" s="863">
        <v>21</v>
      </c>
      <c r="W53" s="863">
        <v>18</v>
      </c>
      <c r="X53" s="863">
        <v>21</v>
      </c>
      <c r="Y53" s="863">
        <v>21</v>
      </c>
      <c r="Z53" s="863">
        <v>20</v>
      </c>
      <c r="AA53" s="863">
        <v>19</v>
      </c>
      <c r="AB53" s="863">
        <v>17</v>
      </c>
      <c r="AC53" s="863">
        <v>23</v>
      </c>
      <c r="AD53" s="863">
        <v>17</v>
      </c>
      <c r="AE53" s="863">
        <v>23</v>
      </c>
      <c r="AF53" s="863">
        <v>20</v>
      </c>
      <c r="AG53" s="863">
        <v>21</v>
      </c>
    </row>
    <row r="54" spans="1:33">
      <c r="Q54" s="2"/>
      <c r="R54" s="2"/>
    </row>
    <row r="55" spans="1:33">
      <c r="Q55" s="2"/>
      <c r="R55" s="2"/>
    </row>
    <row r="56" spans="1:33">
      <c r="D56" s="753" t="s">
        <v>1643</v>
      </c>
      <c r="E56" s="753" t="s">
        <v>1704</v>
      </c>
      <c r="F56" s="753" t="s">
        <v>1732</v>
      </c>
      <c r="G56" s="753" t="s">
        <v>1857</v>
      </c>
      <c r="H56" s="753" t="s">
        <v>1911</v>
      </c>
      <c r="I56" s="753" t="s">
        <v>1953</v>
      </c>
      <c r="J56" s="753" t="s">
        <v>1977</v>
      </c>
      <c r="K56" s="753" t="s">
        <v>2076</v>
      </c>
      <c r="L56" s="753" t="s">
        <v>2198</v>
      </c>
      <c r="M56" s="753" t="s">
        <v>2282</v>
      </c>
      <c r="N56" s="753" t="s">
        <v>2343</v>
      </c>
      <c r="O56" s="753" t="s">
        <v>2455</v>
      </c>
      <c r="P56" s="753" t="s">
        <v>2554</v>
      </c>
      <c r="Q56" s="2"/>
      <c r="R56" s="2"/>
    </row>
    <row r="57" spans="1:33">
      <c r="A57" s="868" t="s">
        <v>175</v>
      </c>
      <c r="B57" s="1412" t="s">
        <v>31</v>
      </c>
      <c r="C57" s="1412"/>
      <c r="D57" s="870">
        <v>1026.04991191</v>
      </c>
      <c r="E57" s="870">
        <v>2253.3666171479999</v>
      </c>
      <c r="F57" s="870">
        <v>265.6704105</v>
      </c>
      <c r="G57" s="870">
        <v>9792.0688704000004</v>
      </c>
      <c r="H57" s="870">
        <v>2821.8813002779998</v>
      </c>
      <c r="I57" s="870">
        <v>3174.8895463280001</v>
      </c>
      <c r="J57" s="870">
        <v>5780.4044176509997</v>
      </c>
      <c r="K57" s="870">
        <v>5146.4224890949999</v>
      </c>
      <c r="L57" s="870">
        <v>9398.0551602600008</v>
      </c>
      <c r="M57" s="870">
        <v>5640.9275129520001</v>
      </c>
      <c r="N57" s="870">
        <v>18039.936314865001</v>
      </c>
      <c r="O57" s="870">
        <v>20601.918977754998</v>
      </c>
      <c r="P57" s="870">
        <v>9444.5971171299989</v>
      </c>
      <c r="Q57" s="26"/>
      <c r="R57" s="26"/>
    </row>
    <row r="58" spans="1:33">
      <c r="A58" s="868" t="s">
        <v>174</v>
      </c>
      <c r="B58" s="1459" t="s">
        <v>31</v>
      </c>
      <c r="C58" s="1459"/>
      <c r="D58" s="483">
        <v>1.2248383529999998</v>
      </c>
      <c r="E58" s="483">
        <v>1.7498625190000001</v>
      </c>
      <c r="F58" s="483">
        <v>1.201298902</v>
      </c>
      <c r="G58" s="483">
        <v>1.982137069</v>
      </c>
      <c r="H58" s="483">
        <v>0.69681752100000005</v>
      </c>
      <c r="I58" s="483">
        <v>0.64959776800000002</v>
      </c>
      <c r="J58" s="483">
        <v>1.8414846280000001</v>
      </c>
      <c r="K58" s="483">
        <v>0.48991780499999998</v>
      </c>
      <c r="L58" s="483">
        <v>2.6523038539999999</v>
      </c>
      <c r="M58" s="483">
        <v>2.2476442570000001</v>
      </c>
      <c r="N58" s="483">
        <v>3.3547036299999999</v>
      </c>
      <c r="O58" s="483">
        <v>4.2295105910000004</v>
      </c>
      <c r="P58" s="483">
        <v>5.177155</v>
      </c>
      <c r="Q58" s="26"/>
      <c r="R58" s="26"/>
    </row>
    <row r="59" spans="1:33">
      <c r="A59" s="868" t="s">
        <v>1467</v>
      </c>
      <c r="B59" s="1459" t="s">
        <v>31</v>
      </c>
      <c r="C59" s="1459"/>
      <c r="D59" s="483">
        <v>40455.455958410996</v>
      </c>
      <c r="E59" s="483">
        <v>49633.299317246005</v>
      </c>
      <c r="F59" s="483">
        <v>31136.521377277</v>
      </c>
      <c r="G59" s="483">
        <v>52039.575827568005</v>
      </c>
      <c r="H59" s="483">
        <v>69854.077626482002</v>
      </c>
      <c r="I59" s="483">
        <v>72133.931361354</v>
      </c>
      <c r="J59" s="483">
        <v>88632.843664326996</v>
      </c>
      <c r="K59" s="483">
        <v>51142.954820132996</v>
      </c>
      <c r="L59" s="483">
        <v>152987.90276802299</v>
      </c>
      <c r="M59" s="483">
        <v>97950.685495062004</v>
      </c>
      <c r="N59" s="483">
        <v>184419.75530324399</v>
      </c>
      <c r="O59" s="483">
        <v>157047.39808153501</v>
      </c>
      <c r="P59" s="483">
        <v>336833.25047741696</v>
      </c>
      <c r="Q59" s="2"/>
      <c r="R59" s="2"/>
    </row>
    <row r="60" spans="1:33">
      <c r="A60" s="869" t="s">
        <v>177</v>
      </c>
      <c r="B60" s="1460" t="s">
        <v>31</v>
      </c>
      <c r="C60" s="1460"/>
      <c r="D60" s="850">
        <v>41482.730708673997</v>
      </c>
      <c r="E60" s="850">
        <v>51888.415796913003</v>
      </c>
      <c r="F60" s="850">
        <v>31403.393086679</v>
      </c>
      <c r="G60" s="850">
        <v>61833.626835037008</v>
      </c>
      <c r="H60" s="850">
        <v>72676.655744281001</v>
      </c>
      <c r="I60" s="850">
        <v>75309.470505449994</v>
      </c>
      <c r="J60" s="850">
        <v>94415.089566605995</v>
      </c>
      <c r="K60" s="850">
        <v>56289.867227032999</v>
      </c>
      <c r="L60" s="850">
        <v>162388.610232137</v>
      </c>
      <c r="M60" s="850">
        <v>103593.860652271</v>
      </c>
      <c r="N60" s="850">
        <v>202463.04632173898</v>
      </c>
      <c r="O60" s="850">
        <v>177653.546569881</v>
      </c>
      <c r="P60" s="850">
        <v>346283.02474954695</v>
      </c>
      <c r="Q60" s="2"/>
      <c r="R60" s="2"/>
    </row>
    <row r="61" spans="1:33">
      <c r="Q61" s="2"/>
      <c r="R61" s="2"/>
    </row>
    <row r="62" spans="1:33" ht="15.75" thickBot="1">
      <c r="Q62" s="2"/>
      <c r="R62" s="2"/>
    </row>
    <row r="63" spans="1:33" ht="38.25" thickBot="1">
      <c r="A63" s="1262" t="s">
        <v>1726</v>
      </c>
      <c r="B63" s="1262" t="s">
        <v>19</v>
      </c>
      <c r="C63" s="1298"/>
      <c r="D63" s="1249" t="s">
        <v>230</v>
      </c>
      <c r="E63" s="1249"/>
      <c r="F63" s="1249"/>
      <c r="G63" s="524" t="s">
        <v>2178</v>
      </c>
      <c r="H63" s="1249" t="s">
        <v>231</v>
      </c>
      <c r="I63" s="1249"/>
      <c r="Q63" s="2"/>
      <c r="R63" s="2"/>
    </row>
    <row r="64" spans="1:33" ht="35.25" thickBot="1">
      <c r="A64" s="1458"/>
      <c r="B64" s="1458"/>
      <c r="C64" s="1367"/>
      <c r="D64" s="353" t="s">
        <v>2558</v>
      </c>
      <c r="E64" s="353" t="s">
        <v>2458</v>
      </c>
      <c r="F64" s="763" t="s">
        <v>2561</v>
      </c>
      <c r="G64" s="435" t="s">
        <v>2562</v>
      </c>
      <c r="H64" s="764" t="s">
        <v>2174</v>
      </c>
      <c r="I64" s="353" t="s">
        <v>333</v>
      </c>
      <c r="Q64" s="2"/>
      <c r="R64" s="2"/>
    </row>
    <row r="65" spans="1:18" ht="17.25" customHeight="1">
      <c r="A65" s="1291" t="s">
        <v>175</v>
      </c>
      <c r="B65" s="1278" t="s">
        <v>18</v>
      </c>
      <c r="C65" s="171" t="s">
        <v>180</v>
      </c>
      <c r="D65" s="172">
        <v>20</v>
      </c>
      <c r="E65" s="172">
        <v>42</v>
      </c>
      <c r="F65" s="172">
        <v>7</v>
      </c>
      <c r="G65" s="173">
        <v>177</v>
      </c>
      <c r="H65" s="414">
        <v>-0.52380952380952384</v>
      </c>
      <c r="I65" s="413">
        <v>1.8571428571428572</v>
      </c>
      <c r="Q65" s="2"/>
      <c r="R65" s="2"/>
    </row>
    <row r="66" spans="1:18" ht="17.25" customHeight="1">
      <c r="A66" s="1282"/>
      <c r="B66" s="1278"/>
      <c r="C66" s="171" t="s">
        <v>2110</v>
      </c>
      <c r="D66" s="176">
        <v>536286.049</v>
      </c>
      <c r="E66" s="176">
        <v>932616.06099999999</v>
      </c>
      <c r="F66" s="176">
        <v>38055.43</v>
      </c>
      <c r="G66" s="177">
        <v>3349758.6149999998</v>
      </c>
      <c r="H66" s="414">
        <v>-0.42496588743607322</v>
      </c>
      <c r="I66" s="413">
        <v>13.092234642993128</v>
      </c>
      <c r="Q66" s="2"/>
      <c r="R66" s="2"/>
    </row>
    <row r="67" spans="1:18" ht="18" customHeight="1" thickBot="1">
      <c r="A67" s="1292"/>
      <c r="B67" s="1280"/>
      <c r="C67" s="368" t="s">
        <v>2111</v>
      </c>
      <c r="D67" s="208">
        <v>9344.3156171299997</v>
      </c>
      <c r="E67" s="208">
        <v>20601.918977754998</v>
      </c>
      <c r="F67" s="208">
        <v>1026.04991191</v>
      </c>
      <c r="G67" s="450">
        <v>68171.576072056996</v>
      </c>
      <c r="H67" s="478">
        <v>-0.54643469731050009</v>
      </c>
      <c r="I67" s="477">
        <v>8.1070770619096706</v>
      </c>
      <c r="Q67" s="2"/>
      <c r="R67" s="2"/>
    </row>
    <row r="68" spans="1:18" ht="17.25" customHeight="1">
      <c r="A68" s="1291" t="s">
        <v>174</v>
      </c>
      <c r="B68" s="1358" t="s">
        <v>17</v>
      </c>
      <c r="C68" s="171" t="s">
        <v>180</v>
      </c>
      <c r="D68" s="176">
        <v>8413</v>
      </c>
      <c r="E68" s="176">
        <v>8424</v>
      </c>
      <c r="F68" s="176">
        <v>7269</v>
      </c>
      <c r="G68" s="457">
        <v>38237</v>
      </c>
      <c r="H68" s="414">
        <v>-1.3057929724595851E-3</v>
      </c>
      <c r="I68" s="413">
        <v>0.15738065758701336</v>
      </c>
      <c r="Q68" s="2"/>
      <c r="R68" s="2"/>
    </row>
    <row r="69" spans="1:18" ht="17.25" customHeight="1">
      <c r="A69" s="1282"/>
      <c r="B69" s="1278"/>
      <c r="C69" s="171" t="s">
        <v>2110</v>
      </c>
      <c r="D69" s="176">
        <v>3887535</v>
      </c>
      <c r="E69" s="176">
        <v>3252790.591</v>
      </c>
      <c r="F69" s="176">
        <v>1025873.353</v>
      </c>
      <c r="G69" s="177">
        <v>11723195.126</v>
      </c>
      <c r="H69" s="414">
        <v>0.19513841768856732</v>
      </c>
      <c r="I69" s="413">
        <v>2.7894882332517317</v>
      </c>
      <c r="Q69" s="2"/>
      <c r="R69" s="2"/>
    </row>
    <row r="70" spans="1:18" ht="17.25" customHeight="1">
      <c r="A70" s="1282"/>
      <c r="B70" s="1278"/>
      <c r="C70" s="833" t="s">
        <v>2111</v>
      </c>
      <c r="D70" s="871">
        <v>3.8875350000000002</v>
      </c>
      <c r="E70" s="871">
        <v>3.2527905910000001</v>
      </c>
      <c r="F70" s="871">
        <v>1.0258733529999999</v>
      </c>
      <c r="G70" s="872">
        <v>11.723195126</v>
      </c>
      <c r="H70" s="835">
        <v>0.19513841768856732</v>
      </c>
      <c r="I70" s="836">
        <v>2.7894882332517321</v>
      </c>
      <c r="Q70" s="2"/>
      <c r="R70" s="2"/>
    </row>
    <row r="71" spans="1:18" ht="17.25" customHeight="1">
      <c r="A71" s="1282"/>
      <c r="B71" s="1457" t="s">
        <v>18</v>
      </c>
      <c r="C71" s="171" t="s">
        <v>180</v>
      </c>
      <c r="D71" s="176">
        <v>4882</v>
      </c>
      <c r="E71" s="176">
        <v>5318</v>
      </c>
      <c r="F71" s="176">
        <v>3728</v>
      </c>
      <c r="G71" s="177">
        <v>59420</v>
      </c>
      <c r="H71" s="414">
        <v>-8.1985708913125288E-2</v>
      </c>
      <c r="I71" s="413">
        <v>0.30954935622317592</v>
      </c>
      <c r="Q71" s="2"/>
      <c r="R71" s="2"/>
    </row>
    <row r="72" spans="1:18" ht="17.25" customHeight="1">
      <c r="A72" s="1282"/>
      <c r="B72" s="1278"/>
      <c r="C72" s="171" t="s">
        <v>2110</v>
      </c>
      <c r="D72" s="176">
        <v>1289620</v>
      </c>
      <c r="E72" s="176">
        <v>976720</v>
      </c>
      <c r="F72" s="176">
        <v>190195</v>
      </c>
      <c r="G72" s="177">
        <v>6351600.0109999999</v>
      </c>
      <c r="H72" s="414">
        <v>0.32035793267261847</v>
      </c>
      <c r="I72" s="413">
        <v>5.7805147348773627</v>
      </c>
      <c r="Q72" s="2"/>
      <c r="R72" s="2"/>
    </row>
    <row r="73" spans="1:18" ht="17.25" customHeight="1">
      <c r="A73" s="1282"/>
      <c r="B73" s="1456"/>
      <c r="C73" s="833" t="s">
        <v>2111</v>
      </c>
      <c r="D73" s="871">
        <v>1.28962</v>
      </c>
      <c r="E73" s="871">
        <v>0.97672000000000003</v>
      </c>
      <c r="F73" s="871">
        <v>0.190195</v>
      </c>
      <c r="G73" s="873">
        <v>6.3516000110000004</v>
      </c>
      <c r="H73" s="835">
        <v>0.32035793267261847</v>
      </c>
      <c r="I73" s="836">
        <v>5.7805147348773627</v>
      </c>
      <c r="Q73" s="2"/>
      <c r="R73" s="2"/>
    </row>
    <row r="74" spans="1:18" ht="17.25" customHeight="1">
      <c r="A74" s="1282"/>
      <c r="B74" s="1278" t="s">
        <v>170</v>
      </c>
      <c r="C74" s="171" t="s">
        <v>180</v>
      </c>
      <c r="D74" s="176" t="s">
        <v>334</v>
      </c>
      <c r="E74" s="176" t="s">
        <v>334</v>
      </c>
      <c r="F74" s="176">
        <v>817</v>
      </c>
      <c r="G74" s="177">
        <v>1065</v>
      </c>
      <c r="H74" s="414" t="s">
        <v>334</v>
      </c>
      <c r="I74" s="413" t="s">
        <v>334</v>
      </c>
      <c r="Q74" s="2"/>
      <c r="R74" s="2"/>
    </row>
    <row r="75" spans="1:18" ht="17.25" customHeight="1">
      <c r="A75" s="1282"/>
      <c r="B75" s="1278"/>
      <c r="C75" s="171" t="s">
        <v>2110</v>
      </c>
      <c r="D75" s="176" t="s">
        <v>334</v>
      </c>
      <c r="E75" s="176" t="s">
        <v>334</v>
      </c>
      <c r="F75" s="176">
        <v>8770</v>
      </c>
      <c r="G75" s="177">
        <v>76440</v>
      </c>
      <c r="H75" s="414" t="s">
        <v>334</v>
      </c>
      <c r="I75" s="413" t="s">
        <v>334</v>
      </c>
      <c r="Q75" s="2"/>
      <c r="R75" s="2"/>
    </row>
    <row r="76" spans="1:18" ht="18" thickBot="1">
      <c r="A76" s="1292"/>
      <c r="B76" s="1280"/>
      <c r="C76" s="368" t="s">
        <v>2111</v>
      </c>
      <c r="D76" s="482" t="s">
        <v>334</v>
      </c>
      <c r="E76" s="482" t="s">
        <v>334</v>
      </c>
      <c r="F76" s="482">
        <v>8.77E-3</v>
      </c>
      <c r="G76" s="458">
        <v>7.6439999999999994E-2</v>
      </c>
      <c r="H76" s="478" t="s">
        <v>334</v>
      </c>
      <c r="I76" s="477" t="s">
        <v>334</v>
      </c>
      <c r="Q76" s="2"/>
      <c r="R76" s="2"/>
    </row>
    <row r="77" spans="1:18" ht="17.25" customHeight="1">
      <c r="A77" s="1282" t="s">
        <v>1467</v>
      </c>
      <c r="B77" s="1358" t="s">
        <v>17</v>
      </c>
      <c r="C77" s="171" t="s">
        <v>180</v>
      </c>
      <c r="D77" s="176">
        <v>1919610</v>
      </c>
      <c r="E77" s="176">
        <v>1206929</v>
      </c>
      <c r="F77" s="205">
        <v>66977</v>
      </c>
      <c r="G77" s="457">
        <v>5435180</v>
      </c>
      <c r="H77" s="414">
        <v>0.59049123850698759</v>
      </c>
      <c r="I77" s="413">
        <v>27.660734281917673</v>
      </c>
      <c r="Q77" s="2"/>
      <c r="R77" s="2"/>
    </row>
    <row r="78" spans="1:18" ht="17.25" customHeight="1">
      <c r="A78" s="1282"/>
      <c r="B78" s="1278"/>
      <c r="C78" s="171" t="s">
        <v>2110</v>
      </c>
      <c r="D78" s="176">
        <v>10806143.74</v>
      </c>
      <c r="E78" s="176">
        <v>6552101.085</v>
      </c>
      <c r="F78" s="176">
        <v>2469657.5419999999</v>
      </c>
      <c r="G78" s="177">
        <v>35565935.858000003</v>
      </c>
      <c r="H78" s="414">
        <v>0.64926389257622397</v>
      </c>
      <c r="I78" s="413">
        <v>3.375563638369421</v>
      </c>
      <c r="Q78" s="2"/>
      <c r="R78" s="2"/>
    </row>
    <row r="79" spans="1:18" ht="17.25" customHeight="1">
      <c r="A79" s="1282"/>
      <c r="B79" s="1456"/>
      <c r="C79" s="833" t="s">
        <v>2111</v>
      </c>
      <c r="D79" s="834">
        <v>230594.78508907999</v>
      </c>
      <c r="E79" s="834">
        <v>103301.64012981</v>
      </c>
      <c r="F79" s="834">
        <v>26060.538317637001</v>
      </c>
      <c r="G79" s="874">
        <v>611521.59990499401</v>
      </c>
      <c r="H79" s="835">
        <v>1.2322470853251897</v>
      </c>
      <c r="I79" s="836">
        <v>7.8484275450680254</v>
      </c>
      <c r="Q79" s="2"/>
      <c r="R79" s="2"/>
    </row>
    <row r="80" spans="1:18" ht="17.25" customHeight="1">
      <c r="A80" s="1282"/>
      <c r="B80" s="1457" t="s">
        <v>18</v>
      </c>
      <c r="C80" s="171" t="s">
        <v>180</v>
      </c>
      <c r="D80" s="176">
        <v>348315</v>
      </c>
      <c r="E80" s="176">
        <v>344006</v>
      </c>
      <c r="F80" s="176">
        <v>37003</v>
      </c>
      <c r="G80" s="177">
        <v>1948320</v>
      </c>
      <c r="H80" s="414">
        <v>1.252594431492482E-2</v>
      </c>
      <c r="I80" s="413">
        <v>8.4131556900791828</v>
      </c>
      <c r="Q80" s="2"/>
      <c r="R80" s="2"/>
    </row>
    <row r="81" spans="1:18" ht="17.25" customHeight="1">
      <c r="A81" s="1282"/>
      <c r="B81" s="1278"/>
      <c r="C81" s="171" t="s">
        <v>2110</v>
      </c>
      <c r="D81" s="176">
        <v>3193071.852</v>
      </c>
      <c r="E81" s="176">
        <v>1902639.1880000001</v>
      </c>
      <c r="F81" s="176">
        <v>667971.429</v>
      </c>
      <c r="G81" s="177">
        <v>10756986.445</v>
      </c>
      <c r="H81" s="414">
        <v>0.67823298928078213</v>
      </c>
      <c r="I81" s="413">
        <v>3.7802521385985806</v>
      </c>
      <c r="Q81" s="2"/>
      <c r="R81" s="2"/>
    </row>
    <row r="82" spans="1:18" ht="17.25" customHeight="1">
      <c r="A82" s="1282"/>
      <c r="B82" s="1456"/>
      <c r="C82" s="833" t="s">
        <v>2111</v>
      </c>
      <c r="D82" s="834">
        <v>98182.382036705996</v>
      </c>
      <c r="E82" s="834">
        <v>51082.943568094997</v>
      </c>
      <c r="F82" s="834">
        <v>13792.871440282001</v>
      </c>
      <c r="G82" s="874">
        <v>338739.39020388701</v>
      </c>
      <c r="H82" s="835">
        <v>0.92201888103464769</v>
      </c>
      <c r="I82" s="836">
        <v>6.1183424323063669</v>
      </c>
      <c r="Q82" s="2"/>
      <c r="R82" s="2"/>
    </row>
    <row r="83" spans="1:18" ht="17.25" customHeight="1">
      <c r="A83" s="1282"/>
      <c r="B83" s="1457" t="s">
        <v>170</v>
      </c>
      <c r="C83" s="171" t="s">
        <v>180</v>
      </c>
      <c r="D83" s="176">
        <v>119373</v>
      </c>
      <c r="E83" s="176">
        <v>54518</v>
      </c>
      <c r="F83" s="176">
        <v>17813</v>
      </c>
      <c r="G83" s="177">
        <v>516752</v>
      </c>
      <c r="H83" s="414">
        <v>1.1896071022414616</v>
      </c>
      <c r="I83" s="413">
        <v>5.7014539942738454</v>
      </c>
      <c r="Q83" s="2"/>
      <c r="R83" s="2"/>
    </row>
    <row r="84" spans="1:18" ht="17.25" customHeight="1">
      <c r="A84" s="1282"/>
      <c r="B84" s="1278"/>
      <c r="C84" s="171" t="s">
        <v>2110</v>
      </c>
      <c r="D84" s="176">
        <v>110853.64599999999</v>
      </c>
      <c r="E84" s="176">
        <v>44450.843000000001</v>
      </c>
      <c r="F84" s="176">
        <v>26148.826000000001</v>
      </c>
      <c r="G84" s="177">
        <v>589116.902</v>
      </c>
      <c r="H84" s="414">
        <v>1.4938480019377809</v>
      </c>
      <c r="I84" s="413">
        <v>3.2393354868015871</v>
      </c>
      <c r="Q84" s="2"/>
      <c r="R84" s="2"/>
    </row>
    <row r="85" spans="1:18" ht="17.25" customHeight="1">
      <c r="A85" s="1282"/>
      <c r="B85" s="1456"/>
      <c r="C85" s="833" t="s">
        <v>2111</v>
      </c>
      <c r="D85" s="834">
        <v>8046.8941055559999</v>
      </c>
      <c r="E85" s="834">
        <v>2650.6072996799999</v>
      </c>
      <c r="F85" s="834">
        <v>601.38659872400001</v>
      </c>
      <c r="G85" s="874">
        <v>29721.006018045999</v>
      </c>
      <c r="H85" s="835">
        <v>2.0358680844678418</v>
      </c>
      <c r="I85" s="836">
        <v>12.380567712399319</v>
      </c>
      <c r="Q85" s="2"/>
      <c r="R85" s="2"/>
    </row>
    <row r="86" spans="1:18" ht="17.25" customHeight="1">
      <c r="A86" s="1282"/>
      <c r="B86" s="1278" t="s">
        <v>171</v>
      </c>
      <c r="C86" s="171" t="s">
        <v>180</v>
      </c>
      <c r="D86" s="481">
        <v>17</v>
      </c>
      <c r="E86" s="481">
        <v>6</v>
      </c>
      <c r="F86" s="481">
        <v>3</v>
      </c>
      <c r="G86" s="173">
        <v>47</v>
      </c>
      <c r="H86" s="414">
        <v>1.8333333333333335</v>
      </c>
      <c r="I86" s="413">
        <v>4.666666666666667</v>
      </c>
      <c r="Q86" s="2"/>
      <c r="R86" s="2"/>
    </row>
    <row r="87" spans="1:18" ht="17.25" customHeight="1">
      <c r="A87" s="1282"/>
      <c r="B87" s="1278"/>
      <c r="C87" s="171" t="s">
        <v>2110</v>
      </c>
      <c r="D87" s="176">
        <v>1614.377</v>
      </c>
      <c r="E87" s="176">
        <v>2166.9699999999998</v>
      </c>
      <c r="F87" s="176">
        <v>143.994</v>
      </c>
      <c r="G87" s="177">
        <v>76105.707999999999</v>
      </c>
      <c r="H87" s="414">
        <v>-0.25500722206583382</v>
      </c>
      <c r="I87" s="413">
        <v>10.211418531327693</v>
      </c>
      <c r="Q87" s="2"/>
      <c r="R87" s="2"/>
    </row>
    <row r="88" spans="1:18" ht="18" thickBot="1">
      <c r="A88" s="1292"/>
      <c r="B88" s="1278"/>
      <c r="C88" s="368" t="s">
        <v>2111</v>
      </c>
      <c r="D88" s="479">
        <v>9.1892460749999998</v>
      </c>
      <c r="E88" s="480">
        <v>12.207083949999999</v>
      </c>
      <c r="F88" s="479">
        <v>0.65960176800000003</v>
      </c>
      <c r="G88" s="177">
        <v>399.95081848699999</v>
      </c>
      <c r="H88" s="478">
        <v>-0.24722021142485873</v>
      </c>
      <c r="I88" s="477">
        <v>12.931506131135778</v>
      </c>
      <c r="Q88" s="2"/>
      <c r="R88" s="2"/>
    </row>
    <row r="89" spans="1:18" ht="16.5" customHeight="1">
      <c r="A89" s="1449" t="s">
        <v>48</v>
      </c>
      <c r="B89" s="1449"/>
      <c r="C89" s="875" t="s">
        <v>180</v>
      </c>
      <c r="D89" s="1078">
        <v>2400632</v>
      </c>
      <c r="E89" s="1078">
        <v>1619243</v>
      </c>
      <c r="F89" s="1079">
        <v>133617</v>
      </c>
      <c r="G89" s="1080">
        <v>7999200</v>
      </c>
      <c r="H89" s="1081">
        <v>0.48256438348042874</v>
      </c>
      <c r="I89" s="1082">
        <v>16.966516236706408</v>
      </c>
      <c r="Q89" s="2"/>
      <c r="R89" s="2"/>
    </row>
    <row r="90" spans="1:18" ht="16.5" customHeight="1">
      <c r="A90" s="1450"/>
      <c r="B90" s="1450"/>
      <c r="C90" s="876" t="s">
        <v>2110</v>
      </c>
      <c r="D90" s="1078">
        <v>19825624.664000001</v>
      </c>
      <c r="E90" s="1078">
        <v>13663484.738000002</v>
      </c>
      <c r="F90" s="1078">
        <v>4426815.574</v>
      </c>
      <c r="G90" s="1083">
        <v>68489638.665000007</v>
      </c>
      <c r="H90" s="1081">
        <v>0.4509932893518922</v>
      </c>
      <c r="I90" s="1082">
        <v>3.478529618546065</v>
      </c>
      <c r="Q90" s="2"/>
      <c r="R90" s="2"/>
    </row>
    <row r="91" spans="1:18" ht="17.25" customHeight="1" thickBot="1">
      <c r="A91" s="1451"/>
      <c r="B91" s="1451"/>
      <c r="C91" s="877" t="s">
        <v>2111</v>
      </c>
      <c r="D91" s="1084">
        <v>346283.02474954695</v>
      </c>
      <c r="E91" s="1084">
        <v>177653.546569881</v>
      </c>
      <c r="F91" s="1084">
        <v>41482.730708673997</v>
      </c>
      <c r="G91" s="1085">
        <v>1048671.9557526079</v>
      </c>
      <c r="H91" s="1086">
        <v>0.94920411911582425</v>
      </c>
      <c r="I91" s="1087">
        <v>7.3476429548824171</v>
      </c>
      <c r="Q91" s="2"/>
      <c r="R91" s="2"/>
    </row>
    <row r="92" spans="1:18" ht="16.5" customHeight="1">
      <c r="A92" s="1452" t="s">
        <v>172</v>
      </c>
      <c r="B92" s="1452"/>
      <c r="C92" s="878" t="s">
        <v>180</v>
      </c>
      <c r="D92" s="1088">
        <v>114315.80952380953</v>
      </c>
      <c r="E92" s="1088">
        <v>80962.149999999994</v>
      </c>
      <c r="F92" s="1089">
        <v>6680.85</v>
      </c>
      <c r="G92" s="1090">
        <v>382143.51195347699</v>
      </c>
      <c r="H92" s="1091">
        <v>0.4119660795051705</v>
      </c>
      <c r="I92" s="1092">
        <v>16.110967844482293</v>
      </c>
      <c r="Q92" s="2"/>
      <c r="R92" s="2"/>
    </row>
    <row r="93" spans="1:18" ht="16.5" customHeight="1">
      <c r="A93" s="1452"/>
      <c r="B93" s="1452"/>
      <c r="C93" s="878" t="s">
        <v>2110</v>
      </c>
      <c r="D93" s="1088">
        <v>944077.364952381</v>
      </c>
      <c r="E93" s="1088">
        <v>683174.23690000013</v>
      </c>
      <c r="F93" s="1088">
        <v>221340.7787</v>
      </c>
      <c r="G93" s="1093">
        <v>3348976.2043408724</v>
      </c>
      <c r="H93" s="1091">
        <v>0.38189837081132594</v>
      </c>
      <c r="I93" s="1092">
        <v>3.2652663033772047</v>
      </c>
      <c r="Q93" s="2"/>
      <c r="R93" s="2"/>
    </row>
    <row r="94" spans="1:18" ht="17.25" customHeight="1" thickBot="1">
      <c r="A94" s="1453"/>
      <c r="B94" s="1453"/>
      <c r="C94" s="879" t="s">
        <v>2111</v>
      </c>
      <c r="D94" s="1094">
        <v>16489.667845216522</v>
      </c>
      <c r="E94" s="1094">
        <v>8882.67732849405</v>
      </c>
      <c r="F94" s="1094">
        <v>2074.1365354336999</v>
      </c>
      <c r="G94" s="1095">
        <v>50640.385845423829</v>
      </c>
      <c r="H94" s="1096">
        <v>0.85638487534840402</v>
      </c>
      <c r="I94" s="1097">
        <v>6.9501361475070631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G48"/>
  <sheetViews>
    <sheetView rightToLeft="1" zoomScaleNormal="100" workbookViewId="0">
      <selection activeCell="I22" sqref="I22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16" width="8.5703125" style="2" customWidth="1"/>
    <col min="17" max="18" width="8.5703125" style="891" customWidth="1"/>
    <col min="19" max="33" width="8.5703125" style="2" customWidth="1"/>
    <col min="34" max="16384" width="9.140625" style="2"/>
  </cols>
  <sheetData>
    <row r="1" spans="1:33" s="891" customFormat="1" ht="15" customHeight="1" thickBot="1">
      <c r="A1" s="2"/>
      <c r="B1" s="765" t="s">
        <v>19</v>
      </c>
      <c r="C1" s="765" t="s">
        <v>1745</v>
      </c>
      <c r="D1" s="849" t="s">
        <v>34</v>
      </c>
      <c r="E1" s="849" t="s">
        <v>35</v>
      </c>
      <c r="F1" s="849" t="s">
        <v>36</v>
      </c>
      <c r="G1" s="849" t="s">
        <v>37</v>
      </c>
      <c r="H1" s="849" t="s">
        <v>38</v>
      </c>
      <c r="I1" s="849" t="s">
        <v>39</v>
      </c>
      <c r="J1" s="849" t="s">
        <v>40</v>
      </c>
      <c r="K1" s="849" t="s">
        <v>41</v>
      </c>
      <c r="L1" s="849" t="s">
        <v>42</v>
      </c>
      <c r="M1" s="849" t="s">
        <v>43</v>
      </c>
      <c r="N1" s="849" t="s">
        <v>44</v>
      </c>
      <c r="O1" s="849" t="s">
        <v>169</v>
      </c>
      <c r="P1" s="849" t="s">
        <v>176</v>
      </c>
      <c r="Q1" s="849" t="s">
        <v>1476</v>
      </c>
      <c r="R1" s="849" t="s">
        <v>1507</v>
      </c>
      <c r="S1" s="849" t="s">
        <v>1557</v>
      </c>
      <c r="T1" s="849" t="s">
        <v>1613</v>
      </c>
      <c r="U1" s="849" t="s">
        <v>1643</v>
      </c>
      <c r="V1" s="849" t="s">
        <v>1704</v>
      </c>
      <c r="W1" s="849" t="s">
        <v>1732</v>
      </c>
      <c r="X1" s="849" t="s">
        <v>1857</v>
      </c>
      <c r="Y1" s="849" t="s">
        <v>1911</v>
      </c>
      <c r="Z1" s="849" t="s">
        <v>1953</v>
      </c>
      <c r="AA1" s="849" t="s">
        <v>1977</v>
      </c>
      <c r="AB1" s="849" t="s">
        <v>2076</v>
      </c>
      <c r="AC1" s="849" t="s">
        <v>2198</v>
      </c>
      <c r="AD1" s="849" t="s">
        <v>2282</v>
      </c>
      <c r="AE1" s="849" t="s">
        <v>2343</v>
      </c>
      <c r="AF1" s="849" t="s">
        <v>2455</v>
      </c>
      <c r="AG1" s="849" t="s">
        <v>2554</v>
      </c>
    </row>
    <row r="2" spans="1:33" s="891" customFormat="1" ht="24.95" customHeight="1">
      <c r="A2" s="1487" t="s">
        <v>2180</v>
      </c>
      <c r="B2" s="882" t="s">
        <v>17</v>
      </c>
      <c r="C2" s="883" t="s">
        <v>209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</row>
    <row r="3" spans="1:33" s="891" customFormat="1" ht="15" customHeight="1">
      <c r="A3" s="1477"/>
      <c r="B3" s="1479" t="s">
        <v>18</v>
      </c>
      <c r="C3" s="881" t="s">
        <v>147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</row>
    <row r="4" spans="1:33" s="891" customFormat="1" ht="15" customHeight="1">
      <c r="A4" s="1477"/>
      <c r="B4" s="1480"/>
      <c r="C4" s="881" t="s">
        <v>179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</row>
    <row r="5" spans="1:33" s="891" customFormat="1" ht="15" customHeight="1">
      <c r="A5" s="1477"/>
      <c r="B5" s="880" t="s">
        <v>170</v>
      </c>
      <c r="C5" s="880" t="s">
        <v>1134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</row>
    <row r="6" spans="1:33" s="891" customFormat="1" ht="15" customHeight="1">
      <c r="A6" s="1477"/>
      <c r="B6" s="880" t="s">
        <v>171</v>
      </c>
      <c r="C6" s="880" t="s">
        <v>1135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</row>
    <row r="7" spans="1:33" s="891" customFormat="1" ht="15" customHeight="1" thickBot="1">
      <c r="A7" s="1478"/>
      <c r="B7" s="1481" t="s">
        <v>48</v>
      </c>
      <c r="C7" s="1482"/>
      <c r="D7" s="887">
        <v>331934.44899999996</v>
      </c>
      <c r="E7" s="887">
        <v>751116.59400000004</v>
      </c>
      <c r="F7" s="887">
        <v>889911.60800000001</v>
      </c>
      <c r="G7" s="887">
        <v>802259.57699999993</v>
      </c>
      <c r="H7" s="887">
        <v>1096421.8260000001</v>
      </c>
      <c r="I7" s="887">
        <v>1013730.816</v>
      </c>
      <c r="J7" s="887">
        <v>2272810.1629999997</v>
      </c>
      <c r="K7" s="887">
        <v>1071061.3970000001</v>
      </c>
      <c r="L7" s="887">
        <v>852806.45600000001</v>
      </c>
      <c r="M7" s="887">
        <v>1372340.544</v>
      </c>
      <c r="N7" s="887">
        <v>936129.02599999995</v>
      </c>
      <c r="O7" s="887">
        <v>2140492.5290000001</v>
      </c>
      <c r="P7" s="887">
        <v>1467238.273</v>
      </c>
      <c r="Q7" s="887">
        <v>2437306.6230000001</v>
      </c>
      <c r="R7" s="887">
        <v>1927615.6730000002</v>
      </c>
      <c r="S7" s="887">
        <v>3288472.8090000004</v>
      </c>
      <c r="T7" s="887">
        <v>1475265.9209999999</v>
      </c>
      <c r="U7" s="887">
        <v>4426815.574000001</v>
      </c>
      <c r="V7" s="887">
        <v>6051919.6809999989</v>
      </c>
      <c r="W7" s="887">
        <v>3904125.0440000002</v>
      </c>
      <c r="X7" s="887">
        <v>15357894.287999999</v>
      </c>
      <c r="Y7" s="887">
        <v>6801751.8710000003</v>
      </c>
      <c r="Z7" s="887">
        <v>6892267.051</v>
      </c>
      <c r="AA7" s="887">
        <v>9078830.6260000002</v>
      </c>
      <c r="AB7" s="887">
        <v>4385093.358</v>
      </c>
      <c r="AC7" s="887">
        <v>10408651.773</v>
      </c>
      <c r="AD7" s="887">
        <v>8645793.659</v>
      </c>
      <c r="AE7" s="887">
        <v>11560990.472999999</v>
      </c>
      <c r="AF7" s="887">
        <v>13663484.738000002</v>
      </c>
      <c r="AG7" s="887">
        <v>19825624.664000001</v>
      </c>
    </row>
    <row r="8" spans="1:33" s="891" customFormat="1" ht="24.95" customHeight="1">
      <c r="A8" s="1476" t="s">
        <v>2183</v>
      </c>
      <c r="B8" s="882" t="s">
        <v>17</v>
      </c>
      <c r="C8" s="883" t="s">
        <v>209</v>
      </c>
      <c r="D8" s="749">
        <v>1734.060852432</v>
      </c>
      <c r="E8" s="749">
        <v>4129.0533544769996</v>
      </c>
      <c r="F8" s="749">
        <v>3803.8007010010001</v>
      </c>
      <c r="G8" s="749">
        <v>3253.79032882</v>
      </c>
      <c r="H8" s="749">
        <v>4237.740903248</v>
      </c>
      <c r="I8" s="749">
        <v>5088.5928291179998</v>
      </c>
      <c r="J8" s="749">
        <v>10009.917172674999</v>
      </c>
      <c r="K8" s="749">
        <v>4596.3821762110001</v>
      </c>
      <c r="L8" s="749">
        <v>3644.7230071489998</v>
      </c>
      <c r="M8" s="749">
        <v>6081.1560223630004</v>
      </c>
      <c r="N8" s="749">
        <v>3674.5890664990002</v>
      </c>
      <c r="O8" s="749">
        <v>12034.015400820001</v>
      </c>
      <c r="P8" s="749">
        <v>8842.1831382399996</v>
      </c>
      <c r="Q8" s="749">
        <v>14319.145159371999</v>
      </c>
      <c r="R8" s="749">
        <v>11431.917901421</v>
      </c>
      <c r="S8" s="749">
        <v>17089.625046421999</v>
      </c>
      <c r="T8" s="749">
        <v>7336.1957166479997</v>
      </c>
      <c r="U8" s="749">
        <v>26061.56419099</v>
      </c>
      <c r="V8" s="749">
        <v>33900.867798560997</v>
      </c>
      <c r="W8" s="749">
        <v>22887.122665573999</v>
      </c>
      <c r="X8" s="749">
        <v>38407.461727105998</v>
      </c>
      <c r="Y8" s="749">
        <v>52604.645273927999</v>
      </c>
      <c r="Z8" s="749">
        <v>51677.543358101</v>
      </c>
      <c r="AA8" s="749">
        <v>60126.815106966002</v>
      </c>
      <c r="AB8" s="749">
        <v>29268.775790981999</v>
      </c>
      <c r="AC8" s="749">
        <v>73413.379161944002</v>
      </c>
      <c r="AD8" s="749">
        <v>60916.596447643002</v>
      </c>
      <c r="AE8" s="749">
        <v>114031.00615507</v>
      </c>
      <c r="AF8" s="749">
        <v>103304.89292040101</v>
      </c>
      <c r="AG8" s="749">
        <v>230698.95412407999</v>
      </c>
    </row>
    <row r="9" spans="1:33" s="891" customFormat="1" ht="15" customHeight="1">
      <c r="A9" s="1477"/>
      <c r="B9" s="1479" t="s">
        <v>18</v>
      </c>
      <c r="C9" s="881" t="s">
        <v>147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</row>
    <row r="10" spans="1:33" s="891" customFormat="1" ht="15" customHeight="1">
      <c r="A10" s="1477"/>
      <c r="B10" s="1480"/>
      <c r="C10" s="881" t="s">
        <v>179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</row>
    <row r="11" spans="1:33" s="891" customFormat="1" ht="15" customHeight="1">
      <c r="A11" s="1477"/>
      <c r="B11" s="880" t="s">
        <v>170</v>
      </c>
      <c r="C11" s="880" t="s">
        <v>1134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</row>
    <row r="12" spans="1:33" s="891" customFormat="1" ht="15" customHeight="1">
      <c r="A12" s="1477"/>
      <c r="B12" s="880" t="s">
        <v>171</v>
      </c>
      <c r="C12" s="880" t="s">
        <v>1135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</row>
    <row r="13" spans="1:33" s="891" customFormat="1" ht="15" customHeight="1" thickBot="1">
      <c r="A13" s="1478"/>
      <c r="B13" s="1481" t="s">
        <v>48</v>
      </c>
      <c r="C13" s="1482"/>
      <c r="D13" s="887">
        <v>3769.204046333</v>
      </c>
      <c r="E13" s="887">
        <v>8439.9951775229983</v>
      </c>
      <c r="F13" s="887">
        <v>11428.128052168</v>
      </c>
      <c r="G13" s="887">
        <v>11113.947519564999</v>
      </c>
      <c r="H13" s="887">
        <v>15374.153041011001</v>
      </c>
      <c r="I13" s="887">
        <v>14101.783915508</v>
      </c>
      <c r="J13" s="887">
        <v>24338.147127856999</v>
      </c>
      <c r="K13" s="887">
        <v>14697.383584145</v>
      </c>
      <c r="L13" s="887">
        <v>10286.326512407999</v>
      </c>
      <c r="M13" s="887">
        <v>14351.659575747</v>
      </c>
      <c r="N13" s="887">
        <v>12645.905701949001</v>
      </c>
      <c r="O13" s="887">
        <v>23813.907484044001</v>
      </c>
      <c r="P13" s="887">
        <v>17390.670441861999</v>
      </c>
      <c r="Q13" s="887">
        <v>29462.514091884001</v>
      </c>
      <c r="R13" s="887">
        <v>23470.306329094998</v>
      </c>
      <c r="S13" s="887">
        <v>30885.038921081996</v>
      </c>
      <c r="T13" s="887">
        <v>17298.434836207998</v>
      </c>
      <c r="U13" s="887">
        <v>41482.730708673997</v>
      </c>
      <c r="V13" s="887">
        <v>51888.415796912996</v>
      </c>
      <c r="W13" s="887">
        <v>31403.393086679</v>
      </c>
      <c r="X13" s="887">
        <v>61833.626835036994</v>
      </c>
      <c r="Y13" s="887">
        <v>72676.655744281001</v>
      </c>
      <c r="Z13" s="887">
        <v>75309.470505450008</v>
      </c>
      <c r="AA13" s="887">
        <v>94415.089566605995</v>
      </c>
      <c r="AB13" s="887">
        <v>56289.867227032992</v>
      </c>
      <c r="AC13" s="887">
        <v>162388.610232137</v>
      </c>
      <c r="AD13" s="887">
        <v>103593.86065227099</v>
      </c>
      <c r="AE13" s="887">
        <v>202463.04632173901</v>
      </c>
      <c r="AF13" s="887">
        <v>177653.546569881</v>
      </c>
      <c r="AG13" s="887">
        <v>346283.02474954701</v>
      </c>
    </row>
    <row r="14" spans="1:33" s="891" customFormat="1" ht="24.95" customHeight="1">
      <c r="A14" s="1476" t="s">
        <v>180</v>
      </c>
      <c r="B14" s="882" t="s">
        <v>17</v>
      </c>
      <c r="C14" s="883" t="s">
        <v>209</v>
      </c>
      <c r="D14" s="749">
        <v>8455</v>
      </c>
      <c r="E14" s="749">
        <v>18778</v>
      </c>
      <c r="F14" s="749">
        <v>18573</v>
      </c>
      <c r="G14" s="749">
        <v>16789</v>
      </c>
      <c r="H14" s="749">
        <v>21233</v>
      </c>
      <c r="I14" s="749">
        <v>21385</v>
      </c>
      <c r="J14" s="749">
        <v>38301</v>
      </c>
      <c r="K14" s="749">
        <v>22141</v>
      </c>
      <c r="L14" s="749">
        <v>22789</v>
      </c>
      <c r="M14" s="749">
        <v>30592</v>
      </c>
      <c r="N14" s="749">
        <v>23191</v>
      </c>
      <c r="O14" s="749">
        <v>41919</v>
      </c>
      <c r="P14" s="749">
        <v>31164</v>
      </c>
      <c r="Q14" s="749">
        <v>49503</v>
      </c>
      <c r="R14" s="749">
        <v>46437</v>
      </c>
      <c r="S14" s="749">
        <v>63296</v>
      </c>
      <c r="T14" s="749">
        <v>35306</v>
      </c>
      <c r="U14" s="749">
        <v>74246</v>
      </c>
      <c r="V14" s="749">
        <v>104132</v>
      </c>
      <c r="W14" s="749">
        <v>80336</v>
      </c>
      <c r="X14" s="749">
        <v>118483</v>
      </c>
      <c r="Y14" s="749">
        <v>155149</v>
      </c>
      <c r="Z14" s="749">
        <v>152303</v>
      </c>
      <c r="AA14" s="749">
        <v>180361</v>
      </c>
      <c r="AB14" s="749">
        <v>128594</v>
      </c>
      <c r="AC14" s="749">
        <v>446866</v>
      </c>
      <c r="AD14" s="749">
        <v>313229</v>
      </c>
      <c r="AE14" s="749">
        <v>1441352</v>
      </c>
      <c r="AF14" s="749">
        <v>1215353</v>
      </c>
      <c r="AG14" s="749">
        <v>1928025</v>
      </c>
    </row>
    <row r="15" spans="1:33" s="891" customFormat="1" ht="15" customHeight="1">
      <c r="A15" s="1477"/>
      <c r="B15" s="1479" t="s">
        <v>18</v>
      </c>
      <c r="C15" s="881" t="s">
        <v>147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</row>
    <row r="16" spans="1:33" s="891" customFormat="1" ht="15" customHeight="1">
      <c r="A16" s="1477"/>
      <c r="B16" s="1480"/>
      <c r="C16" s="881" t="s">
        <v>179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</row>
    <row r="17" spans="1:33" s="891" customFormat="1" ht="15" customHeight="1">
      <c r="A17" s="1477"/>
      <c r="B17" s="880" t="s">
        <v>170</v>
      </c>
      <c r="C17" s="880" t="s">
        <v>1134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</row>
    <row r="18" spans="1:33" s="891" customFormat="1" ht="15" customHeight="1">
      <c r="A18" s="1477"/>
      <c r="B18" s="880" t="s">
        <v>171</v>
      </c>
      <c r="C18" s="880" t="s">
        <v>1135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</row>
    <row r="19" spans="1:33" s="891" customFormat="1" ht="15" customHeight="1" thickBot="1">
      <c r="A19" s="1478"/>
      <c r="B19" s="1481" t="s">
        <v>48</v>
      </c>
      <c r="C19" s="1482"/>
      <c r="D19" s="887">
        <v>22350</v>
      </c>
      <c r="E19" s="887">
        <v>47250</v>
      </c>
      <c r="F19" s="887">
        <v>60972</v>
      </c>
      <c r="G19" s="887">
        <v>56103</v>
      </c>
      <c r="H19" s="887">
        <v>107485</v>
      </c>
      <c r="I19" s="887">
        <v>108195</v>
      </c>
      <c r="J19" s="887">
        <v>121058</v>
      </c>
      <c r="K19" s="887">
        <v>77765</v>
      </c>
      <c r="L19" s="887">
        <v>70295</v>
      </c>
      <c r="M19" s="887">
        <v>83992</v>
      </c>
      <c r="N19" s="887">
        <v>79665</v>
      </c>
      <c r="O19" s="887">
        <v>113243</v>
      </c>
      <c r="P19" s="887">
        <v>84001</v>
      </c>
      <c r="Q19" s="887">
        <v>136027</v>
      </c>
      <c r="R19" s="887">
        <v>107978</v>
      </c>
      <c r="S19" s="887">
        <v>130536</v>
      </c>
      <c r="T19" s="887">
        <v>85735</v>
      </c>
      <c r="U19" s="887">
        <v>133617</v>
      </c>
      <c r="V19" s="887">
        <v>167475</v>
      </c>
      <c r="W19" s="887">
        <v>133094</v>
      </c>
      <c r="X19" s="887">
        <v>191466</v>
      </c>
      <c r="Y19" s="887">
        <v>251243</v>
      </c>
      <c r="Z19" s="887">
        <v>253818</v>
      </c>
      <c r="AA19" s="887">
        <v>348126</v>
      </c>
      <c r="AB19" s="887">
        <v>296391</v>
      </c>
      <c r="AC19" s="887">
        <v>1102235</v>
      </c>
      <c r="AD19" s="887">
        <v>606260</v>
      </c>
      <c r="AE19" s="887">
        <v>1974439</v>
      </c>
      <c r="AF19" s="887">
        <v>1619243</v>
      </c>
      <c r="AG19" s="887">
        <v>2400632</v>
      </c>
    </row>
    <row r="20" spans="1:33" s="891" customFormat="1" ht="15" customHeight="1" thickBot="1">
      <c r="A20" s="1483" t="s">
        <v>48</v>
      </c>
      <c r="B20" s="1484"/>
      <c r="C20" s="861" t="s">
        <v>178</v>
      </c>
      <c r="D20" s="863">
        <v>331934.44899999996</v>
      </c>
      <c r="E20" s="863">
        <v>751116.59400000004</v>
      </c>
      <c r="F20" s="863">
        <v>889911.60800000001</v>
      </c>
      <c r="G20" s="863">
        <v>802259.57699999993</v>
      </c>
      <c r="H20" s="863">
        <v>1096421.8260000001</v>
      </c>
      <c r="I20" s="863">
        <v>1013730.816</v>
      </c>
      <c r="J20" s="863">
        <v>2272810.1629999997</v>
      </c>
      <c r="K20" s="863">
        <v>1071061.3970000001</v>
      </c>
      <c r="L20" s="863">
        <v>852806.45600000001</v>
      </c>
      <c r="M20" s="863">
        <v>1372340.544</v>
      </c>
      <c r="N20" s="863">
        <v>936129.02599999995</v>
      </c>
      <c r="O20" s="863">
        <v>2140492.5290000001</v>
      </c>
      <c r="P20" s="863">
        <v>1467238.273</v>
      </c>
      <c r="Q20" s="863">
        <v>2437306.6230000001</v>
      </c>
      <c r="R20" s="863">
        <v>1927615.6730000002</v>
      </c>
      <c r="S20" s="863">
        <v>3288472.8090000004</v>
      </c>
      <c r="T20" s="863">
        <v>1475265.9209999999</v>
      </c>
      <c r="U20" s="863">
        <v>4426815.574000001</v>
      </c>
      <c r="V20" s="863">
        <v>6051919.6809999989</v>
      </c>
      <c r="W20" s="863">
        <v>3904125.0440000002</v>
      </c>
      <c r="X20" s="863">
        <v>15357894.287999999</v>
      </c>
      <c r="Y20" s="863">
        <v>6801751.8710000003</v>
      </c>
      <c r="Z20" s="863">
        <v>6892267.051</v>
      </c>
      <c r="AA20" s="863">
        <v>9078830.6260000002</v>
      </c>
      <c r="AB20" s="863">
        <v>4385093.358</v>
      </c>
      <c r="AC20" s="863">
        <v>10408651.773</v>
      </c>
      <c r="AD20" s="863">
        <v>8645793.659</v>
      </c>
      <c r="AE20" s="863">
        <v>11560990.472999999</v>
      </c>
      <c r="AF20" s="863">
        <v>13663484.738000002</v>
      </c>
      <c r="AG20" s="863">
        <v>19825624.664000001</v>
      </c>
    </row>
    <row r="21" spans="1:33" s="891" customFormat="1" ht="15" customHeight="1" thickBot="1">
      <c r="A21" s="1483"/>
      <c r="B21" s="1484"/>
      <c r="C21" s="790" t="s">
        <v>31</v>
      </c>
      <c r="D21" s="607">
        <v>3769.204046333</v>
      </c>
      <c r="E21" s="607">
        <v>8439.9951775229983</v>
      </c>
      <c r="F21" s="607">
        <v>11428.128052168</v>
      </c>
      <c r="G21" s="607">
        <v>11113.947519564999</v>
      </c>
      <c r="H21" s="607">
        <v>15374.153041011001</v>
      </c>
      <c r="I21" s="607">
        <v>14101.783915508</v>
      </c>
      <c r="J21" s="607">
        <v>24338.147127856999</v>
      </c>
      <c r="K21" s="607">
        <v>14697.383584145</v>
      </c>
      <c r="L21" s="607">
        <v>10286.326512407999</v>
      </c>
      <c r="M21" s="607">
        <v>14351.659575747</v>
      </c>
      <c r="N21" s="607">
        <v>12645.905701949001</v>
      </c>
      <c r="O21" s="607">
        <v>23813.907484044001</v>
      </c>
      <c r="P21" s="607">
        <v>17390.670441861999</v>
      </c>
      <c r="Q21" s="607">
        <v>29462.514091884001</v>
      </c>
      <c r="R21" s="607">
        <v>23470.306329094998</v>
      </c>
      <c r="S21" s="607">
        <v>30885.038921081996</v>
      </c>
      <c r="T21" s="607">
        <v>17298.434836207998</v>
      </c>
      <c r="U21" s="607">
        <v>41482.730708673997</v>
      </c>
      <c r="V21" s="607">
        <v>51888.415796912996</v>
      </c>
      <c r="W21" s="607">
        <v>31403.393086679</v>
      </c>
      <c r="X21" s="607">
        <v>61833.626835036994</v>
      </c>
      <c r="Y21" s="607">
        <v>72676.655744281001</v>
      </c>
      <c r="Z21" s="607">
        <v>75309.470505450008</v>
      </c>
      <c r="AA21" s="607">
        <v>94415.089566605995</v>
      </c>
      <c r="AB21" s="607">
        <v>56289.867227032992</v>
      </c>
      <c r="AC21" s="607">
        <v>162388.610232137</v>
      </c>
      <c r="AD21" s="607">
        <v>103593.86065227099</v>
      </c>
      <c r="AE21" s="607">
        <v>202463.04632173901</v>
      </c>
      <c r="AF21" s="607">
        <v>177653.546569881</v>
      </c>
      <c r="AG21" s="607">
        <v>346283.02474954701</v>
      </c>
    </row>
    <row r="22" spans="1:33" s="891" customFormat="1" ht="15" customHeight="1" thickBot="1">
      <c r="A22" s="1483"/>
      <c r="B22" s="1484"/>
      <c r="C22" s="884" t="s">
        <v>180</v>
      </c>
      <c r="D22" s="888">
        <v>22350</v>
      </c>
      <c r="E22" s="888">
        <v>47250</v>
      </c>
      <c r="F22" s="888">
        <v>60972</v>
      </c>
      <c r="G22" s="888">
        <v>56103</v>
      </c>
      <c r="H22" s="888">
        <v>107485</v>
      </c>
      <c r="I22" s="888">
        <v>108195</v>
      </c>
      <c r="J22" s="888">
        <v>121058</v>
      </c>
      <c r="K22" s="888">
        <v>77765</v>
      </c>
      <c r="L22" s="888">
        <v>70295</v>
      </c>
      <c r="M22" s="888">
        <v>83992</v>
      </c>
      <c r="N22" s="888">
        <v>79665</v>
      </c>
      <c r="O22" s="888">
        <v>113243</v>
      </c>
      <c r="P22" s="888">
        <v>84001</v>
      </c>
      <c r="Q22" s="888">
        <v>136027</v>
      </c>
      <c r="R22" s="888">
        <v>107978</v>
      </c>
      <c r="S22" s="888">
        <v>130536</v>
      </c>
      <c r="T22" s="888">
        <v>85735</v>
      </c>
      <c r="U22" s="888">
        <v>133617</v>
      </c>
      <c r="V22" s="888">
        <v>167475</v>
      </c>
      <c r="W22" s="888">
        <v>133094</v>
      </c>
      <c r="X22" s="888">
        <v>191466</v>
      </c>
      <c r="Y22" s="888">
        <v>251243</v>
      </c>
      <c r="Z22" s="888">
        <v>253818</v>
      </c>
      <c r="AA22" s="888">
        <v>348126</v>
      </c>
      <c r="AB22" s="888">
        <v>296391</v>
      </c>
      <c r="AC22" s="888">
        <v>1102235</v>
      </c>
      <c r="AD22" s="888">
        <v>606260</v>
      </c>
      <c r="AE22" s="888">
        <v>1974439</v>
      </c>
      <c r="AF22" s="888">
        <v>1619243</v>
      </c>
      <c r="AG22" s="888">
        <v>2400632</v>
      </c>
    </row>
    <row r="23" spans="1:33" s="891" customFormat="1" ht="15" customHeight="1" thickBot="1">
      <c r="A23" s="1485" t="s">
        <v>172</v>
      </c>
      <c r="B23" s="1486"/>
      <c r="C23" s="885" t="s">
        <v>178</v>
      </c>
      <c r="D23" s="889">
        <v>22128.963266666666</v>
      </c>
      <c r="E23" s="889">
        <v>34141.663363636362</v>
      </c>
      <c r="F23" s="889">
        <v>49439.533777777775</v>
      </c>
      <c r="G23" s="889">
        <v>38202.837</v>
      </c>
      <c r="H23" s="889">
        <v>49837.355727272734</v>
      </c>
      <c r="I23" s="889">
        <v>50686.540800000002</v>
      </c>
      <c r="J23" s="889">
        <v>103309.55286363635</v>
      </c>
      <c r="K23" s="889">
        <v>53553.069850000007</v>
      </c>
      <c r="L23" s="889">
        <v>44884.550315789471</v>
      </c>
      <c r="M23" s="889">
        <v>62379.115636363633</v>
      </c>
      <c r="N23" s="889">
        <v>46806.451300000001</v>
      </c>
      <c r="O23" s="889">
        <v>107024.62645000001</v>
      </c>
      <c r="P23" s="889">
        <v>91702.392062500003</v>
      </c>
      <c r="Q23" s="889">
        <v>110786.66468181819</v>
      </c>
      <c r="R23" s="889">
        <v>107089.75961111112</v>
      </c>
      <c r="S23" s="889">
        <v>149476.0367727273</v>
      </c>
      <c r="T23" s="889">
        <v>73763.29604999999</v>
      </c>
      <c r="U23" s="889">
        <v>221340.77870000005</v>
      </c>
      <c r="V23" s="889">
        <v>288186.65147619043</v>
      </c>
      <c r="W23" s="889">
        <v>216895.8357777778</v>
      </c>
      <c r="X23" s="889">
        <v>731328.29942857136</v>
      </c>
      <c r="Y23" s="889">
        <v>323892.94623809523</v>
      </c>
      <c r="Z23" s="889">
        <v>344613.35255000001</v>
      </c>
      <c r="AA23" s="889">
        <v>477833.19084210525</v>
      </c>
      <c r="AB23" s="889">
        <v>257946.66811764706</v>
      </c>
      <c r="AC23" s="889">
        <v>452550.07708695653</v>
      </c>
      <c r="AD23" s="889">
        <v>508576.09758823528</v>
      </c>
      <c r="AE23" s="889">
        <v>502651.75969565212</v>
      </c>
      <c r="AF23" s="889">
        <v>683174.23690000013</v>
      </c>
      <c r="AG23" s="889">
        <v>944077.364952381</v>
      </c>
    </row>
    <row r="24" spans="1:33" s="891" customFormat="1" ht="15" customHeight="1" thickBot="1">
      <c r="A24" s="1485"/>
      <c r="B24" s="1486"/>
      <c r="C24" s="858" t="s">
        <v>31</v>
      </c>
      <c r="D24" s="860">
        <v>251.28026975553334</v>
      </c>
      <c r="E24" s="860">
        <v>383.63614443286355</v>
      </c>
      <c r="F24" s="860">
        <v>634.89600289822226</v>
      </c>
      <c r="G24" s="860">
        <v>529.23559616976183</v>
      </c>
      <c r="H24" s="860">
        <v>698.82513822777275</v>
      </c>
      <c r="I24" s="860">
        <v>705.08919577539996</v>
      </c>
      <c r="J24" s="860">
        <v>1106.2794149025908</v>
      </c>
      <c r="K24" s="860">
        <v>734.86917920725</v>
      </c>
      <c r="L24" s="860">
        <v>541.38560591621047</v>
      </c>
      <c r="M24" s="860">
        <v>652.34816253395456</v>
      </c>
      <c r="N24" s="860">
        <v>632.29528509745001</v>
      </c>
      <c r="O24" s="860">
        <v>1190.6953742022001</v>
      </c>
      <c r="P24" s="860">
        <v>1086.916902616375</v>
      </c>
      <c r="Q24" s="860">
        <v>1339.2051859947273</v>
      </c>
      <c r="R24" s="860">
        <v>1303.9059071719444</v>
      </c>
      <c r="S24" s="860">
        <v>1403.8654055037271</v>
      </c>
      <c r="T24" s="860">
        <v>864.92174181039991</v>
      </c>
      <c r="U24" s="860">
        <v>2074.1365354336999</v>
      </c>
      <c r="V24" s="860">
        <v>2470.8769427101424</v>
      </c>
      <c r="W24" s="860">
        <v>1744.6329492599443</v>
      </c>
      <c r="X24" s="860">
        <v>2944.4584207160474</v>
      </c>
      <c r="Y24" s="860">
        <v>3460.7931306800479</v>
      </c>
      <c r="Z24" s="860">
        <v>3765.4735252725004</v>
      </c>
      <c r="AA24" s="860">
        <v>4969.2152403476839</v>
      </c>
      <c r="AB24" s="860">
        <v>3311.1686604137053</v>
      </c>
      <c r="AC24" s="860">
        <v>7060.3743579189995</v>
      </c>
      <c r="AD24" s="860">
        <v>6093.7565089571171</v>
      </c>
      <c r="AE24" s="860">
        <v>8802.7411444234349</v>
      </c>
      <c r="AF24" s="860">
        <v>8882.67732849405</v>
      </c>
      <c r="AG24" s="860">
        <v>16489.667845216525</v>
      </c>
    </row>
    <row r="25" spans="1:33" s="891" customFormat="1" ht="15" customHeight="1" thickBot="1">
      <c r="A25" s="1485"/>
      <c r="B25" s="1486"/>
      <c r="C25" s="864" t="s">
        <v>180</v>
      </c>
      <c r="D25" s="866">
        <v>1490</v>
      </c>
      <c r="E25" s="866">
        <v>2147.7272727272725</v>
      </c>
      <c r="F25" s="866">
        <v>3387.3333333333335</v>
      </c>
      <c r="G25" s="866">
        <v>2671.5714285714284</v>
      </c>
      <c r="H25" s="866">
        <v>4885.681818181818</v>
      </c>
      <c r="I25" s="866">
        <v>5409.75</v>
      </c>
      <c r="J25" s="866">
        <v>5502.636363636364</v>
      </c>
      <c r="K25" s="866">
        <v>3888.25</v>
      </c>
      <c r="L25" s="866">
        <v>3699.7368421052633</v>
      </c>
      <c r="M25" s="866">
        <v>3817.818181818182</v>
      </c>
      <c r="N25" s="866">
        <v>3983.25</v>
      </c>
      <c r="O25" s="866">
        <v>5662.15</v>
      </c>
      <c r="P25" s="866">
        <v>5250.0625</v>
      </c>
      <c r="Q25" s="866">
        <v>6183.045454545455</v>
      </c>
      <c r="R25" s="866">
        <v>5998.7777777777774</v>
      </c>
      <c r="S25" s="866">
        <v>5933.454545454545</v>
      </c>
      <c r="T25" s="866">
        <v>4286.75</v>
      </c>
      <c r="U25" s="866">
        <v>6680.85</v>
      </c>
      <c r="V25" s="866">
        <v>7975</v>
      </c>
      <c r="W25" s="866">
        <v>7394.1111111111113</v>
      </c>
      <c r="X25" s="866">
        <v>9117.4285714285706</v>
      </c>
      <c r="Y25" s="866">
        <v>11963.952380952382</v>
      </c>
      <c r="Z25" s="866">
        <v>12690.9</v>
      </c>
      <c r="AA25" s="866">
        <v>18322.42105263158</v>
      </c>
      <c r="AB25" s="866">
        <v>17434.764705882353</v>
      </c>
      <c r="AC25" s="866">
        <v>47923.260869565216</v>
      </c>
      <c r="AD25" s="866">
        <v>35662.352941176468</v>
      </c>
      <c r="AE25" s="866">
        <v>85845.173913043473</v>
      </c>
      <c r="AF25" s="866">
        <v>80962.149999999994</v>
      </c>
      <c r="AG25" s="866">
        <v>114315.80952380953</v>
      </c>
    </row>
    <row r="26" spans="1:33" s="891" customFormat="1" ht="15" customHeight="1">
      <c r="A26" s="2"/>
      <c r="B26" s="2"/>
      <c r="C26" s="886" t="s">
        <v>336</v>
      </c>
      <c r="D26" s="890">
        <v>15</v>
      </c>
      <c r="E26" s="890">
        <v>22</v>
      </c>
      <c r="F26" s="890">
        <v>18</v>
      </c>
      <c r="G26" s="890">
        <v>21</v>
      </c>
      <c r="H26" s="890">
        <v>22</v>
      </c>
      <c r="I26" s="890">
        <v>20</v>
      </c>
      <c r="J26" s="890">
        <v>22</v>
      </c>
      <c r="K26" s="890">
        <v>20</v>
      </c>
      <c r="L26" s="890">
        <v>19</v>
      </c>
      <c r="M26" s="890">
        <v>22</v>
      </c>
      <c r="N26" s="890">
        <v>20</v>
      </c>
      <c r="O26" s="890">
        <v>20</v>
      </c>
      <c r="P26" s="890">
        <v>16</v>
      </c>
      <c r="Q26" s="890">
        <v>22</v>
      </c>
      <c r="R26" s="890">
        <v>18</v>
      </c>
      <c r="S26" s="890">
        <v>22</v>
      </c>
      <c r="T26" s="890">
        <v>20</v>
      </c>
      <c r="U26" s="890">
        <v>20</v>
      </c>
      <c r="V26" s="890">
        <v>21</v>
      </c>
      <c r="W26" s="890">
        <v>18</v>
      </c>
      <c r="X26" s="890">
        <v>21</v>
      </c>
      <c r="Y26" s="890">
        <v>21</v>
      </c>
      <c r="Z26" s="890">
        <v>20</v>
      </c>
      <c r="AA26" s="890">
        <v>19</v>
      </c>
      <c r="AB26" s="890">
        <v>17</v>
      </c>
      <c r="AC26" s="890">
        <v>23</v>
      </c>
      <c r="AD26" s="890">
        <v>17</v>
      </c>
      <c r="AE26" s="890">
        <v>23</v>
      </c>
      <c r="AF26" s="890">
        <v>20</v>
      </c>
      <c r="AG26" s="890">
        <v>21</v>
      </c>
    </row>
    <row r="28" spans="1:33" ht="15.75" thickBot="1"/>
    <row r="29" spans="1:33" ht="38.25" thickBot="1">
      <c r="A29" s="1474"/>
      <c r="B29" s="1274" t="s">
        <v>19</v>
      </c>
      <c r="C29" s="1274" t="s">
        <v>1745</v>
      </c>
      <c r="D29" s="1249" t="s">
        <v>230</v>
      </c>
      <c r="E29" s="1249"/>
      <c r="F29" s="1302"/>
      <c r="G29" s="408" t="s">
        <v>2178</v>
      </c>
      <c r="H29" s="1461" t="s">
        <v>231</v>
      </c>
      <c r="I29" s="1249"/>
    </row>
    <row r="30" spans="1:33" ht="34.5">
      <c r="A30" s="1475"/>
      <c r="B30" s="1275"/>
      <c r="C30" s="1275"/>
      <c r="D30" s="533" t="s">
        <v>2558</v>
      </c>
      <c r="E30" s="533" t="s">
        <v>2458</v>
      </c>
      <c r="F30" s="533" t="s">
        <v>2561</v>
      </c>
      <c r="G30" s="892" t="s">
        <v>2562</v>
      </c>
      <c r="H30" s="211" t="s">
        <v>2174</v>
      </c>
      <c r="I30" s="534" t="s">
        <v>333</v>
      </c>
    </row>
    <row r="31" spans="1:33" ht="17.25" customHeight="1">
      <c r="A31" s="1309" t="s">
        <v>2180</v>
      </c>
      <c r="B31" s="328" t="s">
        <v>17</v>
      </c>
      <c r="C31" s="898" t="s">
        <v>1133</v>
      </c>
      <c r="D31" s="893">
        <v>14694178.74</v>
      </c>
      <c r="E31" s="176">
        <v>9804891.6760000009</v>
      </c>
      <c r="F31" s="893">
        <v>3495530.895</v>
      </c>
      <c r="G31" s="894">
        <v>47289630.984000005</v>
      </c>
      <c r="H31" s="414">
        <v>0.4986579378503273</v>
      </c>
      <c r="I31" s="413">
        <v>3.2037044390076836</v>
      </c>
    </row>
    <row r="32" spans="1:33" ht="17.25">
      <c r="A32" s="1309"/>
      <c r="B32" s="328" t="s">
        <v>18</v>
      </c>
      <c r="C32" s="898" t="s">
        <v>147</v>
      </c>
      <c r="D32" s="893">
        <v>5018977.9009999996</v>
      </c>
      <c r="E32" s="176">
        <v>3811975.2489999998</v>
      </c>
      <c r="F32" s="893">
        <v>896221.85900000005</v>
      </c>
      <c r="G32" s="894">
        <v>20458345.070999999</v>
      </c>
      <c r="H32" s="414">
        <v>0.31663444098086257</v>
      </c>
      <c r="I32" s="413">
        <v>4.6956646376533326</v>
      </c>
    </row>
    <row r="33" spans="1:9" ht="17.25">
      <c r="A33" s="1309"/>
      <c r="B33" s="328" t="s">
        <v>170</v>
      </c>
      <c r="C33" s="898" t="s">
        <v>1134</v>
      </c>
      <c r="D33" s="893">
        <v>110853.64599999999</v>
      </c>
      <c r="E33" s="893">
        <v>44450.843000000001</v>
      </c>
      <c r="F33" s="893">
        <v>34918.826000000001</v>
      </c>
      <c r="G33" s="894">
        <v>665556.90199999989</v>
      </c>
      <c r="H33" s="414">
        <v>1.4938480019377809</v>
      </c>
      <c r="I33" s="413">
        <v>2.1746097649445599</v>
      </c>
    </row>
    <row r="34" spans="1:9" ht="18" thickBot="1">
      <c r="A34" s="1311"/>
      <c r="B34" s="368" t="s">
        <v>171</v>
      </c>
      <c r="C34" s="899" t="s">
        <v>1135</v>
      </c>
      <c r="D34" s="895">
        <v>1614.377</v>
      </c>
      <c r="E34" s="176">
        <v>2166.9699999999998</v>
      </c>
      <c r="F34" s="895">
        <v>143.994</v>
      </c>
      <c r="G34" s="896">
        <v>76105.707999999999</v>
      </c>
      <c r="H34" s="478">
        <v>-0.25500722206583382</v>
      </c>
      <c r="I34" s="477">
        <v>10.211418531327693</v>
      </c>
    </row>
    <row r="35" spans="1:9" ht="17.25" customHeight="1">
      <c r="A35" s="1307" t="s">
        <v>2179</v>
      </c>
      <c r="B35" s="328" t="s">
        <v>17</v>
      </c>
      <c r="C35" s="898" t="s">
        <v>1133</v>
      </c>
      <c r="D35" s="893">
        <v>230698.95412407999</v>
      </c>
      <c r="E35" s="897">
        <v>103304.89292040101</v>
      </c>
      <c r="F35" s="893">
        <v>26061.56419099</v>
      </c>
      <c r="G35" s="894">
        <v>611633.60460011999</v>
      </c>
      <c r="H35" s="414">
        <v>1.2331851628929065</v>
      </c>
      <c r="I35" s="413">
        <v>7.85207627728796</v>
      </c>
    </row>
    <row r="36" spans="1:9" ht="17.25">
      <c r="A36" s="1309"/>
      <c r="B36" s="328" t="s">
        <v>18</v>
      </c>
      <c r="C36" s="898" t="s">
        <v>147</v>
      </c>
      <c r="D36" s="893">
        <v>107527.987273836</v>
      </c>
      <c r="E36" s="893">
        <v>71685.839265849994</v>
      </c>
      <c r="F36" s="893">
        <v>14819.111547191998</v>
      </c>
      <c r="G36" s="894">
        <v>406917.31787595502</v>
      </c>
      <c r="H36" s="414">
        <v>0.49998923602001599</v>
      </c>
      <c r="I36" s="413">
        <v>6.3303776413690391</v>
      </c>
    </row>
    <row r="37" spans="1:9" ht="17.25">
      <c r="A37" s="1309"/>
      <c r="B37" s="328" t="s">
        <v>170</v>
      </c>
      <c r="C37" s="898" t="s">
        <v>1134</v>
      </c>
      <c r="D37" s="893">
        <v>8046.8941055559999</v>
      </c>
      <c r="E37" s="893">
        <v>2650.6072996799999</v>
      </c>
      <c r="F37" s="893">
        <v>601.39536872400004</v>
      </c>
      <c r="G37" s="894">
        <v>29721.082458045996</v>
      </c>
      <c r="H37" s="414">
        <v>2.0358680844678418</v>
      </c>
      <c r="I37" s="413">
        <v>12.380372586887981</v>
      </c>
    </row>
    <row r="38" spans="1:9" ht="18" thickBot="1">
      <c r="A38" s="1311"/>
      <c r="B38" s="368" t="s">
        <v>171</v>
      </c>
      <c r="C38" s="899" t="s">
        <v>1135</v>
      </c>
      <c r="D38" s="895">
        <v>9.1892460749999998</v>
      </c>
      <c r="E38" s="895">
        <v>12.207083949999999</v>
      </c>
      <c r="F38" s="895">
        <v>0.65960176800000003</v>
      </c>
      <c r="G38" s="896">
        <v>399.95081848699999</v>
      </c>
      <c r="H38" s="478">
        <v>-0.24722021142485873</v>
      </c>
      <c r="I38" s="477">
        <v>12.931506131135778</v>
      </c>
    </row>
    <row r="39" spans="1:9" ht="21">
      <c r="A39" s="1307" t="s">
        <v>180</v>
      </c>
      <c r="B39" s="328" t="s">
        <v>17</v>
      </c>
      <c r="C39" s="898" t="s">
        <v>1133</v>
      </c>
      <c r="D39" s="893">
        <v>1928025</v>
      </c>
      <c r="E39" s="897">
        <v>1215353</v>
      </c>
      <c r="F39" s="893">
        <v>74246</v>
      </c>
      <c r="G39" s="894">
        <v>5473419</v>
      </c>
      <c r="H39" s="414">
        <v>0.58639094978989648</v>
      </c>
      <c r="I39" s="413">
        <v>24.968065619696684</v>
      </c>
    </row>
    <row r="40" spans="1:9" ht="17.25">
      <c r="A40" s="1309"/>
      <c r="B40" s="328" t="s">
        <v>18</v>
      </c>
      <c r="C40" s="898" t="s">
        <v>147</v>
      </c>
      <c r="D40" s="893">
        <v>353217</v>
      </c>
      <c r="E40" s="893">
        <v>349366</v>
      </c>
      <c r="F40" s="893">
        <v>40738</v>
      </c>
      <c r="G40" s="894">
        <v>2007917</v>
      </c>
      <c r="H40" s="414">
        <v>1.102282420155376E-2</v>
      </c>
      <c r="I40" s="413">
        <v>7.909946270463891</v>
      </c>
    </row>
    <row r="41" spans="1:9" ht="17.25">
      <c r="A41" s="1309"/>
      <c r="B41" s="328" t="s">
        <v>170</v>
      </c>
      <c r="C41" s="898" t="s">
        <v>1134</v>
      </c>
      <c r="D41" s="893">
        <v>119373</v>
      </c>
      <c r="E41" s="893">
        <v>54518</v>
      </c>
      <c r="F41" s="893">
        <v>18630</v>
      </c>
      <c r="G41" s="894">
        <v>517817</v>
      </c>
      <c r="H41" s="414">
        <v>1.1896071022414616</v>
      </c>
      <c r="I41" s="413">
        <v>5.4075684380032207</v>
      </c>
    </row>
    <row r="42" spans="1:9" ht="18" thickBot="1">
      <c r="A42" s="1311"/>
      <c r="B42" s="368" t="s">
        <v>171</v>
      </c>
      <c r="C42" s="899" t="s">
        <v>1135</v>
      </c>
      <c r="D42" s="895">
        <v>17</v>
      </c>
      <c r="E42" s="895">
        <v>6</v>
      </c>
      <c r="F42" s="895">
        <v>3</v>
      </c>
      <c r="G42" s="896">
        <v>47</v>
      </c>
      <c r="H42" s="478">
        <v>1.8333333333333335</v>
      </c>
      <c r="I42" s="477">
        <v>4.666666666666667</v>
      </c>
    </row>
    <row r="43" spans="1:9" ht="17.25">
      <c r="A43" s="1462" t="s">
        <v>48</v>
      </c>
      <c r="B43" s="1463"/>
      <c r="C43" s="900" t="s">
        <v>2110</v>
      </c>
      <c r="D43" s="901">
        <v>19825624.664000001</v>
      </c>
      <c r="E43" s="902">
        <v>13663484.738000002</v>
      </c>
      <c r="F43" s="901">
        <v>4426815.574000001</v>
      </c>
      <c r="G43" s="903">
        <v>68489638.665000007</v>
      </c>
      <c r="H43" s="904">
        <v>0.4509932893518922</v>
      </c>
      <c r="I43" s="905">
        <v>3.4785296185460641</v>
      </c>
    </row>
    <row r="44" spans="1:9" ht="17.25">
      <c r="A44" s="1464"/>
      <c r="B44" s="1465"/>
      <c r="C44" s="900" t="s">
        <v>2177</v>
      </c>
      <c r="D44" s="901">
        <v>346283.02474954701</v>
      </c>
      <c r="E44" s="901">
        <v>177653.546569881</v>
      </c>
      <c r="F44" s="901">
        <v>41482.730708673997</v>
      </c>
      <c r="G44" s="903">
        <v>1048671.9557526079</v>
      </c>
      <c r="H44" s="904">
        <v>0.94920411911582447</v>
      </c>
      <c r="I44" s="905">
        <v>7.3476429548824171</v>
      </c>
    </row>
    <row r="45" spans="1:9" ht="18" thickBot="1">
      <c r="A45" s="1466"/>
      <c r="B45" s="1467"/>
      <c r="C45" s="906" t="s">
        <v>180</v>
      </c>
      <c r="D45" s="907">
        <v>2400632</v>
      </c>
      <c r="E45" s="907">
        <v>1619243</v>
      </c>
      <c r="F45" s="907">
        <v>133617</v>
      </c>
      <c r="G45" s="908">
        <v>7999200</v>
      </c>
      <c r="H45" s="909">
        <v>0.48256438348042874</v>
      </c>
      <c r="I45" s="910">
        <v>16.966516236706408</v>
      </c>
    </row>
    <row r="46" spans="1:9" ht="16.5" customHeight="1">
      <c r="A46" s="1468" t="s">
        <v>172</v>
      </c>
      <c r="B46" s="1469"/>
      <c r="C46" s="911" t="s">
        <v>2110</v>
      </c>
      <c r="D46" s="912">
        <v>944077.364952381</v>
      </c>
      <c r="E46" s="913">
        <v>683174.23690000013</v>
      </c>
      <c r="F46" s="912">
        <v>221340.77870000005</v>
      </c>
      <c r="G46" s="914">
        <v>3348976.2043408724</v>
      </c>
      <c r="H46" s="915">
        <v>0.38189837081132594</v>
      </c>
      <c r="I46" s="916">
        <v>3.2652663033772038</v>
      </c>
    </row>
    <row r="47" spans="1:9" ht="17.25">
      <c r="A47" s="1470"/>
      <c r="B47" s="1471"/>
      <c r="C47" s="911" t="s">
        <v>2177</v>
      </c>
      <c r="D47" s="912">
        <v>16489.667845216525</v>
      </c>
      <c r="E47" s="912">
        <v>8882.67732849405</v>
      </c>
      <c r="F47" s="912">
        <v>2074.1365354336999</v>
      </c>
      <c r="G47" s="914">
        <v>50640.385845423836</v>
      </c>
      <c r="H47" s="915">
        <v>0.85638487534840446</v>
      </c>
      <c r="I47" s="916">
        <v>6.9501361475070649</v>
      </c>
    </row>
    <row r="48" spans="1:9" ht="18" thickBot="1">
      <c r="A48" s="1472"/>
      <c r="B48" s="1473"/>
      <c r="C48" s="917" t="s">
        <v>180</v>
      </c>
      <c r="D48" s="918">
        <v>114315.80952380953</v>
      </c>
      <c r="E48" s="918">
        <v>80962.149999999994</v>
      </c>
      <c r="F48" s="918">
        <v>6680.85</v>
      </c>
      <c r="G48" s="919">
        <v>382143.51195347699</v>
      </c>
      <c r="H48" s="920">
        <v>0.4119660795051705</v>
      </c>
      <c r="I48" s="921">
        <v>16.110967844482293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4"/>
  <sheetViews>
    <sheetView rightToLeft="1" zoomScaleNormal="100" workbookViewId="0">
      <pane xSplit="1" topLeftCell="C1" activePane="topRight" state="frozen"/>
      <selection pane="topRight" activeCell="B12" sqref="B12"/>
    </sheetView>
  </sheetViews>
  <sheetFormatPr defaultColWidth="9.140625" defaultRowHeight="15"/>
  <cols>
    <col min="1" max="1" width="30" style="69" customWidth="1"/>
    <col min="2" max="2" width="15.28515625" style="69" customWidth="1"/>
    <col min="3" max="3" width="14" style="69" customWidth="1"/>
    <col min="4" max="26" width="9.5703125" style="69" customWidth="1"/>
    <col min="27" max="16384" width="9.140625" style="69"/>
  </cols>
  <sheetData>
    <row r="1" spans="1:31">
      <c r="A1" s="81"/>
      <c r="B1" s="956" t="s">
        <v>296</v>
      </c>
      <c r="C1" s="956" t="s">
        <v>297</v>
      </c>
      <c r="D1" s="956" t="s">
        <v>298</v>
      </c>
      <c r="E1" s="956" t="s">
        <v>299</v>
      </c>
      <c r="F1" s="956" t="s">
        <v>300</v>
      </c>
      <c r="G1" s="956" t="s">
        <v>301</v>
      </c>
      <c r="H1" s="956" t="s">
        <v>302</v>
      </c>
      <c r="I1" s="956" t="s">
        <v>303</v>
      </c>
      <c r="J1" s="956" t="s">
        <v>304</v>
      </c>
      <c r="K1" s="956" t="s">
        <v>305</v>
      </c>
      <c r="L1" s="956" t="s">
        <v>306</v>
      </c>
      <c r="M1" s="956" t="s">
        <v>307</v>
      </c>
      <c r="N1" s="956" t="s">
        <v>282</v>
      </c>
      <c r="O1" s="956" t="s">
        <v>1484</v>
      </c>
      <c r="P1" s="956" t="s">
        <v>1524</v>
      </c>
      <c r="Q1" s="956" t="s">
        <v>1611</v>
      </c>
      <c r="R1" s="956" t="s">
        <v>1616</v>
      </c>
      <c r="S1" s="956" t="s">
        <v>1703</v>
      </c>
      <c r="T1" s="956" t="s">
        <v>1724</v>
      </c>
      <c r="U1" s="956" t="s">
        <v>1788</v>
      </c>
      <c r="V1" s="956" t="s">
        <v>1910</v>
      </c>
      <c r="W1" s="956" t="s">
        <v>1951</v>
      </c>
      <c r="X1" s="956" t="s">
        <v>1917</v>
      </c>
      <c r="Y1" s="956" t="s">
        <v>2074</v>
      </c>
      <c r="Z1" s="956" t="s">
        <v>2195</v>
      </c>
      <c r="AA1" s="956" t="s">
        <v>2278</v>
      </c>
      <c r="AB1" s="956" t="s">
        <v>2341</v>
      </c>
      <c r="AC1" s="1135" t="s">
        <v>2398</v>
      </c>
      <c r="AD1" s="1135" t="s">
        <v>2815</v>
      </c>
      <c r="AE1" s="1135" t="s">
        <v>2816</v>
      </c>
    </row>
    <row r="2" spans="1:31">
      <c r="A2" s="955" t="s">
        <v>308</v>
      </c>
      <c r="B2" s="838">
        <v>82</v>
      </c>
      <c r="C2" s="838">
        <v>81</v>
      </c>
      <c r="D2" s="838">
        <v>77</v>
      </c>
      <c r="E2" s="838">
        <v>76</v>
      </c>
      <c r="F2" s="838">
        <v>76</v>
      </c>
      <c r="G2" s="838">
        <v>70</v>
      </c>
      <c r="H2" s="838">
        <v>71</v>
      </c>
      <c r="I2" s="838">
        <v>71</v>
      </c>
      <c r="J2" s="838">
        <v>71</v>
      </c>
      <c r="K2" s="838">
        <v>69</v>
      </c>
      <c r="L2" s="838">
        <v>69</v>
      </c>
      <c r="M2" s="838">
        <v>69</v>
      </c>
      <c r="N2" s="838">
        <v>68</v>
      </c>
      <c r="O2" s="838">
        <v>67</v>
      </c>
      <c r="P2" s="838">
        <v>66</v>
      </c>
      <c r="Q2" s="838">
        <v>66</v>
      </c>
      <c r="R2" s="838">
        <v>67</v>
      </c>
      <c r="S2" s="838">
        <v>66</v>
      </c>
      <c r="T2" s="838">
        <v>65</v>
      </c>
      <c r="U2" s="838">
        <v>65</v>
      </c>
      <c r="V2" s="838">
        <v>66</v>
      </c>
      <c r="W2" s="838">
        <v>66</v>
      </c>
      <c r="X2" s="838">
        <v>66</v>
      </c>
      <c r="Y2" s="838">
        <v>66</v>
      </c>
      <c r="Z2" s="838">
        <v>66</v>
      </c>
      <c r="AA2" s="838">
        <v>66</v>
      </c>
      <c r="AB2" s="838">
        <v>67</v>
      </c>
      <c r="AC2" s="838">
        <v>67</v>
      </c>
      <c r="AD2" s="838">
        <v>68</v>
      </c>
      <c r="AE2" s="838">
        <v>70</v>
      </c>
    </row>
    <row r="3" spans="1:31">
      <c r="A3" s="955" t="s">
        <v>309</v>
      </c>
      <c r="B3" s="838">
        <v>70</v>
      </c>
      <c r="C3" s="838">
        <v>70</v>
      </c>
      <c r="D3" s="838">
        <v>71</v>
      </c>
      <c r="E3" s="838">
        <v>71</v>
      </c>
      <c r="F3" s="838">
        <v>71</v>
      </c>
      <c r="G3" s="838">
        <v>71</v>
      </c>
      <c r="H3" s="838">
        <v>72</v>
      </c>
      <c r="I3" s="838">
        <v>73</v>
      </c>
      <c r="J3" s="838">
        <v>73</v>
      </c>
      <c r="K3" s="838">
        <v>73</v>
      </c>
      <c r="L3" s="838">
        <v>74</v>
      </c>
      <c r="M3" s="838">
        <v>75</v>
      </c>
      <c r="N3" s="838">
        <v>75</v>
      </c>
      <c r="O3" s="838">
        <v>75</v>
      </c>
      <c r="P3" s="838">
        <v>76</v>
      </c>
      <c r="Q3" s="838">
        <v>75</v>
      </c>
      <c r="R3" s="838">
        <v>74</v>
      </c>
      <c r="S3" s="838">
        <v>74</v>
      </c>
      <c r="T3" s="838">
        <v>76</v>
      </c>
      <c r="U3" s="838">
        <v>78</v>
      </c>
      <c r="V3" s="838">
        <v>79</v>
      </c>
      <c r="W3" s="838">
        <v>79</v>
      </c>
      <c r="X3" s="838">
        <v>79</v>
      </c>
      <c r="Y3" s="838">
        <v>79</v>
      </c>
      <c r="Z3" s="838">
        <v>80</v>
      </c>
      <c r="AA3" s="838">
        <v>81</v>
      </c>
      <c r="AB3" s="838">
        <v>81</v>
      </c>
      <c r="AC3" s="838">
        <v>81</v>
      </c>
      <c r="AD3" s="838">
        <v>81</v>
      </c>
      <c r="AE3" s="838">
        <v>82</v>
      </c>
    </row>
    <row r="4" spans="1:31">
      <c r="A4" s="955" t="s">
        <v>310</v>
      </c>
      <c r="B4" s="838">
        <v>20</v>
      </c>
      <c r="C4" s="838">
        <v>19</v>
      </c>
      <c r="D4" s="838">
        <v>20</v>
      </c>
      <c r="E4" s="838">
        <v>21</v>
      </c>
      <c r="F4" s="838">
        <v>20</v>
      </c>
      <c r="G4" s="838">
        <v>20</v>
      </c>
      <c r="H4" s="838">
        <v>20</v>
      </c>
      <c r="I4" s="838">
        <v>20</v>
      </c>
      <c r="J4" s="838">
        <v>20</v>
      </c>
      <c r="K4" s="838">
        <v>20</v>
      </c>
      <c r="L4" s="838">
        <v>20</v>
      </c>
      <c r="M4" s="838">
        <v>20</v>
      </c>
      <c r="N4" s="838">
        <v>20</v>
      </c>
      <c r="O4" s="838">
        <v>21</v>
      </c>
      <c r="P4" s="838">
        <v>21</v>
      </c>
      <c r="Q4" s="838">
        <v>21</v>
      </c>
      <c r="R4" s="838">
        <v>21</v>
      </c>
      <c r="S4" s="838">
        <v>21</v>
      </c>
      <c r="T4" s="838">
        <v>21</v>
      </c>
      <c r="U4" s="838">
        <v>21</v>
      </c>
      <c r="V4" s="838">
        <v>20</v>
      </c>
      <c r="W4" s="838">
        <v>20</v>
      </c>
      <c r="X4" s="838">
        <v>20</v>
      </c>
      <c r="Y4" s="838">
        <v>20</v>
      </c>
      <c r="Z4" s="838">
        <v>20</v>
      </c>
      <c r="AA4" s="838">
        <v>20</v>
      </c>
      <c r="AB4" s="838">
        <v>20</v>
      </c>
      <c r="AC4" s="838">
        <v>21</v>
      </c>
      <c r="AD4" s="838">
        <v>21</v>
      </c>
      <c r="AE4" s="838">
        <v>21</v>
      </c>
    </row>
    <row r="5" spans="1:31">
      <c r="A5" s="955" t="s">
        <v>311</v>
      </c>
      <c r="B5" s="957">
        <v>28</v>
      </c>
      <c r="C5" s="957">
        <v>28</v>
      </c>
      <c r="D5" s="957">
        <v>28</v>
      </c>
      <c r="E5" s="957">
        <v>28</v>
      </c>
      <c r="F5" s="957">
        <v>30</v>
      </c>
      <c r="G5" s="957">
        <v>32</v>
      </c>
      <c r="H5" s="957">
        <v>32</v>
      </c>
      <c r="I5" s="957">
        <v>33</v>
      </c>
      <c r="J5" s="957">
        <v>33</v>
      </c>
      <c r="K5" s="957">
        <v>35</v>
      </c>
      <c r="L5" s="957">
        <v>36</v>
      </c>
      <c r="M5" s="957">
        <v>36</v>
      </c>
      <c r="N5" s="957">
        <v>37</v>
      </c>
      <c r="O5" s="957">
        <v>38</v>
      </c>
      <c r="P5" s="957">
        <v>38</v>
      </c>
      <c r="Q5" s="838">
        <v>38</v>
      </c>
      <c r="R5" s="838">
        <v>38</v>
      </c>
      <c r="S5" s="838">
        <v>39</v>
      </c>
      <c r="T5" s="838">
        <v>40</v>
      </c>
      <c r="U5" s="838">
        <v>42</v>
      </c>
      <c r="V5" s="838">
        <v>42</v>
      </c>
      <c r="W5" s="838">
        <v>42</v>
      </c>
      <c r="X5" s="838">
        <v>42</v>
      </c>
      <c r="Y5" s="838">
        <v>42</v>
      </c>
      <c r="Z5" s="838">
        <v>45</v>
      </c>
      <c r="AA5" s="838">
        <v>46</v>
      </c>
      <c r="AB5" s="838">
        <v>46</v>
      </c>
      <c r="AC5" s="838">
        <v>49</v>
      </c>
      <c r="AD5" s="838">
        <v>50</v>
      </c>
      <c r="AE5" s="838">
        <v>50</v>
      </c>
    </row>
    <row r="6" spans="1:31">
      <c r="A6" s="959" t="s">
        <v>16</v>
      </c>
      <c r="B6" s="958">
        <f t="shared" ref="B6:N6" si="0">SUM(B2:B5)</f>
        <v>200</v>
      </c>
      <c r="C6" s="958">
        <f t="shared" si="0"/>
        <v>198</v>
      </c>
      <c r="D6" s="958">
        <f t="shared" si="0"/>
        <v>196</v>
      </c>
      <c r="E6" s="958">
        <f t="shared" si="0"/>
        <v>196</v>
      </c>
      <c r="F6" s="958">
        <f t="shared" si="0"/>
        <v>197</v>
      </c>
      <c r="G6" s="958">
        <f t="shared" si="0"/>
        <v>193</v>
      </c>
      <c r="H6" s="958">
        <f t="shared" si="0"/>
        <v>195</v>
      </c>
      <c r="I6" s="958">
        <f t="shared" si="0"/>
        <v>197</v>
      </c>
      <c r="J6" s="958">
        <f t="shared" si="0"/>
        <v>197</v>
      </c>
      <c r="K6" s="958">
        <f t="shared" si="0"/>
        <v>197</v>
      </c>
      <c r="L6" s="958">
        <f t="shared" si="0"/>
        <v>199</v>
      </c>
      <c r="M6" s="958">
        <f t="shared" si="0"/>
        <v>200</v>
      </c>
      <c r="N6" s="958">
        <f t="shared" si="0"/>
        <v>200</v>
      </c>
      <c r="O6" s="958">
        <v>201</v>
      </c>
      <c r="P6" s="958">
        <v>201</v>
      </c>
      <c r="Q6" s="958">
        <v>200</v>
      </c>
      <c r="R6" s="958">
        <v>200</v>
      </c>
      <c r="S6" s="958">
        <v>200</v>
      </c>
      <c r="T6" s="958">
        <v>202</v>
      </c>
      <c r="U6" s="958">
        <v>206</v>
      </c>
      <c r="V6" s="958">
        <v>207</v>
      </c>
      <c r="W6" s="958">
        <v>207</v>
      </c>
      <c r="X6" s="958">
        <f t="shared" ref="X6:AC6" si="1">SUM(X2:X5)</f>
        <v>207</v>
      </c>
      <c r="Y6" s="958">
        <f t="shared" si="1"/>
        <v>207</v>
      </c>
      <c r="Z6" s="958">
        <f t="shared" si="1"/>
        <v>211</v>
      </c>
      <c r="AA6" s="958">
        <f t="shared" si="1"/>
        <v>213</v>
      </c>
      <c r="AB6" s="958">
        <f t="shared" si="1"/>
        <v>214</v>
      </c>
      <c r="AC6" s="958">
        <f t="shared" si="1"/>
        <v>218</v>
      </c>
      <c r="AD6" s="958">
        <f t="shared" ref="AD6:AE6" si="2">SUM(AD2:AD5)</f>
        <v>220</v>
      </c>
      <c r="AE6" s="958">
        <f t="shared" si="2"/>
        <v>223</v>
      </c>
    </row>
    <row r="8" spans="1:31" ht="23.25" customHeight="1">
      <c r="A8" s="953"/>
      <c r="B8" s="1488" t="s">
        <v>457</v>
      </c>
      <c r="C8" s="1488"/>
      <c r="D8" s="1488" t="s">
        <v>2817</v>
      </c>
      <c r="E8" s="1488"/>
      <c r="F8" s="1488"/>
      <c r="G8" s="1488" t="s">
        <v>2818</v>
      </c>
      <c r="H8" s="1488"/>
      <c r="I8" s="1488"/>
    </row>
    <row r="9" spans="1:31" ht="27" customHeight="1">
      <c r="A9" s="954" t="s">
        <v>462</v>
      </c>
      <c r="B9" s="954" t="s">
        <v>2813</v>
      </c>
      <c r="C9" s="954" t="s">
        <v>2814</v>
      </c>
      <c r="D9" s="954" t="s">
        <v>51</v>
      </c>
      <c r="E9" s="954" t="s">
        <v>50</v>
      </c>
      <c r="F9" s="954" t="s">
        <v>1136</v>
      </c>
      <c r="G9" s="954" t="s">
        <v>51</v>
      </c>
      <c r="H9" s="954" t="s">
        <v>50</v>
      </c>
      <c r="I9" s="954" t="s">
        <v>1136</v>
      </c>
    </row>
    <row r="10" spans="1:31" ht="17.25" customHeight="1">
      <c r="A10" s="163" t="s">
        <v>312</v>
      </c>
      <c r="B10" s="1133">
        <v>82</v>
      </c>
      <c r="C10" s="1133">
        <v>81</v>
      </c>
      <c r="D10" s="1133">
        <v>5118106</v>
      </c>
      <c r="E10" s="1133">
        <v>5692</v>
      </c>
      <c r="F10" s="1133">
        <f>D10+E10</f>
        <v>5123798</v>
      </c>
      <c r="G10" s="1133">
        <v>4169939</v>
      </c>
      <c r="H10" s="1133">
        <v>5344</v>
      </c>
      <c r="I10" s="1133">
        <f>G10+H10</f>
        <v>4175283</v>
      </c>
    </row>
    <row r="11" spans="1:31" ht="17.25" customHeight="1">
      <c r="A11" s="163" t="s">
        <v>461</v>
      </c>
      <c r="B11" s="1133">
        <v>21</v>
      </c>
      <c r="C11" s="1133">
        <v>21</v>
      </c>
      <c r="D11" s="1133">
        <v>32433</v>
      </c>
      <c r="E11" s="1133">
        <v>239</v>
      </c>
      <c r="F11" s="1133">
        <f>D11+E11</f>
        <v>32672</v>
      </c>
      <c r="G11" s="1133">
        <v>22101</v>
      </c>
      <c r="H11" s="1133">
        <v>298</v>
      </c>
      <c r="I11" s="1133">
        <f>G11+H11</f>
        <v>22399</v>
      </c>
    </row>
    <row r="12" spans="1:31" ht="17.25" customHeight="1">
      <c r="A12" s="163" t="s">
        <v>15</v>
      </c>
      <c r="B12" s="1133">
        <v>70</v>
      </c>
      <c r="C12" s="1133">
        <v>68</v>
      </c>
      <c r="D12" s="1133">
        <v>3250368</v>
      </c>
      <c r="E12" s="1133">
        <v>2010</v>
      </c>
      <c r="F12" s="1133">
        <f>D12+E12</f>
        <v>3252378</v>
      </c>
      <c r="G12" s="1133">
        <v>217415</v>
      </c>
      <c r="H12" s="1133">
        <v>1605</v>
      </c>
      <c r="I12" s="1133">
        <f>G12+H12</f>
        <v>219020</v>
      </c>
    </row>
    <row r="13" spans="1:31" ht="17.25">
      <c r="A13" s="163" t="s">
        <v>314</v>
      </c>
      <c r="B13" s="1133">
        <v>50</v>
      </c>
      <c r="C13" s="1133">
        <v>50</v>
      </c>
      <c r="D13" s="1133">
        <v>103</v>
      </c>
      <c r="E13" s="1133">
        <v>387</v>
      </c>
      <c r="F13" s="1133">
        <f>D13+E13</f>
        <v>490</v>
      </c>
      <c r="G13" s="1133">
        <v>0</v>
      </c>
      <c r="H13" s="1133">
        <v>263</v>
      </c>
      <c r="I13" s="1133">
        <f>G13+H13</f>
        <v>263</v>
      </c>
    </row>
    <row r="14" spans="1:31" ht="18">
      <c r="A14" s="164" t="s">
        <v>177</v>
      </c>
      <c r="B14" s="1134">
        <f t="shared" ref="B14:I14" si="3">SUM(B10:B13)</f>
        <v>223</v>
      </c>
      <c r="C14" s="1134">
        <f t="shared" si="3"/>
        <v>220</v>
      </c>
      <c r="D14" s="1134">
        <f t="shared" si="3"/>
        <v>8401010</v>
      </c>
      <c r="E14" s="1134">
        <f t="shared" si="3"/>
        <v>8328</v>
      </c>
      <c r="F14" s="1134">
        <f t="shared" si="3"/>
        <v>8409338</v>
      </c>
      <c r="G14" s="1134">
        <f t="shared" si="3"/>
        <v>4409455</v>
      </c>
      <c r="H14" s="1134">
        <f t="shared" si="3"/>
        <v>7510</v>
      </c>
      <c r="I14" s="1134">
        <f t="shared" si="3"/>
        <v>4416965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9"/>
  <sheetViews>
    <sheetView rightToLeft="1" workbookViewId="0">
      <pane xSplit="1" topLeftCell="U1" activePane="topRight" state="frozen"/>
      <selection pane="topRight" activeCell="AM16" sqref="AM16"/>
    </sheetView>
  </sheetViews>
  <sheetFormatPr defaultColWidth="9.140625" defaultRowHeight="15"/>
  <cols>
    <col min="1" max="1" width="31.5703125" style="82" bestFit="1" customWidth="1"/>
    <col min="2" max="37" width="9.42578125" style="82" customWidth="1"/>
    <col min="38" max="16384" width="9.140625" style="82"/>
  </cols>
  <sheetData>
    <row r="1" spans="1:42">
      <c r="A1" s="960"/>
      <c r="B1" s="956" t="s">
        <v>315</v>
      </c>
      <c r="C1" s="956" t="s">
        <v>316</v>
      </c>
      <c r="D1" s="956" t="s">
        <v>317</v>
      </c>
      <c r="E1" s="956" t="s">
        <v>318</v>
      </c>
      <c r="F1" s="956" t="s">
        <v>319</v>
      </c>
      <c r="G1" s="956" t="s">
        <v>320</v>
      </c>
      <c r="H1" s="956" t="s">
        <v>321</v>
      </c>
      <c r="I1" s="956" t="s">
        <v>322</v>
      </c>
      <c r="J1" s="956" t="s">
        <v>323</v>
      </c>
      <c r="K1" s="956" t="s">
        <v>324</v>
      </c>
      <c r="L1" s="956" t="s">
        <v>325</v>
      </c>
      <c r="M1" s="956" t="s">
        <v>296</v>
      </c>
      <c r="N1" s="956" t="s">
        <v>297</v>
      </c>
      <c r="O1" s="956" t="s">
        <v>298</v>
      </c>
      <c r="P1" s="956" t="s">
        <v>299</v>
      </c>
      <c r="Q1" s="956" t="s">
        <v>300</v>
      </c>
      <c r="R1" s="956" t="s">
        <v>301</v>
      </c>
      <c r="S1" s="956" t="s">
        <v>302</v>
      </c>
      <c r="T1" s="956" t="s">
        <v>303</v>
      </c>
      <c r="U1" s="956" t="s">
        <v>304</v>
      </c>
      <c r="V1" s="956" t="s">
        <v>305</v>
      </c>
      <c r="W1" s="956" t="s">
        <v>306</v>
      </c>
      <c r="X1" s="956" t="s">
        <v>307</v>
      </c>
      <c r="Y1" s="956" t="s">
        <v>282</v>
      </c>
      <c r="Z1" s="956" t="s">
        <v>2279</v>
      </c>
      <c r="AA1" s="956" t="s">
        <v>1524</v>
      </c>
      <c r="AB1" s="956" t="s">
        <v>1611</v>
      </c>
      <c r="AC1" s="956" t="s">
        <v>1616</v>
      </c>
      <c r="AD1" s="956" t="s">
        <v>1703</v>
      </c>
      <c r="AE1" s="956" t="s">
        <v>1724</v>
      </c>
      <c r="AF1" s="956" t="s">
        <v>1788</v>
      </c>
      <c r="AG1" s="956" t="s">
        <v>1910</v>
      </c>
      <c r="AH1" s="956" t="s">
        <v>1951</v>
      </c>
      <c r="AI1" s="956" t="s">
        <v>1917</v>
      </c>
      <c r="AJ1" s="956" t="s">
        <v>2074</v>
      </c>
      <c r="AK1" s="956" t="s">
        <v>2195</v>
      </c>
      <c r="AL1" s="956" t="s">
        <v>2278</v>
      </c>
      <c r="AM1" s="956" t="s">
        <v>2341</v>
      </c>
      <c r="AN1" s="1135" t="s">
        <v>2398</v>
      </c>
      <c r="AO1" s="1135" t="s">
        <v>2815</v>
      </c>
      <c r="AP1" s="1135" t="s">
        <v>2816</v>
      </c>
    </row>
    <row r="2" spans="1:42" s="962" customFormat="1">
      <c r="A2" s="1136" t="s">
        <v>326</v>
      </c>
      <c r="B2" s="961">
        <v>17731879.169091009</v>
      </c>
      <c r="C2" s="961">
        <v>17474221.738578003</v>
      </c>
      <c r="D2" s="961">
        <v>17388700.845830005</v>
      </c>
      <c r="E2" s="961">
        <v>7801620.0046159942</v>
      </c>
      <c r="F2" s="961">
        <v>7857117.7057149997</v>
      </c>
      <c r="G2" s="961">
        <v>8141338.0850690017</v>
      </c>
      <c r="H2" s="961">
        <v>7897557.9982270012</v>
      </c>
      <c r="I2" s="961">
        <v>8024848.2565930001</v>
      </c>
      <c r="J2" s="961">
        <v>8351905.8379749991</v>
      </c>
      <c r="K2" s="961">
        <v>8667304.4478599969</v>
      </c>
      <c r="L2" s="961">
        <v>8600458.3302260023</v>
      </c>
      <c r="M2" s="961">
        <v>8338.8727354969997</v>
      </c>
      <c r="N2" s="961">
        <v>8114.3348209980004</v>
      </c>
      <c r="O2" s="961">
        <v>7901.7150517770006</v>
      </c>
      <c r="P2" s="961">
        <v>9270.8370471490034</v>
      </c>
      <c r="Q2" s="961">
        <v>9524.418098477001</v>
      </c>
      <c r="R2" s="961">
        <v>12525.208425026005</v>
      </c>
      <c r="S2" s="961">
        <v>16127.015396641993</v>
      </c>
      <c r="T2" s="961">
        <v>19988.164914720008</v>
      </c>
      <c r="U2" s="961">
        <v>18194.55423392501</v>
      </c>
      <c r="V2" s="961">
        <v>15642.436076713004</v>
      </c>
      <c r="W2" s="961">
        <v>16130.964210549004</v>
      </c>
      <c r="X2" s="961">
        <v>15384.784958202999</v>
      </c>
      <c r="Y2" s="961">
        <v>18201.523599274002</v>
      </c>
      <c r="Z2" s="961">
        <v>21081</v>
      </c>
      <c r="AA2" s="961">
        <v>22922</v>
      </c>
      <c r="AB2" s="961">
        <v>26880</v>
      </c>
      <c r="AC2" s="961">
        <v>29878</v>
      </c>
      <c r="AD2" s="961">
        <v>32916</v>
      </c>
      <c r="AE2" s="961">
        <v>39784</v>
      </c>
      <c r="AF2" s="961">
        <v>40067</v>
      </c>
      <c r="AG2" s="961">
        <v>40301</v>
      </c>
      <c r="AH2" s="961">
        <v>49725</v>
      </c>
      <c r="AI2" s="961">
        <v>60677</v>
      </c>
      <c r="AJ2" s="961">
        <v>79684</v>
      </c>
      <c r="AK2" s="961">
        <v>102771</v>
      </c>
      <c r="AL2" s="961">
        <v>149237</v>
      </c>
      <c r="AM2" s="961">
        <v>250883</v>
      </c>
      <c r="AN2" s="961">
        <v>355310</v>
      </c>
      <c r="AO2" s="961">
        <v>557182</v>
      </c>
      <c r="AP2" s="961">
        <v>673124</v>
      </c>
    </row>
    <row r="3" spans="1:42" s="962" customFormat="1">
      <c r="A3" s="1136" t="s">
        <v>327</v>
      </c>
      <c r="B3" s="961">
        <v>1305709838.7276196</v>
      </c>
      <c r="C3" s="961">
        <v>1302575815.1702788</v>
      </c>
      <c r="D3" s="961">
        <v>1298213327.543704</v>
      </c>
      <c r="E3" s="961">
        <v>1271817252.5741477</v>
      </c>
      <c r="F3" s="961">
        <v>1270592556.041599</v>
      </c>
      <c r="G3" s="961">
        <v>1346205621.6946554</v>
      </c>
      <c r="H3" s="961">
        <v>1477578163.3560557</v>
      </c>
      <c r="I3" s="961">
        <v>1546474847.120791</v>
      </c>
      <c r="J3" s="961">
        <v>1561283876.1245947</v>
      </c>
      <c r="K3" s="961">
        <v>1560917511.7386191</v>
      </c>
      <c r="L3" s="961">
        <v>1504165321.0231848</v>
      </c>
      <c r="M3" s="961">
        <v>1435040.0844028555</v>
      </c>
      <c r="N3" s="961">
        <v>1465562.7234586433</v>
      </c>
      <c r="O3" s="961">
        <v>1468554.0938118156</v>
      </c>
      <c r="P3" s="961">
        <v>1460029.3279838066</v>
      </c>
      <c r="Q3" s="961">
        <v>1445866.4393690934</v>
      </c>
      <c r="R3" s="961">
        <v>1420875.5587274164</v>
      </c>
      <c r="S3" s="961">
        <v>1359969.407892178</v>
      </c>
      <c r="T3" s="961">
        <v>1362204.7151734983</v>
      </c>
      <c r="U3" s="961">
        <v>1385202.1421966625</v>
      </c>
      <c r="V3" s="961">
        <v>1410446.5719497243</v>
      </c>
      <c r="W3" s="961">
        <v>1442480.129653313</v>
      </c>
      <c r="X3" s="961">
        <v>1466569.4725739178</v>
      </c>
      <c r="Y3" s="961">
        <v>1485604.1815619604</v>
      </c>
      <c r="Z3" s="961">
        <v>1500393</v>
      </c>
      <c r="AA3" s="961">
        <v>1478537</v>
      </c>
      <c r="AB3" s="961">
        <v>1496374</v>
      </c>
      <c r="AC3" s="961">
        <v>1520448</v>
      </c>
      <c r="AD3" s="961">
        <v>1574223</v>
      </c>
      <c r="AE3" s="961">
        <v>1616268</v>
      </c>
      <c r="AF3" s="961">
        <v>1677189</v>
      </c>
      <c r="AG3" s="961">
        <v>1699148</v>
      </c>
      <c r="AH3" s="961">
        <v>1736912</v>
      </c>
      <c r="AI3" s="961">
        <v>1760412</v>
      </c>
      <c r="AJ3" s="961">
        <v>1765334</v>
      </c>
      <c r="AK3" s="961">
        <v>1832835</v>
      </c>
      <c r="AL3" s="961">
        <v>1925934</v>
      </c>
      <c r="AM3" s="961">
        <v>2020779</v>
      </c>
      <c r="AN3" s="961">
        <v>2144895</v>
      </c>
      <c r="AO3" s="961">
        <v>2259515</v>
      </c>
      <c r="AP3" s="961">
        <v>2377327</v>
      </c>
    </row>
    <row r="4" spans="1:42" s="962" customFormat="1">
      <c r="A4" s="1136" t="s">
        <v>328</v>
      </c>
      <c r="B4" s="961">
        <v>9082086.8274370003</v>
      </c>
      <c r="C4" s="961">
        <v>8444271.6604590006</v>
      </c>
      <c r="D4" s="961">
        <v>7786306.9670840008</v>
      </c>
      <c r="E4" s="961">
        <v>7895423.2746239994</v>
      </c>
      <c r="F4" s="961">
        <v>7987463.0452459995</v>
      </c>
      <c r="G4" s="961">
        <v>6770389.645451</v>
      </c>
      <c r="H4" s="961">
        <v>7274105.2776839994</v>
      </c>
      <c r="I4" s="961">
        <v>6508008.8443659991</v>
      </c>
      <c r="J4" s="961">
        <v>9069109.5521099996</v>
      </c>
      <c r="K4" s="961">
        <v>10446556.289171999</v>
      </c>
      <c r="L4" s="961">
        <v>11511687.645783</v>
      </c>
      <c r="M4" s="961">
        <v>9385.0880130209989</v>
      </c>
      <c r="N4" s="961">
        <v>8912.601621971</v>
      </c>
      <c r="O4" s="961">
        <v>8916.6253575460014</v>
      </c>
      <c r="P4" s="961">
        <v>9405.8590003249992</v>
      </c>
      <c r="Q4" s="961">
        <v>7414.7250852979996</v>
      </c>
      <c r="R4" s="961">
        <v>8054.6024672030007</v>
      </c>
      <c r="S4" s="961">
        <v>8720.2280163270007</v>
      </c>
      <c r="T4" s="961">
        <v>9578.0501895009984</v>
      </c>
      <c r="U4" s="961">
        <v>7949.4056640359995</v>
      </c>
      <c r="V4" s="961">
        <v>6221.6570265030005</v>
      </c>
      <c r="W4" s="961">
        <v>6099.7213193510006</v>
      </c>
      <c r="X4" s="961">
        <v>5834.2544195519995</v>
      </c>
      <c r="Y4" s="961">
        <v>5252.0566620480004</v>
      </c>
      <c r="Z4" s="961">
        <v>5795</v>
      </c>
      <c r="AA4" s="961">
        <v>6542</v>
      </c>
      <c r="AB4" s="961">
        <v>7087</v>
      </c>
      <c r="AC4" s="961">
        <v>10352</v>
      </c>
      <c r="AD4" s="961">
        <v>12578</v>
      </c>
      <c r="AE4" s="961">
        <v>13181</v>
      </c>
      <c r="AF4" s="961">
        <v>12047</v>
      </c>
      <c r="AG4" s="961">
        <v>11639</v>
      </c>
      <c r="AH4" s="961">
        <v>12642</v>
      </c>
      <c r="AI4" s="961">
        <v>13522</v>
      </c>
      <c r="AJ4" s="961">
        <v>14447</v>
      </c>
      <c r="AK4" s="961">
        <v>13204</v>
      </c>
      <c r="AL4" s="961">
        <v>16999</v>
      </c>
      <c r="AM4" s="961">
        <v>23998</v>
      </c>
      <c r="AN4" s="961">
        <v>30903</v>
      </c>
      <c r="AO4" s="961">
        <v>48012</v>
      </c>
      <c r="AP4" s="961">
        <v>50216</v>
      </c>
    </row>
    <row r="5" spans="1:42" s="962" customFormat="1">
      <c r="A5" s="958" t="s">
        <v>16</v>
      </c>
      <c r="B5" s="1137">
        <f t="shared" ref="B5:AI5" si="0">SUM(B2:B4)</f>
        <v>1332523804.7241476</v>
      </c>
      <c r="C5" s="1137">
        <f t="shared" si="0"/>
        <v>1328494308.5693159</v>
      </c>
      <c r="D5" s="1137">
        <f t="shared" si="0"/>
        <v>1323388335.3566179</v>
      </c>
      <c r="E5" s="1137">
        <f t="shared" si="0"/>
        <v>1287514295.8533878</v>
      </c>
      <c r="F5" s="1137">
        <f t="shared" si="0"/>
        <v>1286437136.7925599</v>
      </c>
      <c r="G5" s="1137">
        <f t="shared" si="0"/>
        <v>1361117349.4251754</v>
      </c>
      <c r="H5" s="1137">
        <f t="shared" si="0"/>
        <v>1492749826.6319668</v>
      </c>
      <c r="I5" s="1137">
        <f t="shared" si="0"/>
        <v>1561007704.22175</v>
      </c>
      <c r="J5" s="1137">
        <f t="shared" si="0"/>
        <v>1578704891.5146797</v>
      </c>
      <c r="K5" s="1137">
        <f t="shared" si="0"/>
        <v>1580031372.475651</v>
      </c>
      <c r="L5" s="1137">
        <f t="shared" si="0"/>
        <v>1524277466.9991937</v>
      </c>
      <c r="M5" s="1137">
        <f t="shared" si="0"/>
        <v>1452764.0451513736</v>
      </c>
      <c r="N5" s="1137">
        <f t="shared" si="0"/>
        <v>1482589.6599016122</v>
      </c>
      <c r="O5" s="1137">
        <f t="shared" si="0"/>
        <v>1485372.4342211385</v>
      </c>
      <c r="P5" s="1137">
        <f t="shared" si="0"/>
        <v>1478706.0240312805</v>
      </c>
      <c r="Q5" s="1137">
        <f t="shared" si="0"/>
        <v>1462805.5825528684</v>
      </c>
      <c r="R5" s="1137">
        <f t="shared" si="0"/>
        <v>1441455.3696196454</v>
      </c>
      <c r="S5" s="1137">
        <f t="shared" si="0"/>
        <v>1384816.651305147</v>
      </c>
      <c r="T5" s="1137">
        <f t="shared" si="0"/>
        <v>1391770.9302777192</v>
      </c>
      <c r="U5" s="1137">
        <f t="shared" si="0"/>
        <v>1411346.1020946235</v>
      </c>
      <c r="V5" s="1137">
        <f t="shared" si="0"/>
        <v>1432310.6650529404</v>
      </c>
      <c r="W5" s="1137">
        <f t="shared" si="0"/>
        <v>1464710.815183213</v>
      </c>
      <c r="X5" s="1137">
        <f t="shared" si="0"/>
        <v>1487788.5119516728</v>
      </c>
      <c r="Y5" s="1137">
        <f t="shared" si="0"/>
        <v>1509057.7618232823</v>
      </c>
      <c r="Z5" s="1137">
        <f t="shared" si="0"/>
        <v>1527269</v>
      </c>
      <c r="AA5" s="1137">
        <f t="shared" si="0"/>
        <v>1508001</v>
      </c>
      <c r="AB5" s="1137">
        <f t="shared" si="0"/>
        <v>1530341</v>
      </c>
      <c r="AC5" s="1137">
        <f t="shared" si="0"/>
        <v>1560678</v>
      </c>
      <c r="AD5" s="1137">
        <f t="shared" si="0"/>
        <v>1619717</v>
      </c>
      <c r="AE5" s="1137">
        <f t="shared" si="0"/>
        <v>1669233</v>
      </c>
      <c r="AF5" s="1137">
        <f t="shared" si="0"/>
        <v>1729303</v>
      </c>
      <c r="AG5" s="1137">
        <f t="shared" si="0"/>
        <v>1751088</v>
      </c>
      <c r="AH5" s="1137">
        <f t="shared" si="0"/>
        <v>1799279</v>
      </c>
      <c r="AI5" s="1137">
        <f t="shared" si="0"/>
        <v>1834611</v>
      </c>
      <c r="AJ5" s="1137">
        <f t="shared" ref="AJ5:AP5" si="1">SUM(AJ2:AJ4)</f>
        <v>1859465</v>
      </c>
      <c r="AK5" s="1137">
        <f t="shared" si="1"/>
        <v>1948810</v>
      </c>
      <c r="AL5" s="1137">
        <f t="shared" si="1"/>
        <v>2092170</v>
      </c>
      <c r="AM5" s="1137">
        <f t="shared" si="1"/>
        <v>2295660</v>
      </c>
      <c r="AN5" s="1137">
        <f t="shared" si="1"/>
        <v>2531108</v>
      </c>
      <c r="AO5" s="1137">
        <f t="shared" si="1"/>
        <v>2864709</v>
      </c>
      <c r="AP5" s="1137">
        <f t="shared" si="1"/>
        <v>3100667</v>
      </c>
    </row>
    <row r="6" spans="1:42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2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2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2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K34"/>
  <sheetViews>
    <sheetView rightToLeft="1" topLeftCell="A16" zoomScaleNormal="100" workbookViewId="0">
      <selection activeCell="J26" sqref="J26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  <col min="32" max="32" width="12" customWidth="1"/>
    <col min="33" max="33" width="10.5703125" bestFit="1" customWidth="1"/>
    <col min="34" max="37" width="12.85546875" customWidth="1"/>
  </cols>
  <sheetData>
    <row r="1" spans="1:37" s="1119" customFormat="1" ht="27" customHeight="1">
      <c r="A1" s="1503" t="s">
        <v>1782</v>
      </c>
      <c r="B1" s="1489" t="s">
        <v>1569</v>
      </c>
      <c r="C1" s="1489"/>
      <c r="D1" s="1489" t="s">
        <v>1558</v>
      </c>
      <c r="E1" s="1489"/>
      <c r="F1" s="1489" t="s">
        <v>1559</v>
      </c>
      <c r="G1" s="1489"/>
      <c r="H1" s="1489" t="s">
        <v>1780</v>
      </c>
      <c r="I1" s="1489"/>
      <c r="J1" s="1489" t="s">
        <v>1779</v>
      </c>
      <c r="K1" s="1489"/>
      <c r="L1" s="1489" t="s">
        <v>1778</v>
      </c>
      <c r="M1" s="1489"/>
      <c r="N1" s="1489" t="s">
        <v>1770</v>
      </c>
      <c r="O1" s="1489"/>
      <c r="P1" s="1489" t="s">
        <v>1769</v>
      </c>
      <c r="Q1" s="1489"/>
      <c r="R1" s="1489" t="s">
        <v>1876</v>
      </c>
      <c r="S1" s="1489"/>
      <c r="T1" s="1489" t="s">
        <v>1913</v>
      </c>
      <c r="U1" s="1489"/>
      <c r="V1" s="1489" t="s">
        <v>1955</v>
      </c>
      <c r="W1" s="1489"/>
      <c r="X1" s="1489" t="s">
        <v>1992</v>
      </c>
      <c r="Y1" s="1489"/>
      <c r="Z1" s="1489" t="s">
        <v>2094</v>
      </c>
      <c r="AA1" s="1489"/>
      <c r="AB1" s="1489" t="s">
        <v>2220</v>
      </c>
      <c r="AC1" s="1489"/>
      <c r="AD1" s="1489" t="s">
        <v>2298</v>
      </c>
      <c r="AE1" s="1489"/>
      <c r="AF1" s="1489" t="s">
        <v>2364</v>
      </c>
      <c r="AG1" s="1489"/>
      <c r="AH1" s="1489" t="s">
        <v>2477</v>
      </c>
      <c r="AI1" s="1489"/>
      <c r="AJ1" s="1489" t="s">
        <v>2582</v>
      </c>
      <c r="AK1" s="1489"/>
    </row>
    <row r="2" spans="1:37" ht="39">
      <c r="A2" s="1503"/>
      <c r="B2" s="924" t="s">
        <v>1560</v>
      </c>
      <c r="C2" s="924" t="s">
        <v>1561</v>
      </c>
      <c r="D2" s="924" t="s">
        <v>1560</v>
      </c>
      <c r="E2" s="924" t="s">
        <v>1561</v>
      </c>
      <c r="F2" s="924" t="s">
        <v>1560</v>
      </c>
      <c r="G2" s="924" t="s">
        <v>1561</v>
      </c>
      <c r="H2" s="924" t="s">
        <v>1560</v>
      </c>
      <c r="I2" s="924" t="s">
        <v>1561</v>
      </c>
      <c r="J2" s="924" t="s">
        <v>1560</v>
      </c>
      <c r="K2" s="924" t="s">
        <v>1561</v>
      </c>
      <c r="L2" s="924" t="s">
        <v>1560</v>
      </c>
      <c r="M2" s="924" t="s">
        <v>1561</v>
      </c>
      <c r="N2" s="924" t="s">
        <v>1560</v>
      </c>
      <c r="O2" s="924" t="s">
        <v>1561</v>
      </c>
      <c r="P2" s="924" t="s">
        <v>1560</v>
      </c>
      <c r="Q2" s="924" t="s">
        <v>1561</v>
      </c>
      <c r="R2" s="924" t="s">
        <v>1560</v>
      </c>
      <c r="S2" s="924" t="s">
        <v>1561</v>
      </c>
      <c r="T2" s="924" t="s">
        <v>1560</v>
      </c>
      <c r="U2" s="924" t="s">
        <v>1561</v>
      </c>
      <c r="V2" s="924" t="s">
        <v>1560</v>
      </c>
      <c r="W2" s="924" t="s">
        <v>1561</v>
      </c>
      <c r="X2" s="924" t="s">
        <v>1560</v>
      </c>
      <c r="Y2" s="924" t="s">
        <v>1561</v>
      </c>
      <c r="Z2" s="924" t="s">
        <v>1560</v>
      </c>
      <c r="AA2" s="924" t="s">
        <v>1561</v>
      </c>
      <c r="AB2" s="924" t="s">
        <v>1560</v>
      </c>
      <c r="AC2" s="924" t="s">
        <v>1561</v>
      </c>
      <c r="AD2" s="924" t="s">
        <v>1560</v>
      </c>
      <c r="AE2" s="924" t="s">
        <v>1561</v>
      </c>
      <c r="AF2" s="924" t="s">
        <v>1560</v>
      </c>
      <c r="AG2" s="924" t="s">
        <v>1561</v>
      </c>
      <c r="AH2" s="924" t="s">
        <v>1560</v>
      </c>
      <c r="AI2" s="924" t="s">
        <v>1561</v>
      </c>
      <c r="AJ2" s="924" t="s">
        <v>1560</v>
      </c>
      <c r="AK2" s="924" t="s">
        <v>1561</v>
      </c>
    </row>
    <row r="3" spans="1:37" ht="17.45" customHeight="1">
      <c r="A3" s="1503"/>
      <c r="B3" s="925" t="s">
        <v>1562</v>
      </c>
      <c r="C3" s="925" t="s">
        <v>1563</v>
      </c>
      <c r="D3" s="925" t="s">
        <v>1562</v>
      </c>
      <c r="E3" s="925" t="s">
        <v>1563</v>
      </c>
      <c r="F3" s="925" t="s">
        <v>1562</v>
      </c>
      <c r="G3" s="925" t="s">
        <v>1563</v>
      </c>
      <c r="H3" s="925" t="s">
        <v>1562</v>
      </c>
      <c r="I3" s="925" t="s">
        <v>1563</v>
      </c>
      <c r="J3" s="925" t="s">
        <v>1562</v>
      </c>
      <c r="K3" s="925" t="s">
        <v>1563</v>
      </c>
      <c r="L3" s="925" t="s">
        <v>1562</v>
      </c>
      <c r="M3" s="925" t="s">
        <v>1563</v>
      </c>
      <c r="N3" s="925" t="s">
        <v>1562</v>
      </c>
      <c r="O3" s="925" t="s">
        <v>1563</v>
      </c>
      <c r="P3" s="925" t="s">
        <v>1562</v>
      </c>
      <c r="Q3" s="925" t="s">
        <v>1563</v>
      </c>
      <c r="R3" s="925" t="s">
        <v>1562</v>
      </c>
      <c r="S3" s="925" t="s">
        <v>1563</v>
      </c>
      <c r="T3" s="925" t="s">
        <v>1562</v>
      </c>
      <c r="U3" s="925" t="s">
        <v>1563</v>
      </c>
      <c r="V3" s="925" t="s">
        <v>1562</v>
      </c>
      <c r="W3" s="925" t="s">
        <v>1563</v>
      </c>
      <c r="X3" s="925" t="s">
        <v>1562</v>
      </c>
      <c r="Y3" s="925" t="s">
        <v>1563</v>
      </c>
      <c r="Z3" s="925" t="s">
        <v>1562</v>
      </c>
      <c r="AA3" s="925" t="s">
        <v>1563</v>
      </c>
      <c r="AB3" s="925" t="s">
        <v>1562</v>
      </c>
      <c r="AC3" s="925" t="s">
        <v>1563</v>
      </c>
      <c r="AD3" s="925" t="s">
        <v>1562</v>
      </c>
      <c r="AE3" s="925" t="s">
        <v>1563</v>
      </c>
      <c r="AF3" s="925" t="s">
        <v>1562</v>
      </c>
      <c r="AG3" s="925" t="s">
        <v>1563</v>
      </c>
      <c r="AH3" s="925" t="s">
        <v>1562</v>
      </c>
      <c r="AI3" s="925" t="s">
        <v>1563</v>
      </c>
      <c r="AJ3" s="925" t="s">
        <v>1562</v>
      </c>
      <c r="AK3" s="925" t="s">
        <v>1563</v>
      </c>
    </row>
    <row r="4" spans="1:37" ht="17.45" customHeight="1">
      <c r="A4" s="922" t="s">
        <v>1781</v>
      </c>
      <c r="B4" s="923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>
        <v>25000</v>
      </c>
      <c r="U4" s="923">
        <v>82</v>
      </c>
      <c r="V4" s="923">
        <v>39000</v>
      </c>
      <c r="W4" s="923">
        <v>453</v>
      </c>
      <c r="X4" s="923">
        <v>39000</v>
      </c>
      <c r="Y4" s="923">
        <v>453</v>
      </c>
      <c r="Z4" s="923">
        <v>0</v>
      </c>
      <c r="AA4" s="923">
        <v>0</v>
      </c>
      <c r="AB4" s="923">
        <v>40000</v>
      </c>
      <c r="AC4" s="923">
        <v>960</v>
      </c>
      <c r="AD4" s="923">
        <v>110600</v>
      </c>
      <c r="AE4" s="923">
        <v>1822</v>
      </c>
      <c r="AF4" s="923">
        <v>204150</v>
      </c>
      <c r="AG4" s="923">
        <v>4060</v>
      </c>
      <c r="AH4" s="923">
        <v>204150</v>
      </c>
      <c r="AI4" s="923">
        <v>4060</v>
      </c>
      <c r="AJ4" s="923">
        <v>228650</v>
      </c>
      <c r="AK4" s="923">
        <v>5377</v>
      </c>
    </row>
    <row r="5" spans="1:37" ht="17.45" customHeight="1">
      <c r="A5" s="922" t="s">
        <v>1564</v>
      </c>
      <c r="B5" s="923"/>
      <c r="C5" s="923">
        <v>1</v>
      </c>
      <c r="D5" s="923">
        <v>1700</v>
      </c>
      <c r="E5" s="923">
        <v>42</v>
      </c>
      <c r="F5" s="923">
        <v>2090</v>
      </c>
      <c r="G5" s="923">
        <v>50</v>
      </c>
      <c r="H5" s="923">
        <v>4051</v>
      </c>
      <c r="I5" s="923">
        <v>92</v>
      </c>
      <c r="J5" s="923">
        <v>4051</v>
      </c>
      <c r="K5" s="923">
        <v>94</v>
      </c>
      <c r="L5" s="923">
        <v>4051</v>
      </c>
      <c r="M5" s="923">
        <v>94</v>
      </c>
      <c r="N5" s="923">
        <v>4051</v>
      </c>
      <c r="O5" s="923">
        <v>94</v>
      </c>
      <c r="P5" s="923">
        <v>4051</v>
      </c>
      <c r="Q5" s="923">
        <v>94</v>
      </c>
      <c r="R5" s="923">
        <v>4051</v>
      </c>
      <c r="S5" s="923">
        <v>94</v>
      </c>
      <c r="T5" s="923">
        <v>4051</v>
      </c>
      <c r="U5" s="923">
        <v>94</v>
      </c>
      <c r="V5" s="923">
        <v>4051</v>
      </c>
      <c r="W5" s="923">
        <v>94</v>
      </c>
      <c r="X5" s="923">
        <v>4051</v>
      </c>
      <c r="Y5" s="923">
        <v>94</v>
      </c>
      <c r="Z5" s="923">
        <v>0</v>
      </c>
      <c r="AA5" s="923">
        <v>0</v>
      </c>
      <c r="AB5" s="923">
        <v>0</v>
      </c>
      <c r="AC5" s="923">
        <v>0</v>
      </c>
      <c r="AD5" s="923">
        <v>1</v>
      </c>
      <c r="AE5" s="923">
        <v>66</v>
      </c>
      <c r="AF5" s="923">
        <v>9</v>
      </c>
      <c r="AG5" s="923">
        <v>699</v>
      </c>
      <c r="AH5" s="923">
        <v>9</v>
      </c>
      <c r="AI5" s="923">
        <v>699</v>
      </c>
      <c r="AJ5" s="923">
        <v>12</v>
      </c>
      <c r="AK5" s="923">
        <v>924</v>
      </c>
    </row>
    <row r="6" spans="1:37" ht="17.45" customHeight="1">
      <c r="A6" s="922" t="s">
        <v>1565</v>
      </c>
      <c r="B6" s="923">
        <v>325784</v>
      </c>
      <c r="C6" s="923">
        <v>24395</v>
      </c>
      <c r="D6" s="923">
        <v>1150922</v>
      </c>
      <c r="E6" s="923">
        <v>87655</v>
      </c>
      <c r="F6" s="923">
        <v>1824189</v>
      </c>
      <c r="G6" s="923">
        <v>131049</v>
      </c>
      <c r="H6" s="923">
        <v>2461204</v>
      </c>
      <c r="I6" s="923">
        <v>166113</v>
      </c>
      <c r="J6" s="923">
        <v>3111260</v>
      </c>
      <c r="K6" s="923">
        <v>204454</v>
      </c>
      <c r="L6" s="923">
        <v>3837140</v>
      </c>
      <c r="M6" s="923">
        <v>247099</v>
      </c>
      <c r="N6" s="923">
        <v>4709312</v>
      </c>
      <c r="O6" s="923">
        <v>295584</v>
      </c>
      <c r="P6" s="923">
        <v>5512747</v>
      </c>
      <c r="Q6" s="923">
        <v>339549</v>
      </c>
      <c r="R6" s="923">
        <v>6609788</v>
      </c>
      <c r="S6" s="923">
        <v>406378</v>
      </c>
      <c r="T6" s="923">
        <v>7559265</v>
      </c>
      <c r="U6" s="923">
        <v>467119</v>
      </c>
      <c r="V6" s="923">
        <v>8586872</v>
      </c>
      <c r="W6" s="923">
        <v>542426</v>
      </c>
      <c r="X6" s="923">
        <v>9661843</v>
      </c>
      <c r="Y6" s="923">
        <v>614814</v>
      </c>
      <c r="Z6" s="923">
        <v>485411</v>
      </c>
      <c r="AA6" s="923">
        <v>35561</v>
      </c>
      <c r="AB6" s="923">
        <v>1194404</v>
      </c>
      <c r="AC6" s="923">
        <v>98525</v>
      </c>
      <c r="AD6" s="923">
        <v>2478127</v>
      </c>
      <c r="AE6" s="923">
        <v>204238</v>
      </c>
      <c r="AF6" s="923">
        <v>3514582</v>
      </c>
      <c r="AG6" s="923">
        <v>322978</v>
      </c>
      <c r="AH6" s="923">
        <v>4522376</v>
      </c>
      <c r="AI6" s="923">
        <v>431308</v>
      </c>
      <c r="AJ6" s="923">
        <v>5898431</v>
      </c>
      <c r="AK6" s="923">
        <v>607880</v>
      </c>
    </row>
    <row r="7" spans="1:37" ht="17.45" customHeight="1">
      <c r="A7" s="922" t="s">
        <v>1566</v>
      </c>
      <c r="B7" s="923">
        <v>939409</v>
      </c>
      <c r="C7" s="923">
        <v>48103</v>
      </c>
      <c r="D7" s="923">
        <v>2404256</v>
      </c>
      <c r="E7" s="923">
        <v>123781</v>
      </c>
      <c r="F7" s="923">
        <v>3408878</v>
      </c>
      <c r="G7" s="923">
        <v>174496</v>
      </c>
      <c r="H7" s="923">
        <v>4775305</v>
      </c>
      <c r="I7" s="923">
        <v>238072</v>
      </c>
      <c r="J7" s="923">
        <v>5577459</v>
      </c>
      <c r="K7" s="923">
        <v>283202</v>
      </c>
      <c r="L7" s="923">
        <v>7017764</v>
      </c>
      <c r="M7" s="923">
        <v>343059</v>
      </c>
      <c r="N7" s="923">
        <v>8247878</v>
      </c>
      <c r="O7" s="923">
        <v>403631</v>
      </c>
      <c r="P7" s="923">
        <v>9882005</v>
      </c>
      <c r="Q7" s="923">
        <v>467367</v>
      </c>
      <c r="R7" s="923">
        <v>11619340</v>
      </c>
      <c r="S7" s="923">
        <v>535318</v>
      </c>
      <c r="T7" s="923">
        <v>13488326</v>
      </c>
      <c r="U7" s="923">
        <v>607176</v>
      </c>
      <c r="V7" s="923">
        <v>15137719</v>
      </c>
      <c r="W7" s="923">
        <v>686156</v>
      </c>
      <c r="X7" s="923">
        <v>16557831</v>
      </c>
      <c r="Y7" s="923">
        <v>755984</v>
      </c>
      <c r="Z7" s="923">
        <v>1316490</v>
      </c>
      <c r="AA7" s="923">
        <v>40995</v>
      </c>
      <c r="AB7" s="923">
        <v>3289358</v>
      </c>
      <c r="AC7" s="923">
        <v>111293</v>
      </c>
      <c r="AD7" s="923">
        <v>4865453</v>
      </c>
      <c r="AE7" s="923">
        <v>179748</v>
      </c>
      <c r="AF7" s="923">
        <v>6899712</v>
      </c>
      <c r="AG7" s="923">
        <v>289998</v>
      </c>
      <c r="AH7" s="923">
        <v>8563948</v>
      </c>
      <c r="AI7" s="923">
        <v>392026</v>
      </c>
      <c r="AJ7" s="923">
        <v>10295701</v>
      </c>
      <c r="AK7" s="923">
        <v>516021</v>
      </c>
    </row>
    <row r="8" spans="1:37" ht="17.45" customHeight="1">
      <c r="A8" s="922" t="s">
        <v>1567</v>
      </c>
      <c r="B8" s="923">
        <v>4144</v>
      </c>
      <c r="C8" s="923">
        <v>651</v>
      </c>
      <c r="D8" s="923">
        <v>9904</v>
      </c>
      <c r="E8" s="923">
        <v>1289</v>
      </c>
      <c r="F8" s="923">
        <v>14440</v>
      </c>
      <c r="G8" s="923">
        <v>1626</v>
      </c>
      <c r="H8" s="923">
        <v>30811</v>
      </c>
      <c r="I8" s="923">
        <v>1844</v>
      </c>
      <c r="J8" s="923">
        <v>33032</v>
      </c>
      <c r="K8" s="923">
        <v>2039</v>
      </c>
      <c r="L8" s="923">
        <v>35128</v>
      </c>
      <c r="M8" s="923">
        <v>2278</v>
      </c>
      <c r="N8" s="923">
        <v>37487</v>
      </c>
      <c r="O8" s="923">
        <v>2545</v>
      </c>
      <c r="P8" s="923">
        <v>53845</v>
      </c>
      <c r="Q8" s="923">
        <v>2881</v>
      </c>
      <c r="R8" s="923">
        <v>73740</v>
      </c>
      <c r="S8" s="923">
        <v>3997</v>
      </c>
      <c r="T8" s="923">
        <v>81401</v>
      </c>
      <c r="U8" s="923">
        <v>4503</v>
      </c>
      <c r="V8" s="923">
        <v>89388</v>
      </c>
      <c r="W8" s="923">
        <v>4708</v>
      </c>
      <c r="X8" s="923">
        <v>92678</v>
      </c>
      <c r="Y8" s="923">
        <v>4757</v>
      </c>
      <c r="Z8" s="923">
        <v>10250</v>
      </c>
      <c r="AA8" s="923">
        <v>65</v>
      </c>
      <c r="AB8" s="923">
        <v>27032</v>
      </c>
      <c r="AC8" s="923">
        <v>290</v>
      </c>
      <c r="AD8" s="923">
        <v>30608</v>
      </c>
      <c r="AE8" s="923">
        <v>573</v>
      </c>
      <c r="AF8" s="923">
        <v>35627</v>
      </c>
      <c r="AG8" s="923">
        <v>976</v>
      </c>
      <c r="AH8" s="923">
        <v>40311</v>
      </c>
      <c r="AI8" s="923">
        <v>1177</v>
      </c>
      <c r="AJ8" s="923">
        <v>60646</v>
      </c>
      <c r="AK8" s="923">
        <v>2338</v>
      </c>
    </row>
    <row r="9" spans="1:37" ht="17.45" customHeight="1">
      <c r="A9" s="926" t="s">
        <v>1568</v>
      </c>
      <c r="B9" s="927">
        <v>1269337</v>
      </c>
      <c r="C9" s="927">
        <v>73149</v>
      </c>
      <c r="D9" s="927">
        <v>3566782</v>
      </c>
      <c r="E9" s="927">
        <v>212767</v>
      </c>
      <c r="F9" s="927">
        <v>5249597</v>
      </c>
      <c r="G9" s="927">
        <v>307220</v>
      </c>
      <c r="H9" s="927">
        <v>7271371</v>
      </c>
      <c r="I9" s="927">
        <v>406120</v>
      </c>
      <c r="J9" s="927">
        <v>8725802</v>
      </c>
      <c r="K9" s="927">
        <v>489789</v>
      </c>
      <c r="L9" s="927">
        <v>10894083</v>
      </c>
      <c r="M9" s="927">
        <v>592530</v>
      </c>
      <c r="N9" s="927">
        <v>12998729</v>
      </c>
      <c r="O9" s="927">
        <v>701854</v>
      </c>
      <c r="P9" s="927">
        <v>15452648</v>
      </c>
      <c r="Q9" s="927">
        <v>809890</v>
      </c>
      <c r="R9" s="927">
        <v>18306919</v>
      </c>
      <c r="S9" s="927">
        <v>945787</v>
      </c>
      <c r="T9" s="927">
        <v>21158043</v>
      </c>
      <c r="U9" s="927">
        <v>1078975</v>
      </c>
      <c r="V9" s="927">
        <v>23857030</v>
      </c>
      <c r="W9" s="927">
        <v>1233837</v>
      </c>
      <c r="X9" s="927">
        <v>26355403</v>
      </c>
      <c r="Y9" s="927">
        <v>1376102</v>
      </c>
      <c r="Z9" s="927">
        <v>1812151</v>
      </c>
      <c r="AA9" s="927">
        <v>76621</v>
      </c>
      <c r="AB9" s="927">
        <v>4550794</v>
      </c>
      <c r="AC9" s="927">
        <v>211068</v>
      </c>
      <c r="AD9" s="927">
        <v>7484789</v>
      </c>
      <c r="AE9" s="927">
        <v>386447</v>
      </c>
      <c r="AF9" s="927">
        <v>10654080</v>
      </c>
      <c r="AG9" s="927">
        <v>618711</v>
      </c>
      <c r="AH9" s="927">
        <v>13330794</v>
      </c>
      <c r="AI9" s="927">
        <v>829270</v>
      </c>
      <c r="AJ9" s="927">
        <v>16483440</v>
      </c>
      <c r="AK9" s="927">
        <v>1132726</v>
      </c>
    </row>
    <row r="11" spans="1:37" ht="15.75" customHeight="1">
      <c r="A11" s="1504" t="s">
        <v>1571</v>
      </c>
      <c r="B11" s="1489" t="s">
        <v>1569</v>
      </c>
      <c r="C11" s="1489"/>
      <c r="D11" s="1489" t="s">
        <v>1558</v>
      </c>
      <c r="E11" s="1489"/>
      <c r="F11" s="1489" t="s">
        <v>1559</v>
      </c>
      <c r="G11" s="1489"/>
      <c r="H11" s="1489" t="s">
        <v>1780</v>
      </c>
      <c r="I11" s="1489"/>
      <c r="J11" s="1489" t="s">
        <v>1779</v>
      </c>
      <c r="K11" s="1489"/>
      <c r="L11" s="1489" t="s">
        <v>1778</v>
      </c>
      <c r="M11" s="1489"/>
      <c r="N11" s="1489" t="s">
        <v>1770</v>
      </c>
      <c r="O11" s="1489"/>
      <c r="P11" s="1489" t="s">
        <v>1769</v>
      </c>
      <c r="Q11" s="1489"/>
      <c r="R11" s="1489" t="s">
        <v>1876</v>
      </c>
      <c r="S11" s="1489"/>
      <c r="T11" s="1489" t="s">
        <v>1913</v>
      </c>
      <c r="U11" s="1489"/>
      <c r="V11" s="1489" t="s">
        <v>1955</v>
      </c>
      <c r="W11" s="1489"/>
      <c r="X11" s="1489" t="s">
        <v>1992</v>
      </c>
      <c r="Y11" s="1489"/>
      <c r="Z11" s="1489" t="s">
        <v>2094</v>
      </c>
      <c r="AA11" s="1489"/>
      <c r="AB11" s="1489" t="s">
        <v>2220</v>
      </c>
      <c r="AC11" s="1489"/>
      <c r="AD11" s="1489" t="s">
        <v>2298</v>
      </c>
      <c r="AE11" s="1489"/>
      <c r="AF11" s="1489" t="s">
        <v>2364</v>
      </c>
      <c r="AG11" s="1489"/>
      <c r="AH11" s="1489" t="s">
        <v>2477</v>
      </c>
      <c r="AI11" s="1489"/>
      <c r="AJ11" s="1489" t="s">
        <v>2582</v>
      </c>
      <c r="AK11" s="1489"/>
    </row>
    <row r="12" spans="1:37" ht="39">
      <c r="A12" s="1505"/>
      <c r="B12" s="924" t="s">
        <v>1560</v>
      </c>
      <c r="C12" s="924" t="s">
        <v>1561</v>
      </c>
      <c r="D12" s="924" t="s">
        <v>1560</v>
      </c>
      <c r="E12" s="924" t="s">
        <v>1561</v>
      </c>
      <c r="F12" s="924" t="s">
        <v>1560</v>
      </c>
      <c r="G12" s="924" t="s">
        <v>1561</v>
      </c>
      <c r="H12" s="924" t="s">
        <v>1560</v>
      </c>
      <c r="I12" s="924" t="s">
        <v>1561</v>
      </c>
      <c r="J12" s="924" t="s">
        <v>1560</v>
      </c>
      <c r="K12" s="924" t="s">
        <v>1561</v>
      </c>
      <c r="L12" s="924" t="s">
        <v>1560</v>
      </c>
      <c r="M12" s="924" t="s">
        <v>1561</v>
      </c>
      <c r="N12" s="924" t="s">
        <v>1560</v>
      </c>
      <c r="O12" s="924" t="s">
        <v>1561</v>
      </c>
      <c r="P12" s="924" t="s">
        <v>1560</v>
      </c>
      <c r="Q12" s="924" t="s">
        <v>1561</v>
      </c>
      <c r="R12" s="924" t="s">
        <v>1560</v>
      </c>
      <c r="S12" s="924" t="s">
        <v>1561</v>
      </c>
      <c r="T12" s="924" t="s">
        <v>1560</v>
      </c>
      <c r="U12" s="924" t="s">
        <v>1561</v>
      </c>
      <c r="V12" s="924" t="s">
        <v>1560</v>
      </c>
      <c r="W12" s="924" t="s">
        <v>1561</v>
      </c>
      <c r="X12" s="924" t="s">
        <v>1560</v>
      </c>
      <c r="Y12" s="924" t="s">
        <v>1561</v>
      </c>
      <c r="Z12" s="924" t="s">
        <v>1560</v>
      </c>
      <c r="AA12" s="924" t="s">
        <v>1561</v>
      </c>
      <c r="AB12" s="924" t="s">
        <v>1560</v>
      </c>
      <c r="AC12" s="924" t="s">
        <v>1561</v>
      </c>
      <c r="AD12" s="924" t="s">
        <v>1560</v>
      </c>
      <c r="AE12" s="924" t="s">
        <v>1561</v>
      </c>
      <c r="AF12" s="924" t="s">
        <v>1560</v>
      </c>
      <c r="AG12" s="924" t="s">
        <v>1561</v>
      </c>
      <c r="AH12" s="924" t="s">
        <v>1560</v>
      </c>
      <c r="AI12" s="924" t="s">
        <v>1561</v>
      </c>
      <c r="AJ12" s="924" t="s">
        <v>1560</v>
      </c>
      <c r="AK12" s="924" t="s">
        <v>1561</v>
      </c>
    </row>
    <row r="13" spans="1:37" ht="15" customHeight="1">
      <c r="A13" s="1505"/>
      <c r="B13" s="1490" t="s">
        <v>1570</v>
      </c>
      <c r="C13" s="1490" t="s">
        <v>1563</v>
      </c>
      <c r="D13" s="1490" t="s">
        <v>1570</v>
      </c>
      <c r="E13" s="1490" t="s">
        <v>1563</v>
      </c>
      <c r="F13" s="1490" t="s">
        <v>1570</v>
      </c>
      <c r="G13" s="1490" t="s">
        <v>1563</v>
      </c>
      <c r="H13" s="1490" t="s">
        <v>1570</v>
      </c>
      <c r="I13" s="1490" t="s">
        <v>1563</v>
      </c>
      <c r="J13" s="1490" t="s">
        <v>1570</v>
      </c>
      <c r="K13" s="1490" t="s">
        <v>1563</v>
      </c>
      <c r="L13" s="1490" t="s">
        <v>1570</v>
      </c>
      <c r="M13" s="1490" t="s">
        <v>1563</v>
      </c>
      <c r="N13" s="1490" t="s">
        <v>1570</v>
      </c>
      <c r="O13" s="1490" t="s">
        <v>1563</v>
      </c>
      <c r="P13" s="1490" t="s">
        <v>1570</v>
      </c>
      <c r="Q13" s="1490" t="s">
        <v>1563</v>
      </c>
      <c r="R13" s="1490" t="s">
        <v>1570</v>
      </c>
      <c r="S13" s="1490" t="s">
        <v>1563</v>
      </c>
      <c r="T13" s="1490" t="s">
        <v>1570</v>
      </c>
      <c r="U13" s="1490" t="s">
        <v>1563</v>
      </c>
      <c r="V13" s="1490" t="s">
        <v>1570</v>
      </c>
      <c r="W13" s="1490" t="s">
        <v>1563</v>
      </c>
      <c r="X13" s="1490" t="s">
        <v>1570</v>
      </c>
      <c r="Y13" s="1490" t="s">
        <v>1563</v>
      </c>
      <c r="Z13" s="1490" t="s">
        <v>1570</v>
      </c>
      <c r="AA13" s="1490" t="s">
        <v>1563</v>
      </c>
      <c r="AB13" s="1490" t="s">
        <v>1570</v>
      </c>
      <c r="AC13" s="1490" t="s">
        <v>1563</v>
      </c>
      <c r="AD13" s="1490" t="s">
        <v>1570</v>
      </c>
      <c r="AE13" s="1490" t="s">
        <v>1563</v>
      </c>
      <c r="AF13" s="1490" t="s">
        <v>1570</v>
      </c>
      <c r="AG13" s="1490" t="s">
        <v>1563</v>
      </c>
      <c r="AH13" s="1490" t="s">
        <v>1570</v>
      </c>
      <c r="AI13" s="1490" t="s">
        <v>1563</v>
      </c>
      <c r="AJ13" s="1490" t="s">
        <v>1570</v>
      </c>
      <c r="AK13" s="1490" t="s">
        <v>1563</v>
      </c>
    </row>
    <row r="14" spans="1:37" ht="3" customHeight="1">
      <c r="A14" s="1506"/>
      <c r="B14" s="1491"/>
      <c r="C14" s="1491"/>
      <c r="D14" s="1491"/>
      <c r="E14" s="1491"/>
      <c r="F14" s="1491"/>
      <c r="G14" s="1491"/>
      <c r="H14" s="1491"/>
      <c r="I14" s="1491"/>
      <c r="J14" s="1491"/>
      <c r="K14" s="1491"/>
      <c r="L14" s="1491"/>
      <c r="M14" s="1491"/>
      <c r="N14" s="1491"/>
      <c r="O14" s="1491"/>
      <c r="P14" s="1491"/>
      <c r="Q14" s="1491"/>
      <c r="R14" s="1491"/>
      <c r="S14" s="1491"/>
      <c r="T14" s="1491"/>
      <c r="U14" s="1491"/>
      <c r="V14" s="1491"/>
      <c r="W14" s="1491"/>
      <c r="X14" s="1491"/>
      <c r="Y14" s="1491"/>
      <c r="Z14" s="1491"/>
      <c r="AA14" s="1491"/>
      <c r="AB14" s="1491"/>
      <c r="AC14" s="1491"/>
      <c r="AD14" s="1491"/>
      <c r="AE14" s="1491"/>
      <c r="AF14" s="1491"/>
      <c r="AG14" s="1491"/>
      <c r="AH14" s="1491"/>
      <c r="AI14" s="1491"/>
      <c r="AJ14" s="1491"/>
      <c r="AK14" s="1491"/>
    </row>
    <row r="15" spans="1:37" ht="17.45" customHeight="1">
      <c r="A15" s="922" t="s">
        <v>1572</v>
      </c>
      <c r="B15" s="928">
        <v>115107</v>
      </c>
      <c r="C15" s="928">
        <v>5485</v>
      </c>
      <c r="D15" s="928">
        <v>423480</v>
      </c>
      <c r="E15" s="928">
        <v>22380</v>
      </c>
      <c r="F15" s="928">
        <v>615604</v>
      </c>
      <c r="G15" s="928">
        <v>32249</v>
      </c>
      <c r="H15" s="928">
        <v>915135</v>
      </c>
      <c r="I15" s="928">
        <v>45599</v>
      </c>
      <c r="J15" s="928">
        <v>1096782</v>
      </c>
      <c r="K15" s="928">
        <v>54044</v>
      </c>
      <c r="L15" s="928">
        <v>1997637</v>
      </c>
      <c r="M15" s="928">
        <v>98926</v>
      </c>
      <c r="N15" s="928">
        <v>2465266</v>
      </c>
      <c r="O15" s="928">
        <v>121863</v>
      </c>
      <c r="P15" s="928">
        <v>3150479</v>
      </c>
      <c r="Q15" s="928">
        <v>157189</v>
      </c>
      <c r="R15" s="928">
        <v>4494080</v>
      </c>
      <c r="S15" s="928">
        <v>239595</v>
      </c>
      <c r="T15" s="928">
        <v>5333516</v>
      </c>
      <c r="U15" s="928">
        <v>293212</v>
      </c>
      <c r="V15" s="928">
        <v>5725097</v>
      </c>
      <c r="W15" s="928">
        <v>315698</v>
      </c>
      <c r="X15" s="928">
        <v>6722352</v>
      </c>
      <c r="Y15" s="928">
        <v>374104</v>
      </c>
      <c r="Z15" s="928">
        <v>1156589</v>
      </c>
      <c r="AA15" s="928">
        <v>31527</v>
      </c>
      <c r="AB15" s="928">
        <v>3130910</v>
      </c>
      <c r="AC15" s="928">
        <v>93646</v>
      </c>
      <c r="AD15" s="928">
        <v>5048238</v>
      </c>
      <c r="AE15" s="928">
        <v>182107</v>
      </c>
      <c r="AF15" s="928">
        <v>6956081</v>
      </c>
      <c r="AG15" s="928">
        <v>293954</v>
      </c>
      <c r="AH15" s="928">
        <v>8282617</v>
      </c>
      <c r="AI15" s="928">
        <v>385056</v>
      </c>
      <c r="AJ15" s="928">
        <v>8916831</v>
      </c>
      <c r="AK15" s="928">
        <v>424117</v>
      </c>
    </row>
    <row r="16" spans="1:37" ht="17.45" customHeight="1">
      <c r="A16" s="922" t="s">
        <v>1573</v>
      </c>
      <c r="B16" s="928">
        <v>20000</v>
      </c>
      <c r="C16" s="928">
        <v>7</v>
      </c>
      <c r="D16" s="928">
        <v>40000</v>
      </c>
      <c r="E16" s="928">
        <v>13</v>
      </c>
      <c r="F16" s="928">
        <v>105000</v>
      </c>
      <c r="G16" s="928">
        <v>35</v>
      </c>
      <c r="H16" s="928">
        <v>174500</v>
      </c>
      <c r="I16" s="928">
        <v>58</v>
      </c>
      <c r="J16" s="928">
        <v>261400</v>
      </c>
      <c r="K16" s="928">
        <v>87</v>
      </c>
      <c r="L16" s="928">
        <v>1540300</v>
      </c>
      <c r="M16" s="928">
        <v>157</v>
      </c>
      <c r="N16" s="928">
        <v>3549100</v>
      </c>
      <c r="O16" s="928">
        <v>285</v>
      </c>
      <c r="P16" s="928">
        <v>4254800</v>
      </c>
      <c r="Q16" s="928">
        <v>369</v>
      </c>
      <c r="R16" s="928">
        <v>5347600</v>
      </c>
      <c r="S16" s="928">
        <v>530</v>
      </c>
      <c r="T16" s="928">
        <v>6449500</v>
      </c>
      <c r="U16" s="928">
        <v>701</v>
      </c>
      <c r="V16" s="928">
        <v>8356000</v>
      </c>
      <c r="W16" s="928">
        <v>893</v>
      </c>
      <c r="X16" s="928">
        <v>9906300</v>
      </c>
      <c r="Y16" s="928">
        <v>1133</v>
      </c>
      <c r="Z16" s="928">
        <v>1899700</v>
      </c>
      <c r="AA16" s="928">
        <v>198</v>
      </c>
      <c r="AB16" s="928">
        <v>3939800</v>
      </c>
      <c r="AC16" s="928">
        <v>430</v>
      </c>
      <c r="AD16" s="928">
        <v>6327800</v>
      </c>
      <c r="AE16" s="928">
        <v>674</v>
      </c>
      <c r="AF16" s="928">
        <v>9942150</v>
      </c>
      <c r="AG16" s="928">
        <v>1009</v>
      </c>
      <c r="AH16" s="928">
        <v>11511450</v>
      </c>
      <c r="AI16" s="928">
        <v>1300</v>
      </c>
      <c r="AJ16" s="928">
        <v>12756550</v>
      </c>
      <c r="AK16" s="928">
        <v>1576</v>
      </c>
    </row>
    <row r="17" spans="1:37" ht="17.45" customHeight="1">
      <c r="A17" s="926" t="s">
        <v>1136</v>
      </c>
      <c r="B17" s="927"/>
      <c r="C17" s="927">
        <v>5492</v>
      </c>
      <c r="D17" s="927"/>
      <c r="E17" s="927">
        <v>22393</v>
      </c>
      <c r="F17" s="927"/>
      <c r="G17" s="927">
        <v>32284</v>
      </c>
      <c r="H17" s="927"/>
      <c r="I17" s="927">
        <v>45657</v>
      </c>
      <c r="J17" s="927"/>
      <c r="K17" s="927">
        <v>54131</v>
      </c>
      <c r="L17" s="927"/>
      <c r="M17" s="927">
        <v>99083</v>
      </c>
      <c r="N17" s="927"/>
      <c r="O17" s="927">
        <v>122148</v>
      </c>
      <c r="P17" s="927"/>
      <c r="Q17" s="927">
        <v>157558</v>
      </c>
      <c r="R17" s="927"/>
      <c r="S17" s="927">
        <v>240125</v>
      </c>
      <c r="T17" s="927"/>
      <c r="U17" s="927">
        <v>293913</v>
      </c>
      <c r="V17" s="927"/>
      <c r="W17" s="927">
        <v>316591</v>
      </c>
      <c r="X17" s="927"/>
      <c r="Y17" s="927">
        <v>375237</v>
      </c>
      <c r="Z17" s="927"/>
      <c r="AA17" s="927">
        <v>31725</v>
      </c>
      <c r="AB17" s="927"/>
      <c r="AC17" s="927">
        <v>94076</v>
      </c>
      <c r="AD17" s="927"/>
      <c r="AE17" s="927">
        <v>182781</v>
      </c>
      <c r="AF17" s="927"/>
      <c r="AG17" s="927">
        <v>294963</v>
      </c>
      <c r="AH17" s="927"/>
      <c r="AI17" s="927">
        <v>386356</v>
      </c>
      <c r="AJ17" s="927"/>
      <c r="AK17" s="927">
        <v>425693</v>
      </c>
    </row>
    <row r="18" spans="1:37" ht="15.75" thickBot="1"/>
    <row r="19" spans="1:37" ht="17.25">
      <c r="A19" s="1494" t="s">
        <v>1777</v>
      </c>
      <c r="B19" s="1496" t="s">
        <v>2584</v>
      </c>
      <c r="C19" s="1497"/>
      <c r="D19" s="1500" t="s">
        <v>2095</v>
      </c>
      <c r="E19" s="1494"/>
      <c r="F19" s="1500" t="s">
        <v>2095</v>
      </c>
      <c r="G19" s="1494"/>
      <c r="AA19" s="929"/>
      <c r="AC19" s="929"/>
      <c r="AE19" s="929"/>
      <c r="AG19" s="929"/>
      <c r="AI19" s="929"/>
      <c r="AK19" s="929"/>
    </row>
    <row r="20" spans="1:37" ht="17.25">
      <c r="A20" s="1495"/>
      <c r="B20" s="1498"/>
      <c r="C20" s="1499"/>
      <c r="D20" s="1501" t="s">
        <v>2478</v>
      </c>
      <c r="E20" s="1495"/>
      <c r="F20" s="1501" t="s">
        <v>2583</v>
      </c>
      <c r="G20" s="1495"/>
    </row>
    <row r="21" spans="1:37" ht="17.25">
      <c r="A21" s="937"/>
      <c r="B21" s="930" t="s">
        <v>1560</v>
      </c>
      <c r="C21" s="931" t="s">
        <v>1561</v>
      </c>
      <c r="D21" s="932" t="s">
        <v>1560</v>
      </c>
      <c r="E21" s="930" t="s">
        <v>1561</v>
      </c>
      <c r="F21" s="932" t="s">
        <v>1560</v>
      </c>
      <c r="G21" s="931" t="s">
        <v>1561</v>
      </c>
    </row>
    <row r="22" spans="1:37" ht="17.25">
      <c r="A22" s="937"/>
      <c r="B22" s="933" t="s">
        <v>1776</v>
      </c>
      <c r="C22" s="934" t="s">
        <v>1563</v>
      </c>
      <c r="D22" s="935" t="s">
        <v>1776</v>
      </c>
      <c r="E22" s="933" t="s">
        <v>1563</v>
      </c>
      <c r="F22" s="935" t="s">
        <v>1776</v>
      </c>
      <c r="G22" s="934" t="s">
        <v>1563</v>
      </c>
    </row>
    <row r="23" spans="1:37" ht="20.25">
      <c r="A23" s="415" t="s">
        <v>1993</v>
      </c>
      <c r="B23" s="1021">
        <v>39000</v>
      </c>
      <c r="C23" s="1021">
        <v>453</v>
      </c>
      <c r="D23" s="1022">
        <v>204150</v>
      </c>
      <c r="E23" s="1023">
        <v>4060</v>
      </c>
      <c r="F23" s="1022">
        <v>228650</v>
      </c>
      <c r="G23" s="1024">
        <v>5377</v>
      </c>
    </row>
    <row r="24" spans="1:37" ht="20.25">
      <c r="A24" s="415" t="s">
        <v>1775</v>
      </c>
      <c r="B24" s="1025">
        <v>4051</v>
      </c>
      <c r="C24" s="1026">
        <v>94</v>
      </c>
      <c r="D24" s="1022">
        <v>9</v>
      </c>
      <c r="E24" s="1023">
        <v>699</v>
      </c>
      <c r="F24" s="1022">
        <v>12</v>
      </c>
      <c r="G24" s="1024">
        <v>924</v>
      </c>
    </row>
    <row r="25" spans="1:37" ht="20.25">
      <c r="A25" s="415" t="s">
        <v>1774</v>
      </c>
      <c r="B25" s="1025">
        <v>9661843</v>
      </c>
      <c r="C25" s="1026">
        <v>614814</v>
      </c>
      <c r="D25" s="1022">
        <v>4522376</v>
      </c>
      <c r="E25" s="1025">
        <v>431308</v>
      </c>
      <c r="F25" s="1022">
        <v>5898431</v>
      </c>
      <c r="G25" s="1026">
        <v>607880</v>
      </c>
    </row>
    <row r="26" spans="1:37" ht="34.5">
      <c r="A26" s="415" t="s">
        <v>1773</v>
      </c>
      <c r="B26" s="1025">
        <v>16557831</v>
      </c>
      <c r="C26" s="1026">
        <v>755984</v>
      </c>
      <c r="D26" s="1022">
        <v>8563948</v>
      </c>
      <c r="E26" s="1025">
        <v>392026</v>
      </c>
      <c r="F26" s="1022">
        <v>10295701</v>
      </c>
      <c r="G26" s="1026">
        <v>516021</v>
      </c>
    </row>
    <row r="27" spans="1:37" ht="21" thickBot="1">
      <c r="A27" s="938" t="s">
        <v>1567</v>
      </c>
      <c r="B27" s="1025">
        <v>92678</v>
      </c>
      <c r="C27" s="1026">
        <v>4757</v>
      </c>
      <c r="D27" s="1022">
        <v>40311</v>
      </c>
      <c r="E27" s="1027">
        <v>1177</v>
      </c>
      <c r="F27" s="1022">
        <v>60646</v>
      </c>
      <c r="G27" s="1026">
        <v>2338</v>
      </c>
    </row>
    <row r="28" spans="1:37" ht="21" thickBot="1">
      <c r="A28" s="939" t="s">
        <v>1568</v>
      </c>
      <c r="B28" s="1028">
        <v>26355403</v>
      </c>
      <c r="C28" s="1029">
        <v>1376102</v>
      </c>
      <c r="D28" s="1030">
        <v>13330794</v>
      </c>
      <c r="E28" s="1028">
        <v>829270</v>
      </c>
      <c r="F28" s="1030">
        <v>16483440</v>
      </c>
      <c r="G28" s="1029">
        <v>1132726</v>
      </c>
    </row>
    <row r="29" spans="1:37" ht="15.75" thickBot="1"/>
    <row r="30" spans="1:37" ht="34.5" customHeight="1">
      <c r="A30" s="940" t="s">
        <v>1772</v>
      </c>
      <c r="B30" s="1500" t="s">
        <v>1771</v>
      </c>
      <c r="C30" s="1494"/>
      <c r="D30" s="1502" t="s">
        <v>2584</v>
      </c>
      <c r="E30" s="1497"/>
      <c r="F30" s="1492" t="s">
        <v>2477</v>
      </c>
      <c r="G30" s="1493"/>
      <c r="H30" s="1492" t="s">
        <v>2582</v>
      </c>
      <c r="I30" s="1493"/>
    </row>
    <row r="31" spans="1:37" ht="33.75" customHeight="1">
      <c r="A31" s="937"/>
      <c r="B31" s="936"/>
      <c r="C31" s="937"/>
      <c r="D31" s="930" t="s">
        <v>1560</v>
      </c>
      <c r="E31" s="931" t="s">
        <v>1768</v>
      </c>
      <c r="F31" s="930" t="s">
        <v>1560</v>
      </c>
      <c r="G31" s="931" t="s">
        <v>1768</v>
      </c>
      <c r="H31" s="930" t="s">
        <v>1560</v>
      </c>
      <c r="I31" s="931" t="s">
        <v>1768</v>
      </c>
    </row>
    <row r="32" spans="1:37" ht="20.25">
      <c r="A32" s="415" t="s">
        <v>1571</v>
      </c>
      <c r="B32" s="535" t="s">
        <v>1767</v>
      </c>
      <c r="C32" s="415" t="s">
        <v>1562</v>
      </c>
      <c r="D32" s="1025">
        <v>6722352</v>
      </c>
      <c r="E32" s="1026">
        <v>374104</v>
      </c>
      <c r="F32" s="1025">
        <v>8282617</v>
      </c>
      <c r="G32" s="1026">
        <v>385056</v>
      </c>
      <c r="H32" s="1025">
        <v>8916831</v>
      </c>
      <c r="I32" s="1026">
        <v>424117</v>
      </c>
    </row>
    <row r="33" spans="1:9" ht="20.25">
      <c r="A33" s="415" t="s">
        <v>171</v>
      </c>
      <c r="B33" s="535" t="s">
        <v>1573</v>
      </c>
      <c r="C33" s="943" t="s">
        <v>1766</v>
      </c>
      <c r="D33" s="1025">
        <v>9906300</v>
      </c>
      <c r="E33" s="1024">
        <v>1133</v>
      </c>
      <c r="F33" s="1025">
        <v>11511450</v>
      </c>
      <c r="G33" s="1024">
        <v>1300</v>
      </c>
      <c r="H33" s="1025">
        <v>12756550</v>
      </c>
      <c r="I33" s="1024">
        <v>1576</v>
      </c>
    </row>
    <row r="34" spans="1:9" ht="21" thickBot="1">
      <c r="A34" s="939" t="s">
        <v>48</v>
      </c>
      <c r="B34" s="941"/>
      <c r="C34" s="942"/>
      <c r="D34" s="1031"/>
      <c r="E34" s="1032">
        <v>375237</v>
      </c>
      <c r="F34" s="1031"/>
      <c r="G34" s="1032">
        <v>386356</v>
      </c>
      <c r="H34" s="1031"/>
      <c r="I34" s="1032">
        <v>425693</v>
      </c>
    </row>
  </sheetData>
  <mergeCells count="84">
    <mergeCell ref="AH1:AI1"/>
    <mergeCell ref="AH11:AI11"/>
    <mergeCell ref="AH13:AH14"/>
    <mergeCell ref="AI13:AI14"/>
    <mergeCell ref="AD1:AE1"/>
    <mergeCell ref="AD11:AE11"/>
    <mergeCell ref="AD13:AD14"/>
    <mergeCell ref="AE13:AE14"/>
    <mergeCell ref="AF1:AG1"/>
    <mergeCell ref="AF11:AG11"/>
    <mergeCell ref="AF13:AF14"/>
    <mergeCell ref="AG13:AG14"/>
    <mergeCell ref="AB13:AB14"/>
    <mergeCell ref="AC13:AC14"/>
    <mergeCell ref="R1:S1"/>
    <mergeCell ref="T1:U1"/>
    <mergeCell ref="V1:W1"/>
    <mergeCell ref="T11:U11"/>
    <mergeCell ref="V11:W11"/>
    <mergeCell ref="X1:Y1"/>
    <mergeCell ref="R11:S11"/>
    <mergeCell ref="R13:R14"/>
    <mergeCell ref="S13:S14"/>
    <mergeCell ref="H13:H14"/>
    <mergeCell ref="I13:I14"/>
    <mergeCell ref="J13:J14"/>
    <mergeCell ref="K13:K14"/>
    <mergeCell ref="L13:L14"/>
    <mergeCell ref="H11:I11"/>
    <mergeCell ref="J11:K11"/>
    <mergeCell ref="L11:M11"/>
    <mergeCell ref="AB1:AC1"/>
    <mergeCell ref="AB11:AC11"/>
    <mergeCell ref="N11:O11"/>
    <mergeCell ref="P11:Q11"/>
    <mergeCell ref="H1:I1"/>
    <mergeCell ref="J1:K1"/>
    <mergeCell ref="L1:M1"/>
    <mergeCell ref="N1:O1"/>
    <mergeCell ref="P1:Q1"/>
    <mergeCell ref="Z1:AA1"/>
    <mergeCell ref="X11:Y11"/>
    <mergeCell ref="A1:A3"/>
    <mergeCell ref="F11:G11"/>
    <mergeCell ref="B1:C1"/>
    <mergeCell ref="D1:E1"/>
    <mergeCell ref="F1:G1"/>
    <mergeCell ref="A11:A14"/>
    <mergeCell ref="B13:B14"/>
    <mergeCell ref="C13:C14"/>
    <mergeCell ref="B11:C11"/>
    <mergeCell ref="D11:E11"/>
    <mergeCell ref="P13:P14"/>
    <mergeCell ref="Q13:Q14"/>
    <mergeCell ref="H30:I30"/>
    <mergeCell ref="A19:A20"/>
    <mergeCell ref="B19:C20"/>
    <mergeCell ref="F19:G19"/>
    <mergeCell ref="F20:G20"/>
    <mergeCell ref="D19:E19"/>
    <mergeCell ref="D20:E20"/>
    <mergeCell ref="B30:C30"/>
    <mergeCell ref="D30:E30"/>
    <mergeCell ref="F30:G30"/>
    <mergeCell ref="D13:D14"/>
    <mergeCell ref="E13:E14"/>
    <mergeCell ref="F13:F14"/>
    <mergeCell ref="G13:G14"/>
    <mergeCell ref="AJ1:AK1"/>
    <mergeCell ref="AJ11:AK11"/>
    <mergeCell ref="AJ13:AJ14"/>
    <mergeCell ref="AK13:AK14"/>
    <mergeCell ref="M13:M14"/>
    <mergeCell ref="N13:N14"/>
    <mergeCell ref="O13:O14"/>
    <mergeCell ref="Z11:AA11"/>
    <mergeCell ref="X13:X14"/>
    <mergeCell ref="Y13:Y14"/>
    <mergeCell ref="Z13:Z14"/>
    <mergeCell ref="AA13:AA14"/>
    <mergeCell ref="T13:T14"/>
    <mergeCell ref="U13:U14"/>
    <mergeCell ref="V13:V14"/>
    <mergeCell ref="W13:W14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0"/>
  <sheetViews>
    <sheetView rightToLeft="1" zoomScaleNormal="100" workbookViewId="0">
      <selection activeCell="F14" sqref="F14"/>
    </sheetView>
  </sheetViews>
  <sheetFormatPr defaultColWidth="9.140625" defaultRowHeight="15"/>
  <cols>
    <col min="1" max="1" width="10.28515625" style="120" customWidth="1"/>
    <col min="2" max="9" width="12.7109375" style="120" customWidth="1"/>
    <col min="10" max="16384" width="9.140625" style="120"/>
  </cols>
  <sheetData>
    <row r="1" spans="1:6" ht="15" customHeight="1">
      <c r="A1" s="1217" t="s">
        <v>1784</v>
      </c>
      <c r="B1" s="1218"/>
      <c r="C1" s="1218"/>
      <c r="D1" s="1218"/>
      <c r="E1" s="1218"/>
      <c r="F1" s="1219"/>
    </row>
    <row r="2" spans="1:6" ht="19.5" customHeight="1">
      <c r="A2" s="828" t="s">
        <v>235</v>
      </c>
      <c r="B2" s="828" t="s">
        <v>50</v>
      </c>
      <c r="C2" s="828" t="s">
        <v>236</v>
      </c>
      <c r="D2" s="828" t="s">
        <v>51</v>
      </c>
      <c r="E2" s="828" t="s">
        <v>236</v>
      </c>
      <c r="F2" s="828" t="s">
        <v>48</v>
      </c>
    </row>
    <row r="3" spans="1:6" ht="18.75" customHeight="1">
      <c r="A3" s="629" t="s">
        <v>1662</v>
      </c>
      <c r="B3" s="121">
        <v>121166</v>
      </c>
      <c r="C3" s="73">
        <v>0.24897924796209192</v>
      </c>
      <c r="D3" s="121">
        <v>365485</v>
      </c>
      <c r="E3" s="73">
        <v>0.75102075203790808</v>
      </c>
      <c r="F3" s="630">
        <v>486651</v>
      </c>
    </row>
    <row r="4" spans="1:6" ht="18.75" customHeight="1">
      <c r="A4" s="629" t="s">
        <v>1722</v>
      </c>
      <c r="B4" s="121">
        <v>129673</v>
      </c>
      <c r="C4" s="73">
        <v>0.23517900540462114</v>
      </c>
      <c r="D4" s="121">
        <v>421707</v>
      </c>
      <c r="E4" s="73">
        <v>0.76482099459537889</v>
      </c>
      <c r="F4" s="630">
        <v>551380</v>
      </c>
    </row>
    <row r="5" spans="1:6" ht="18.75" customHeight="1">
      <c r="A5" s="629" t="s">
        <v>1877</v>
      </c>
      <c r="B5" s="121">
        <v>86577.885555492496</v>
      </c>
      <c r="C5" s="73">
        <v>0.28542435054220366</v>
      </c>
      <c r="D5" s="121">
        <v>216752.52543090598</v>
      </c>
      <c r="E5" s="73">
        <v>0.71457564945779639</v>
      </c>
      <c r="F5" s="630">
        <v>303330.41098639846</v>
      </c>
    </row>
    <row r="6" spans="1:6" ht="18.75" customHeight="1">
      <c r="A6" s="629" t="s">
        <v>1858</v>
      </c>
      <c r="B6" s="121">
        <v>115044.28478775649</v>
      </c>
      <c r="C6" s="73">
        <v>0.19410272494581748</v>
      </c>
      <c r="D6" s="121">
        <v>477653.65296592703</v>
      </c>
      <c r="E6" s="73">
        <v>0.80589727505418252</v>
      </c>
      <c r="F6" s="630">
        <v>592697.93775368354</v>
      </c>
    </row>
    <row r="7" spans="1:6" ht="18.75" customHeight="1">
      <c r="A7" s="629" t="s">
        <v>1912</v>
      </c>
      <c r="B7" s="121">
        <v>190228.9221715325</v>
      </c>
      <c r="C7" s="73">
        <v>0.23110955420360579</v>
      </c>
      <c r="D7" s="121">
        <v>632882.53605897503</v>
      </c>
      <c r="E7" s="73">
        <v>0.76889044579639421</v>
      </c>
      <c r="F7" s="630">
        <v>823111.45823050756</v>
      </c>
    </row>
    <row r="8" spans="1:6" ht="18.75" customHeight="1">
      <c r="A8" s="629" t="s">
        <v>1954</v>
      </c>
      <c r="B8" s="121">
        <v>232302.68591564649</v>
      </c>
      <c r="C8" s="73">
        <v>0.20728332910201422</v>
      </c>
      <c r="D8" s="121">
        <v>888398.5635385199</v>
      </c>
      <c r="E8" s="73">
        <v>0.79271667089798592</v>
      </c>
      <c r="F8" s="630">
        <v>1120701.2494541663</v>
      </c>
    </row>
    <row r="9" spans="1:6" ht="18.75" customHeight="1">
      <c r="A9" s="629" t="s">
        <v>1978</v>
      </c>
      <c r="B9" s="121">
        <v>389609.391961043</v>
      </c>
      <c r="C9" s="73">
        <v>0.29902423386144772</v>
      </c>
      <c r="D9" s="121">
        <v>913326.45016059501</v>
      </c>
      <c r="E9" s="73">
        <v>0.70097576613855239</v>
      </c>
      <c r="F9" s="630">
        <v>1302935.8421216379</v>
      </c>
    </row>
    <row r="10" spans="1:6" ht="18.75" customHeight="1">
      <c r="A10" s="629" t="s">
        <v>2077</v>
      </c>
      <c r="B10" s="121">
        <v>357155.39471474197</v>
      </c>
      <c r="C10" s="73">
        <v>0.23961090336819921</v>
      </c>
      <c r="D10" s="121">
        <v>1133408.639284652</v>
      </c>
      <c r="E10" s="73">
        <v>0.76038909663180076</v>
      </c>
      <c r="F10" s="630">
        <v>1490564.0339993939</v>
      </c>
    </row>
    <row r="11" spans="1:6" ht="18.75" customHeight="1">
      <c r="A11" s="629" t="s">
        <v>2199</v>
      </c>
      <c r="B11" s="121">
        <v>702766.79997489799</v>
      </c>
      <c r="C11" s="73">
        <v>0.20892041546064086</v>
      </c>
      <c r="D11" s="121">
        <v>2661034.6668439079</v>
      </c>
      <c r="E11" s="73">
        <v>0.79107958453935923</v>
      </c>
      <c r="F11" s="630">
        <v>3363801.4668188058</v>
      </c>
    </row>
    <row r="12" spans="1:6" ht="18.75" customHeight="1">
      <c r="A12" s="629" t="s">
        <v>2283</v>
      </c>
      <c r="B12" s="121">
        <v>463515.82612621901</v>
      </c>
      <c r="C12" s="73">
        <v>0.1940337394363375</v>
      </c>
      <c r="D12" s="121">
        <v>1925325.5551341702</v>
      </c>
      <c r="E12" s="73">
        <v>0.80596626056366238</v>
      </c>
      <c r="F12" s="630">
        <v>2388841.3812603895</v>
      </c>
    </row>
    <row r="13" spans="1:6" ht="18.75" customHeight="1">
      <c r="A13" s="629" t="s">
        <v>2344</v>
      </c>
      <c r="B13" s="121">
        <v>1015760.0308743049</v>
      </c>
      <c r="C13" s="73">
        <v>0.19862875950063155</v>
      </c>
      <c r="D13" s="121">
        <v>4098101.7957212301</v>
      </c>
      <c r="E13" s="73">
        <v>0.80137124049936836</v>
      </c>
      <c r="F13" s="630">
        <v>5113861.8265955355</v>
      </c>
    </row>
    <row r="14" spans="1:6" ht="18.75" customHeight="1">
      <c r="A14" s="629" t="s">
        <v>2457</v>
      </c>
      <c r="B14" s="121">
        <v>964253.60114222707</v>
      </c>
      <c r="C14" s="73">
        <v>0.21668589330785434</v>
      </c>
      <c r="D14" s="121">
        <v>3485752.748704799</v>
      </c>
      <c r="E14" s="73">
        <v>0.78331410669214563</v>
      </c>
      <c r="F14" s="630">
        <v>4450006.3498470262</v>
      </c>
    </row>
    <row r="15" spans="1:6" ht="18.75" customHeight="1">
      <c r="A15" s="629" t="s">
        <v>2557</v>
      </c>
      <c r="B15" s="121">
        <v>699803.04407837905</v>
      </c>
      <c r="C15" s="73">
        <v>0.25578757565577553</v>
      </c>
      <c r="D15" s="121">
        <v>2036072.7789918331</v>
      </c>
      <c r="E15" s="73">
        <v>0.74421242434422441</v>
      </c>
      <c r="F15" s="630">
        <v>2735875.8230702123</v>
      </c>
    </row>
    <row r="17" spans="1:6" ht="18.75" customHeight="1">
      <c r="A17" s="1217" t="s">
        <v>2113</v>
      </c>
      <c r="B17" s="1218"/>
      <c r="C17" s="1218"/>
      <c r="D17" s="1218"/>
      <c r="E17" s="1218"/>
      <c r="F17" s="1219"/>
    </row>
    <row r="18" spans="1:6" ht="19.5">
      <c r="A18" s="828" t="s">
        <v>235</v>
      </c>
      <c r="B18" s="828" t="s">
        <v>50</v>
      </c>
      <c r="C18" s="828" t="s">
        <v>236</v>
      </c>
      <c r="D18" s="828" t="s">
        <v>51</v>
      </c>
      <c r="E18" s="828" t="s">
        <v>236</v>
      </c>
      <c r="F18" s="828" t="s">
        <v>48</v>
      </c>
    </row>
    <row r="19" spans="1:6" ht="17.25">
      <c r="A19" s="629" t="s">
        <v>1662</v>
      </c>
      <c r="B19" s="121">
        <v>47880</v>
      </c>
      <c r="C19" s="73">
        <v>0.95561232636116877</v>
      </c>
      <c r="D19" s="121">
        <v>2224</v>
      </c>
      <c r="E19" s="73">
        <v>4.4387673638831233E-2</v>
      </c>
      <c r="F19" s="630">
        <v>50104</v>
      </c>
    </row>
    <row r="20" spans="1:6" ht="17.25">
      <c r="A20" s="629" t="s">
        <v>1722</v>
      </c>
      <c r="B20" s="121">
        <v>89684</v>
      </c>
      <c r="C20" s="73">
        <v>0.97103693197197893</v>
      </c>
      <c r="D20" s="121">
        <v>2675</v>
      </c>
      <c r="E20" s="73">
        <v>2.896306802802109E-2</v>
      </c>
      <c r="F20" s="630">
        <v>92359</v>
      </c>
    </row>
    <row r="21" spans="1:6" ht="17.25">
      <c r="A21" s="629" t="s">
        <v>1877</v>
      </c>
      <c r="B21" s="121">
        <v>79826.193898761499</v>
      </c>
      <c r="C21" s="73">
        <v>0.97793824071407853</v>
      </c>
      <c r="D21" s="121">
        <v>1800.8358822534999</v>
      </c>
      <c r="E21" s="73">
        <v>2.2061759285921519E-2</v>
      </c>
      <c r="F21" s="630">
        <v>81627.029781014993</v>
      </c>
    </row>
    <row r="22" spans="1:6" ht="17.25">
      <c r="A22" s="629" t="s">
        <v>1858</v>
      </c>
      <c r="B22" s="121">
        <v>116122.0024184495</v>
      </c>
      <c r="C22" s="73">
        <v>0.97795135822060619</v>
      </c>
      <c r="D22" s="121">
        <v>2618.0570357699999</v>
      </c>
      <c r="E22" s="73">
        <v>2.2048641779393731E-2</v>
      </c>
      <c r="F22" s="630">
        <v>118740.0594542195</v>
      </c>
    </row>
    <row r="23" spans="1:6" ht="17.25">
      <c r="A23" s="629" t="s">
        <v>1912</v>
      </c>
      <c r="B23" s="121">
        <v>125911.04189077599</v>
      </c>
      <c r="C23" s="73">
        <v>0.97774900111017049</v>
      </c>
      <c r="D23" s="121">
        <v>2865.404567172</v>
      </c>
      <c r="E23" s="73">
        <v>2.2250998889829589E-2</v>
      </c>
      <c r="F23" s="630">
        <v>128776.44645794798</v>
      </c>
    </row>
    <row r="24" spans="1:6" ht="17.25">
      <c r="A24" s="629" t="s">
        <v>1954</v>
      </c>
      <c r="B24" s="121">
        <v>125607.66547859</v>
      </c>
      <c r="C24" s="73">
        <v>0.97717387250732224</v>
      </c>
      <c r="D24" s="121">
        <v>2934.1109775225</v>
      </c>
      <c r="E24" s="73">
        <v>2.2826127492677692E-2</v>
      </c>
      <c r="F24" s="630">
        <v>128541.77645611251</v>
      </c>
    </row>
    <row r="25" spans="1:6" ht="17.25">
      <c r="A25" s="629" t="s">
        <v>1978</v>
      </c>
      <c r="B25" s="121">
        <v>215388.4347811765</v>
      </c>
      <c r="C25" s="73">
        <v>0.98214129922634985</v>
      </c>
      <c r="D25" s="121">
        <v>3916.5012304155002</v>
      </c>
      <c r="E25" s="73">
        <v>1.7858700773650083E-2</v>
      </c>
      <c r="F25" s="630">
        <v>219304.93601159201</v>
      </c>
    </row>
    <row r="26" spans="1:6" ht="17.25">
      <c r="A26" s="629" t="s">
        <v>2077</v>
      </c>
      <c r="B26" s="121">
        <v>49423.801362239501</v>
      </c>
      <c r="C26" s="73">
        <v>0.90882943378956449</v>
      </c>
      <c r="D26" s="121">
        <v>4958.0215901225001</v>
      </c>
      <c r="E26" s="73">
        <v>9.1170566210435483E-2</v>
      </c>
      <c r="F26" s="630">
        <v>54381.822952362003</v>
      </c>
    </row>
    <row r="27" spans="1:6" ht="17.25">
      <c r="A27" s="629" t="s">
        <v>2199</v>
      </c>
      <c r="B27" s="121">
        <v>92277.875636113502</v>
      </c>
      <c r="C27" s="73">
        <v>0.92155501174366217</v>
      </c>
      <c r="D27" s="121">
        <v>7854.9156353654998</v>
      </c>
      <c r="E27" s="73">
        <v>7.8444988256337861E-2</v>
      </c>
      <c r="F27" s="630">
        <v>100132.791271479</v>
      </c>
    </row>
    <row r="28" spans="1:6" ht="17.25">
      <c r="A28" s="629" t="s">
        <v>2283</v>
      </c>
      <c r="B28" s="121">
        <v>164772.38073494402</v>
      </c>
      <c r="C28" s="73">
        <v>0.96536834547326755</v>
      </c>
      <c r="D28" s="121">
        <v>5911.0495925389996</v>
      </c>
      <c r="E28" s="73">
        <v>3.4631654526732447E-2</v>
      </c>
      <c r="F28" s="630">
        <v>170683.43032748302</v>
      </c>
    </row>
    <row r="29" spans="1:6" ht="17.25">
      <c r="A29" s="629" t="s">
        <v>2344</v>
      </c>
      <c r="B29" s="121">
        <v>391129.78626668005</v>
      </c>
      <c r="C29" s="73">
        <v>0.97818630467894963</v>
      </c>
      <c r="D29" s="121">
        <v>8722.2505036085004</v>
      </c>
      <c r="E29" s="73">
        <v>2.1813695321050361E-2</v>
      </c>
      <c r="F29" s="630">
        <v>399852.03677028854</v>
      </c>
    </row>
    <row r="30" spans="1:6" ht="17.25">
      <c r="A30" s="629" t="s">
        <v>2457</v>
      </c>
      <c r="B30" s="121">
        <v>182506.70859041001</v>
      </c>
      <c r="C30" s="73">
        <v>0.97397028322404255</v>
      </c>
      <c r="D30" s="121">
        <v>4877.5594247035006</v>
      </c>
      <c r="E30" s="73">
        <v>2.6029716775957414E-2</v>
      </c>
      <c r="F30" s="630">
        <v>187384.26801511351</v>
      </c>
    </row>
    <row r="31" spans="1:6" ht="17.25">
      <c r="A31" s="629" t="s">
        <v>2557</v>
      </c>
      <c r="B31" s="121">
        <v>194805.62012871698</v>
      </c>
      <c r="C31" s="73">
        <v>0.96954639196398884</v>
      </c>
      <c r="D31" s="121">
        <v>6118.8758452234997</v>
      </c>
      <c r="E31" s="73">
        <v>3.0453608036011229E-2</v>
      </c>
      <c r="F31" s="630">
        <v>200924.49597394047</v>
      </c>
    </row>
    <row r="35" spans="1:9" ht="18.75" customHeight="1">
      <c r="A35" s="1223" t="s">
        <v>235</v>
      </c>
      <c r="B35" s="1217" t="s">
        <v>1614</v>
      </c>
      <c r="C35" s="1218"/>
      <c r="D35" s="1218"/>
      <c r="E35" s="1219"/>
      <c r="F35" s="1220" t="s">
        <v>1783</v>
      </c>
      <c r="G35" s="1221"/>
      <c r="H35" s="1221"/>
      <c r="I35" s="1222"/>
    </row>
    <row r="36" spans="1:9" ht="19.5">
      <c r="A36" s="1224"/>
      <c r="B36" s="633" t="s">
        <v>50</v>
      </c>
      <c r="C36" s="634" t="s">
        <v>236</v>
      </c>
      <c r="D36" s="634" t="s">
        <v>51</v>
      </c>
      <c r="E36" s="635" t="s">
        <v>236</v>
      </c>
      <c r="F36" s="636" t="s">
        <v>50</v>
      </c>
      <c r="G36" s="636" t="s">
        <v>236</v>
      </c>
      <c r="H36" s="636" t="s">
        <v>51</v>
      </c>
      <c r="I36" s="637" t="s">
        <v>236</v>
      </c>
    </row>
    <row r="37" spans="1:9" ht="20.25">
      <c r="A37" s="631" t="s">
        <v>237</v>
      </c>
      <c r="B37" s="638">
        <v>23347.745844804998</v>
      </c>
      <c r="C37" s="639">
        <v>0.31609198361691526</v>
      </c>
      <c r="D37" s="638">
        <v>50516.025003306997</v>
      </c>
      <c r="E37" s="639">
        <v>0.68390801638308474</v>
      </c>
      <c r="F37" s="640">
        <v>16901.978182644001</v>
      </c>
      <c r="G37" s="641">
        <v>0.95136088492827053</v>
      </c>
      <c r="H37" s="640">
        <v>864.12766678699995</v>
      </c>
      <c r="I37" s="641">
        <v>4.8639115071729438E-2</v>
      </c>
    </row>
    <row r="38" spans="1:9" ht="20.25">
      <c r="A38" s="632" t="s">
        <v>238</v>
      </c>
      <c r="B38" s="638">
        <v>24816.0239693845</v>
      </c>
      <c r="C38" s="639">
        <v>0.3445149380573776</v>
      </c>
      <c r="D38" s="638">
        <v>47215.755289056498</v>
      </c>
      <c r="E38" s="639">
        <v>0.65548506194262235</v>
      </c>
      <c r="F38" s="640">
        <v>38500.840561318997</v>
      </c>
      <c r="G38" s="641">
        <v>0.96143016471719522</v>
      </c>
      <c r="H38" s="640">
        <v>1544.5438818079999</v>
      </c>
      <c r="I38" s="641">
        <v>3.8569835282804749E-2</v>
      </c>
    </row>
    <row r="39" spans="1:9" ht="20.25">
      <c r="A39" s="632" t="s">
        <v>239</v>
      </c>
      <c r="B39" s="638">
        <v>29580.575134469</v>
      </c>
      <c r="C39" s="639">
        <v>0.47923130478844644</v>
      </c>
      <c r="D39" s="638">
        <v>32144.472538548001</v>
      </c>
      <c r="E39" s="639">
        <v>0.52076869521155345</v>
      </c>
      <c r="F39" s="640">
        <v>22138.937423520001</v>
      </c>
      <c r="G39" s="641">
        <v>0.95596829675732298</v>
      </c>
      <c r="H39" s="640">
        <v>1019.714906914</v>
      </c>
      <c r="I39" s="641">
        <v>4.4031703242677002E-2</v>
      </c>
    </row>
    <row r="40" spans="1:9" ht="20.25">
      <c r="A40" s="632" t="s">
        <v>240</v>
      </c>
      <c r="B40" s="638">
        <v>25068.047475009</v>
      </c>
      <c r="C40" s="639">
        <v>0.45415699236758922</v>
      </c>
      <c r="D40" s="638">
        <v>30128.829147600001</v>
      </c>
      <c r="E40" s="639">
        <v>0.54584300763241078</v>
      </c>
      <c r="F40" s="640">
        <v>15942.614822242</v>
      </c>
      <c r="G40" s="641">
        <v>0.94485726511459167</v>
      </c>
      <c r="H40" s="640">
        <v>930.42559440599996</v>
      </c>
      <c r="I40" s="641">
        <v>5.5142734885408308E-2</v>
      </c>
    </row>
    <row r="41" spans="1:9" ht="20.25">
      <c r="A41" s="632" t="s">
        <v>241</v>
      </c>
      <c r="B41" s="638">
        <v>23115.483555624</v>
      </c>
      <c r="C41" s="639">
        <v>0.42163244487029161</v>
      </c>
      <c r="D41" s="638">
        <v>31708.294445462001</v>
      </c>
      <c r="E41" s="639">
        <v>0.57836755512970839</v>
      </c>
      <c r="F41" s="640">
        <v>19865.753761760501</v>
      </c>
      <c r="G41" s="641">
        <v>0.9536518385025623</v>
      </c>
      <c r="H41" s="640">
        <v>965.48984277550005</v>
      </c>
      <c r="I41" s="641">
        <v>4.6348161497437666E-2</v>
      </c>
    </row>
    <row r="42" spans="1:9" ht="20.25">
      <c r="A42" s="632" t="s">
        <v>242</v>
      </c>
      <c r="B42" s="638">
        <v>28709.795195637002</v>
      </c>
      <c r="C42" s="639">
        <v>0.57576674160869257</v>
      </c>
      <c r="D42" s="638">
        <v>21153.79212346</v>
      </c>
      <c r="E42" s="639">
        <v>0.42423325839130743</v>
      </c>
      <c r="F42" s="640">
        <v>18263.098120477502</v>
      </c>
      <c r="G42" s="641">
        <v>0.94291070055482862</v>
      </c>
      <c r="H42" s="640">
        <v>1105.7542106405001</v>
      </c>
      <c r="I42" s="641">
        <v>5.7089299445171313E-2</v>
      </c>
    </row>
    <row r="43" spans="1:9" ht="20.25">
      <c r="A43" s="632" t="s">
        <v>243</v>
      </c>
      <c r="B43" s="638">
        <v>16476.5595799435</v>
      </c>
      <c r="C43" s="639">
        <v>0.3323574498266097</v>
      </c>
      <c r="D43" s="638">
        <v>33098.256897133499</v>
      </c>
      <c r="E43" s="639">
        <v>0.66764255017339036</v>
      </c>
      <c r="F43" s="640">
        <v>31141.475401023999</v>
      </c>
      <c r="G43" s="641">
        <v>0.96698625452475184</v>
      </c>
      <c r="H43" s="640">
        <v>1063.196852905</v>
      </c>
      <c r="I43" s="641">
        <v>3.3013745475248206E-2</v>
      </c>
    </row>
    <row r="44" spans="1:9" ht="20.25">
      <c r="A44" s="632" t="s">
        <v>244</v>
      </c>
      <c r="B44" s="638">
        <v>30926.688766938001</v>
      </c>
      <c r="C44" s="639">
        <v>0.45323851098186163</v>
      </c>
      <c r="D44" s="638">
        <v>37308.220706974003</v>
      </c>
      <c r="E44" s="639">
        <v>0.54676148901813837</v>
      </c>
      <c r="F44" s="640">
        <v>34944.309221062998</v>
      </c>
      <c r="G44" s="641">
        <v>0.96487034746023359</v>
      </c>
      <c r="H44" s="640">
        <v>1272.2760569950001</v>
      </c>
      <c r="I44" s="641">
        <v>3.51296525397665E-2</v>
      </c>
    </row>
    <row r="45" spans="1:9" ht="20.25">
      <c r="A45" s="632" t="s">
        <v>245</v>
      </c>
      <c r="B45" s="638">
        <v>24611.216635664499</v>
      </c>
      <c r="C45" s="639">
        <v>0.51094398222975701</v>
      </c>
      <c r="D45" s="638">
        <v>23556.914297713502</v>
      </c>
      <c r="E45" s="639">
        <v>0.48905601777024299</v>
      </c>
      <c r="F45" s="640">
        <v>24888.488913866498</v>
      </c>
      <c r="G45" s="641">
        <v>0.94974562390663697</v>
      </c>
      <c r="H45" s="640">
        <v>1316.9373470005</v>
      </c>
      <c r="I45" s="641">
        <v>5.0254376093362946E-2</v>
      </c>
    </row>
    <row r="46" spans="1:9" ht="20.25">
      <c r="A46" s="632" t="s">
        <v>246</v>
      </c>
      <c r="B46" s="638">
        <v>20928.483266032999</v>
      </c>
      <c r="C46" s="639">
        <v>0.49977690407533509</v>
      </c>
      <c r="D46" s="638">
        <v>20947.167840242</v>
      </c>
      <c r="E46" s="639">
        <v>0.50022309592466496</v>
      </c>
      <c r="F46" s="640">
        <v>28322.671785371</v>
      </c>
      <c r="G46" s="641">
        <v>0.96236289931108487</v>
      </c>
      <c r="H46" s="640">
        <v>1107.6728441299999</v>
      </c>
      <c r="I46" s="641">
        <v>3.7637100688915071E-2</v>
      </c>
    </row>
    <row r="47" spans="1:9" ht="20.25">
      <c r="A47" s="632" t="s">
        <v>247</v>
      </c>
      <c r="B47" s="638">
        <v>25350.4699373775</v>
      </c>
      <c r="C47" s="639">
        <v>0.47450151596554274</v>
      </c>
      <c r="D47" s="638">
        <v>28075.0072938025</v>
      </c>
      <c r="E47" s="639">
        <v>0.5254984840344572</v>
      </c>
      <c r="F47" s="640">
        <v>52835.509066879997</v>
      </c>
      <c r="G47" s="641">
        <v>0.96475714421976233</v>
      </c>
      <c r="H47" s="640">
        <v>1930.0963328190001</v>
      </c>
      <c r="I47" s="641">
        <v>3.5242855780237725E-2</v>
      </c>
    </row>
    <row r="48" spans="1:9" ht="20.25">
      <c r="A48" s="632" t="s">
        <v>248</v>
      </c>
      <c r="B48" s="638">
        <v>72991.332819539006</v>
      </c>
      <c r="C48" s="639">
        <v>0.76272245504228897</v>
      </c>
      <c r="D48" s="638">
        <v>22707.085834586</v>
      </c>
      <c r="E48" s="639">
        <v>0.23727754495771103</v>
      </c>
      <c r="F48" s="640">
        <v>33140.359813427996</v>
      </c>
      <c r="G48" s="641">
        <v>0.94330632689030636</v>
      </c>
      <c r="H48" s="640">
        <v>1991.769452235</v>
      </c>
      <c r="I48" s="641">
        <v>5.6693673109693664E-2</v>
      </c>
    </row>
    <row r="49" spans="1:9" ht="20.25">
      <c r="A49" s="632" t="s">
        <v>249</v>
      </c>
      <c r="B49" s="638">
        <v>12709.290052394501</v>
      </c>
      <c r="C49" s="639">
        <v>0.30529231270219676</v>
      </c>
      <c r="D49" s="638">
        <v>28920.615201040499</v>
      </c>
      <c r="E49" s="639">
        <v>0.6947076872978033</v>
      </c>
      <c r="F49" s="640">
        <v>16367.360108624</v>
      </c>
      <c r="G49" s="641">
        <v>0.95112036926514387</v>
      </c>
      <c r="H49" s="640">
        <v>841.14539449100005</v>
      </c>
      <c r="I49" s="641">
        <v>4.8879630734856086E-2</v>
      </c>
    </row>
    <row r="50" spans="1:9" ht="20.25">
      <c r="A50" s="632" t="s">
        <v>250</v>
      </c>
      <c r="B50" s="638">
        <v>54111.708667279003</v>
      </c>
      <c r="C50" s="639">
        <v>0.59634383532545365</v>
      </c>
      <c r="D50" s="638">
        <v>36627.400990403003</v>
      </c>
      <c r="E50" s="639">
        <v>0.40365616467454629</v>
      </c>
      <c r="F50" s="640">
        <v>20278.784327570502</v>
      </c>
      <c r="G50" s="641">
        <v>0.94157313465256987</v>
      </c>
      <c r="H50" s="640">
        <v>1258.3470765165</v>
      </c>
      <c r="I50" s="641">
        <v>5.8426865347430128E-2</v>
      </c>
    </row>
    <row r="51" spans="1:9" ht="20.25">
      <c r="A51" s="632" t="s">
        <v>251</v>
      </c>
      <c r="B51" s="638">
        <v>25838.699335010999</v>
      </c>
      <c r="C51" s="639">
        <v>0.51952589759876699</v>
      </c>
      <c r="D51" s="638">
        <v>23896.452376263998</v>
      </c>
      <c r="E51" s="639">
        <v>0.48047410240123289</v>
      </c>
      <c r="F51" s="640">
        <v>18974.799449568502</v>
      </c>
      <c r="G51" s="641">
        <v>0.93805641853972854</v>
      </c>
      <c r="H51" s="640">
        <v>1252.9811770025001</v>
      </c>
      <c r="I51" s="641">
        <v>6.1943581460271374E-2</v>
      </c>
    </row>
    <row r="52" spans="1:9" ht="20.25">
      <c r="A52" s="632" t="s">
        <v>252</v>
      </c>
      <c r="B52" s="638">
        <v>23270.7185232745</v>
      </c>
      <c r="C52" s="639">
        <v>0.51403789407534695</v>
      </c>
      <c r="D52" s="638">
        <v>21999.715410655499</v>
      </c>
      <c r="E52" s="639">
        <v>0.48596210592465305</v>
      </c>
      <c r="F52" s="640">
        <v>19000.478868982002</v>
      </c>
      <c r="G52" s="641">
        <v>0.94583645995654286</v>
      </c>
      <c r="H52" s="640">
        <v>1088.0667447650001</v>
      </c>
      <c r="I52" s="641">
        <v>5.4163540043457088E-2</v>
      </c>
    </row>
    <row r="53" spans="1:9" ht="20.25">
      <c r="A53" s="632" t="s">
        <v>253</v>
      </c>
      <c r="B53" s="638">
        <v>34610.722554886997</v>
      </c>
      <c r="C53" s="639">
        <v>0.568873727967803</v>
      </c>
      <c r="D53" s="638">
        <v>26230.059596413001</v>
      </c>
      <c r="E53" s="639">
        <v>0.43112627203219706</v>
      </c>
      <c r="F53" s="640">
        <v>18535.849999999999</v>
      </c>
      <c r="G53" s="641">
        <v>0.93567687745059847</v>
      </c>
      <c r="H53" s="640">
        <v>1274.2473174669999</v>
      </c>
      <c r="I53" s="641">
        <v>6.4323122549401507E-2</v>
      </c>
    </row>
    <row r="54" spans="1:9" ht="20.25">
      <c r="A54" s="632" t="s">
        <v>254</v>
      </c>
      <c r="B54" s="638">
        <v>24105.251169702002</v>
      </c>
      <c r="C54" s="639">
        <v>0.5139509124230387</v>
      </c>
      <c r="D54" s="638">
        <v>22796.603826637998</v>
      </c>
      <c r="E54" s="639">
        <v>0.48604908757696125</v>
      </c>
      <c r="F54" s="640">
        <v>30483.977633765</v>
      </c>
      <c r="G54" s="641">
        <v>0.95108714207235678</v>
      </c>
      <c r="H54" s="640">
        <v>1567.741168092</v>
      </c>
      <c r="I54" s="641">
        <v>4.891285792764314E-2</v>
      </c>
    </row>
    <row r="55" spans="1:9" ht="20.25">
      <c r="A55" s="632" t="s">
        <v>255</v>
      </c>
      <c r="B55" s="638">
        <v>27868.2430113925</v>
      </c>
      <c r="C55" s="639">
        <v>0.52726181439703057</v>
      </c>
      <c r="D55" s="638">
        <v>24986.415244605501</v>
      </c>
      <c r="E55" s="639">
        <v>0.47273818560296937</v>
      </c>
      <c r="F55" s="640">
        <v>33458.639088449003</v>
      </c>
      <c r="G55" s="641">
        <v>0.95578468426859531</v>
      </c>
      <c r="H55" s="640">
        <v>1547.8217171589999</v>
      </c>
      <c r="I55" s="641">
        <v>4.421531573140465E-2</v>
      </c>
    </row>
    <row r="56" spans="1:9" ht="20.25">
      <c r="A56" s="632" t="s">
        <v>256</v>
      </c>
      <c r="B56" s="638">
        <v>21663.636967848499</v>
      </c>
      <c r="C56" s="639">
        <v>0.45808422414235994</v>
      </c>
      <c r="D56" s="638">
        <v>25628.183675850501</v>
      </c>
      <c r="E56" s="639">
        <v>0.54191577585764006</v>
      </c>
      <c r="F56" s="640">
        <v>44181.440947666</v>
      </c>
      <c r="G56" s="641">
        <v>0.96903809818115261</v>
      </c>
      <c r="H56" s="640">
        <v>1411.648767375</v>
      </c>
      <c r="I56" s="641">
        <v>3.0961901818847386E-2</v>
      </c>
    </row>
    <row r="57" spans="1:9" ht="20.25">
      <c r="A57" s="632" t="s">
        <v>257</v>
      </c>
      <c r="B57" s="638">
        <v>31187.864790494499</v>
      </c>
      <c r="C57" s="639">
        <v>0.50264924232996666</v>
      </c>
      <c r="D57" s="638">
        <v>30859.109847181498</v>
      </c>
      <c r="E57" s="639">
        <v>0.49735075767003328</v>
      </c>
      <c r="F57" s="640">
        <v>43599.639252492503</v>
      </c>
      <c r="G57" s="641">
        <v>0.97498149712276694</v>
      </c>
      <c r="H57" s="640">
        <v>1118.7881034704999</v>
      </c>
      <c r="I57" s="641">
        <v>2.5018502877233104E-2</v>
      </c>
    </row>
    <row r="58" spans="1:9" ht="20.25">
      <c r="A58" s="632" t="s">
        <v>258</v>
      </c>
      <c r="B58" s="638">
        <v>34207.324004146998</v>
      </c>
      <c r="C58" s="639">
        <v>0.51506361358166264</v>
      </c>
      <c r="D58" s="638">
        <v>32206.460821916</v>
      </c>
      <c r="E58" s="639">
        <v>0.48493638641833742</v>
      </c>
      <c r="F58" s="640">
        <v>26589.918701375002</v>
      </c>
      <c r="G58" s="641">
        <v>0.95960170051620164</v>
      </c>
      <c r="H58" s="640">
        <v>1119.4097492430001</v>
      </c>
      <c r="I58" s="641">
        <v>4.0398299483798347E-2</v>
      </c>
    </row>
    <row r="59" spans="1:9" ht="20.25">
      <c r="A59" s="632" t="s">
        <v>259</v>
      </c>
      <c r="B59" s="638">
        <v>37854.144376962999</v>
      </c>
      <c r="C59" s="639">
        <v>0.56300228370368566</v>
      </c>
      <c r="D59" s="638">
        <v>29382.073792422001</v>
      </c>
      <c r="E59" s="639">
        <v>0.43699771629631434</v>
      </c>
      <c r="F59" s="640">
        <v>32092.2420892595</v>
      </c>
      <c r="G59" s="641">
        <v>0.96967247008381874</v>
      </c>
      <c r="H59" s="640">
        <v>1003.7187422215</v>
      </c>
      <c r="I59" s="641">
        <v>3.0327529916181158E-2</v>
      </c>
    </row>
    <row r="60" spans="1:9" ht="20.25">
      <c r="A60" s="632" t="s">
        <v>260</v>
      </c>
      <c r="B60" s="638">
        <v>73487.503364037999</v>
      </c>
      <c r="C60" s="639">
        <v>0.77047314222048802</v>
      </c>
      <c r="D60" s="638">
        <v>21892.204684250999</v>
      </c>
      <c r="E60" s="639">
        <v>0.22952685777951193</v>
      </c>
      <c r="F60" s="640">
        <v>134018.95738056549</v>
      </c>
      <c r="G60" s="641">
        <v>0.98513491893214666</v>
      </c>
      <c r="H60" s="640">
        <v>2022.2637811385</v>
      </c>
      <c r="I60" s="641">
        <v>1.4865081067853376E-2</v>
      </c>
    </row>
    <row r="61" spans="1:9" ht="20.25">
      <c r="A61" s="632" t="s">
        <v>261</v>
      </c>
      <c r="B61" s="638">
        <v>9366</v>
      </c>
      <c r="C61" s="639">
        <v>0.43371150729335495</v>
      </c>
      <c r="D61" s="638">
        <v>12229</v>
      </c>
      <c r="E61" s="639">
        <v>0.56628849270664505</v>
      </c>
      <c r="F61" s="640">
        <v>22223.523985040501</v>
      </c>
      <c r="G61" s="641">
        <v>0.93959221665138049</v>
      </c>
      <c r="H61" s="640">
        <v>1428.7834640814999</v>
      </c>
      <c r="I61" s="641">
        <v>6.0407783348619452E-2</v>
      </c>
    </row>
    <row r="62" spans="1:9" ht="20.25">
      <c r="A62" s="632" t="s">
        <v>262</v>
      </c>
      <c r="B62" s="638">
        <v>36312</v>
      </c>
      <c r="C62" s="639">
        <v>0.63968994979300631</v>
      </c>
      <c r="D62" s="638">
        <v>20453</v>
      </c>
      <c r="E62" s="639">
        <v>0.36031005020699375</v>
      </c>
      <c r="F62" s="640">
        <v>44061.531278679497</v>
      </c>
      <c r="G62" s="641">
        <v>0.9584329318337802</v>
      </c>
      <c r="H62" s="640">
        <v>1910.9408841625</v>
      </c>
      <c r="I62" s="641">
        <v>4.1567068166219898E-2</v>
      </c>
    </row>
    <row r="63" spans="1:9" ht="20.25">
      <c r="A63" s="632" t="s">
        <v>263</v>
      </c>
      <c r="B63" s="638">
        <v>37645</v>
      </c>
      <c r="C63" s="639">
        <v>0.52665817932539627</v>
      </c>
      <c r="D63" s="638">
        <v>33834</v>
      </c>
      <c r="E63" s="639">
        <v>0.47334182067460373</v>
      </c>
      <c r="F63" s="640">
        <v>29436.941172587001</v>
      </c>
      <c r="G63" s="641">
        <v>0.9464022160479868</v>
      </c>
      <c r="H63" s="640">
        <v>1667.1081136780001</v>
      </c>
      <c r="I63" s="641">
        <v>5.3597783952013138E-2</v>
      </c>
    </row>
    <row r="64" spans="1:9" ht="20.25">
      <c r="A64" s="632" t="s">
        <v>264</v>
      </c>
      <c r="B64" s="638">
        <v>46846</v>
      </c>
      <c r="C64" s="639">
        <v>0.45126239030545895</v>
      </c>
      <c r="D64" s="638">
        <v>56965</v>
      </c>
      <c r="E64" s="639">
        <v>0.548737609694541</v>
      </c>
      <c r="F64" s="640">
        <v>41582.426817305997</v>
      </c>
      <c r="G64" s="641">
        <v>0.94926716532478084</v>
      </c>
      <c r="H64" s="640">
        <v>2222.3399925509998</v>
      </c>
      <c r="I64" s="641">
        <v>5.07328346752191E-2</v>
      </c>
    </row>
    <row r="65" spans="1:9" ht="20.25">
      <c r="A65" s="632" t="s">
        <v>265</v>
      </c>
      <c r="B65" s="638">
        <v>77063</v>
      </c>
      <c r="C65" s="639">
        <v>0.46041845903833284</v>
      </c>
      <c r="D65" s="638">
        <v>90313</v>
      </c>
      <c r="E65" s="639">
        <v>0.53958154096166711</v>
      </c>
      <c r="F65" s="640">
        <v>54228.315024408497</v>
      </c>
      <c r="G65" s="641">
        <v>0.945567998648846</v>
      </c>
      <c r="H65" s="640">
        <v>3121.6747192134999</v>
      </c>
      <c r="I65" s="641">
        <v>5.4432001351153989E-2</v>
      </c>
    </row>
    <row r="66" spans="1:9" ht="20.25">
      <c r="A66" s="632" t="s">
        <v>266</v>
      </c>
      <c r="B66" s="638">
        <v>80077</v>
      </c>
      <c r="C66" s="639">
        <v>0.36779302140793579</v>
      </c>
      <c r="D66" s="638">
        <v>137646</v>
      </c>
      <c r="E66" s="639">
        <v>0.63220697859206421</v>
      </c>
      <c r="F66" s="640">
        <v>54254.905938276999</v>
      </c>
      <c r="G66" s="641">
        <v>0.9478810396777908</v>
      </c>
      <c r="H66" s="640">
        <v>2983.1900539369999</v>
      </c>
      <c r="I66" s="641">
        <v>5.2118960322209147E-2</v>
      </c>
    </row>
    <row r="67" spans="1:9" ht="20.25">
      <c r="A67" s="632" t="s">
        <v>267</v>
      </c>
      <c r="B67" s="638">
        <v>133651</v>
      </c>
      <c r="C67" s="639">
        <v>0.35283293821971839</v>
      </c>
      <c r="D67" s="638">
        <v>245143</v>
      </c>
      <c r="E67" s="639">
        <v>0.64716706178028161</v>
      </c>
      <c r="F67" s="640">
        <v>57304.515014190503</v>
      </c>
      <c r="G67" s="641">
        <v>0.94621596117167117</v>
      </c>
      <c r="H67" s="640">
        <v>3257.2566803304999</v>
      </c>
      <c r="I67" s="641">
        <v>5.3784038828328766E-2</v>
      </c>
    </row>
    <row r="68" spans="1:9" ht="20.25">
      <c r="A68" s="632" t="s">
        <v>268</v>
      </c>
      <c r="B68" s="638">
        <v>69685</v>
      </c>
      <c r="C68" s="639">
        <v>0.36595997206131803</v>
      </c>
      <c r="D68" s="638">
        <v>120732</v>
      </c>
      <c r="E68" s="639">
        <v>0.63404002793868197</v>
      </c>
      <c r="F68" s="640">
        <v>38104.911905066001</v>
      </c>
      <c r="G68" s="641">
        <v>0.93297389309220602</v>
      </c>
      <c r="H68" s="640">
        <v>2737.508431877</v>
      </c>
      <c r="I68" s="641">
        <v>6.7026106907793967E-2</v>
      </c>
    </row>
    <row r="69" spans="1:9" ht="20.25">
      <c r="A69" s="632" t="s">
        <v>269</v>
      </c>
      <c r="B69" s="638">
        <v>36899</v>
      </c>
      <c r="C69" s="639">
        <v>0.30625897429512877</v>
      </c>
      <c r="D69" s="638">
        <v>83584</v>
      </c>
      <c r="E69" s="639">
        <v>0.69374102570487117</v>
      </c>
      <c r="F69" s="640">
        <v>61104.182446889499</v>
      </c>
      <c r="G69" s="641">
        <v>0.96247938357140816</v>
      </c>
      <c r="H69" s="640">
        <v>2382.0422867295001</v>
      </c>
      <c r="I69" s="641">
        <v>3.7520616428591863E-2</v>
      </c>
    </row>
    <row r="70" spans="1:9" ht="20.25">
      <c r="A70" s="632" t="s">
        <v>270</v>
      </c>
      <c r="B70" s="638">
        <v>64230</v>
      </c>
      <c r="C70" s="639">
        <v>0.3558192484751791</v>
      </c>
      <c r="D70" s="638">
        <v>116283</v>
      </c>
      <c r="E70" s="639">
        <v>0.6441807515248209</v>
      </c>
      <c r="F70" s="640">
        <v>42545.787244794497</v>
      </c>
      <c r="G70" s="641">
        <v>0.94066958018633751</v>
      </c>
      <c r="H70" s="640">
        <v>2683.4708719255</v>
      </c>
      <c r="I70" s="641">
        <v>5.9330419813662508E-2</v>
      </c>
    </row>
    <row r="71" spans="1:9" ht="20.25">
      <c r="A71" s="632" t="s">
        <v>271</v>
      </c>
      <c r="B71" s="638">
        <v>40968</v>
      </c>
      <c r="C71" s="639">
        <v>0.3084382340540866</v>
      </c>
      <c r="D71" s="638">
        <v>91856</v>
      </c>
      <c r="E71" s="639">
        <v>0.69156176594591334</v>
      </c>
      <c r="F71" s="640">
        <v>47312.415226616002</v>
      </c>
      <c r="G71" s="641">
        <v>0.96302297995434594</v>
      </c>
      <c r="H71" s="640">
        <v>1816.6462926209999</v>
      </c>
      <c r="I71" s="641">
        <v>3.6977020045654098E-2</v>
      </c>
    </row>
    <row r="72" spans="1:9" ht="20.25">
      <c r="A72" s="632" t="s">
        <v>272</v>
      </c>
      <c r="B72" s="638">
        <v>118285</v>
      </c>
      <c r="C72" s="639">
        <v>0.52764816615664623</v>
      </c>
      <c r="D72" s="638">
        <v>105889</v>
      </c>
      <c r="E72" s="639">
        <v>0.47235183384335383</v>
      </c>
      <c r="F72" s="640">
        <v>99963.758621330999</v>
      </c>
      <c r="G72" s="641">
        <v>0.97583412368641653</v>
      </c>
      <c r="H72" s="640">
        <v>2475.5353067159999</v>
      </c>
      <c r="I72" s="641">
        <v>2.4165876313583412E-2</v>
      </c>
    </row>
    <row r="73" spans="1:9" ht="20.25">
      <c r="A73" s="632" t="s">
        <v>335</v>
      </c>
      <c r="B73" s="638">
        <v>63671</v>
      </c>
      <c r="C73" s="639">
        <v>0.3175642649801993</v>
      </c>
      <c r="D73" s="638">
        <v>136827</v>
      </c>
      <c r="E73" s="639">
        <v>0.6824357350198007</v>
      </c>
      <c r="F73" s="640">
        <v>18755.4619537285</v>
      </c>
      <c r="G73" s="641">
        <v>0.93229037192961817</v>
      </c>
      <c r="H73" s="640">
        <v>1362.1564604885</v>
      </c>
      <c r="I73" s="641">
        <v>6.7709628070381944E-2</v>
      </c>
    </row>
    <row r="74" spans="1:9" ht="20.25">
      <c r="A74" s="632" t="s">
        <v>1505</v>
      </c>
      <c r="B74" s="638">
        <v>106177</v>
      </c>
      <c r="C74" s="639">
        <v>0.27490187346596384</v>
      </c>
      <c r="D74" s="638">
        <v>280059</v>
      </c>
      <c r="E74" s="639">
        <v>0.72509812653403616</v>
      </c>
      <c r="F74" s="640">
        <v>27019.4343472685</v>
      </c>
      <c r="G74" s="641">
        <v>0.92890935343627434</v>
      </c>
      <c r="H74" s="640">
        <v>2067.8326151285</v>
      </c>
      <c r="I74" s="641">
        <v>7.1090646563725685E-2</v>
      </c>
    </row>
    <row r="75" spans="1:9" ht="20.25">
      <c r="A75" s="632" t="s">
        <v>1553</v>
      </c>
      <c r="B75" s="638">
        <v>114715</v>
      </c>
      <c r="C75" s="639">
        <v>0.32460201130723654</v>
      </c>
      <c r="D75" s="638">
        <v>238687</v>
      </c>
      <c r="E75" s="639">
        <v>0.67539798869276346</v>
      </c>
      <c r="F75" s="640">
        <v>36684</v>
      </c>
      <c r="G75" s="641">
        <v>0.95710707576706322</v>
      </c>
      <c r="H75" s="640">
        <v>1644</v>
      </c>
      <c r="I75" s="641">
        <v>4.2892924232936759E-2</v>
      </c>
    </row>
    <row r="76" spans="1:9" ht="20.25">
      <c r="A76" s="632" t="s">
        <v>1574</v>
      </c>
      <c r="B76" s="638">
        <v>97289</v>
      </c>
      <c r="C76" s="639">
        <v>0.26810314181862271</v>
      </c>
      <c r="D76" s="638">
        <v>265590</v>
      </c>
      <c r="E76" s="639">
        <v>0.73189685818137729</v>
      </c>
      <c r="F76" s="640">
        <v>60162</v>
      </c>
      <c r="G76" s="641">
        <v>0.96447465452563408</v>
      </c>
      <c r="H76" s="640">
        <v>2216</v>
      </c>
      <c r="I76" s="641">
        <v>3.5525345474365963E-2</v>
      </c>
    </row>
    <row r="77" spans="1:9" ht="20.25">
      <c r="A77" s="632" t="s">
        <v>1615</v>
      </c>
      <c r="B77" s="638">
        <v>83979</v>
      </c>
      <c r="C77" s="639">
        <v>0.25164282953227679</v>
      </c>
      <c r="D77" s="638">
        <v>249744</v>
      </c>
      <c r="E77" s="639">
        <v>0.74835717046772321</v>
      </c>
      <c r="F77" s="640">
        <v>44870</v>
      </c>
      <c r="G77" s="641">
        <v>0.95059531375789164</v>
      </c>
      <c r="H77" s="640">
        <v>2332</v>
      </c>
      <c r="I77" s="641">
        <v>4.9404686242108385E-2</v>
      </c>
    </row>
    <row r="78" spans="1:9" ht="20.25">
      <c r="A78" s="632" t="s">
        <v>1662</v>
      </c>
      <c r="B78" s="638">
        <v>121166</v>
      </c>
      <c r="C78" s="639">
        <v>0.24897924796209192</v>
      </c>
      <c r="D78" s="638">
        <v>365485</v>
      </c>
      <c r="E78" s="639">
        <v>0.75102075203790808</v>
      </c>
      <c r="F78" s="640">
        <v>47880</v>
      </c>
      <c r="G78" s="641">
        <v>0.95561232636116877</v>
      </c>
      <c r="H78" s="640">
        <v>2224</v>
      </c>
      <c r="I78" s="641">
        <v>4.4387673638831233E-2</v>
      </c>
    </row>
    <row r="79" spans="1:9" ht="20.25">
      <c r="A79" s="632" t="s">
        <v>1722</v>
      </c>
      <c r="B79" s="638">
        <v>129673</v>
      </c>
      <c r="C79" s="639">
        <v>0.23517900540462114</v>
      </c>
      <c r="D79" s="638">
        <v>421707</v>
      </c>
      <c r="E79" s="639">
        <v>0.76482099459537889</v>
      </c>
      <c r="F79" s="640">
        <v>89684</v>
      </c>
      <c r="G79" s="641">
        <v>0.97103693197197893</v>
      </c>
      <c r="H79" s="640">
        <v>2675</v>
      </c>
      <c r="I79" s="641">
        <v>2.896306802802109E-2</v>
      </c>
    </row>
    <row r="80" spans="1:9" ht="20.25">
      <c r="A80" s="632" t="s">
        <v>1877</v>
      </c>
      <c r="B80" s="638">
        <v>86577.885555492496</v>
      </c>
      <c r="C80" s="639">
        <v>0.28542435054220366</v>
      </c>
      <c r="D80" s="638">
        <v>216752.52543090598</v>
      </c>
      <c r="E80" s="639">
        <v>0.71457564945779639</v>
      </c>
      <c r="F80" s="640">
        <v>79826.193898761499</v>
      </c>
      <c r="G80" s="641">
        <v>0.97793824071407853</v>
      </c>
      <c r="H80" s="640">
        <v>1800.8358822534999</v>
      </c>
      <c r="I80" s="641">
        <v>2.2061759285921519E-2</v>
      </c>
    </row>
    <row r="81" spans="1:9" ht="20.25">
      <c r="A81" s="632" t="s">
        <v>1858</v>
      </c>
      <c r="B81" s="638">
        <v>115044.28478775649</v>
      </c>
      <c r="C81" s="639">
        <v>0.19410272494581748</v>
      </c>
      <c r="D81" s="638">
        <v>477653.65296592703</v>
      </c>
      <c r="E81" s="639">
        <v>0.80589727505418252</v>
      </c>
      <c r="F81" s="640">
        <v>116122.0024184495</v>
      </c>
      <c r="G81" s="641">
        <v>0.97795135822060619</v>
      </c>
      <c r="H81" s="640">
        <v>2618.0570357699999</v>
      </c>
      <c r="I81" s="641">
        <v>2.2048641779393731E-2</v>
      </c>
    </row>
    <row r="82" spans="1:9" ht="20.25">
      <c r="A82" s="632" t="s">
        <v>1912</v>
      </c>
      <c r="B82" s="638">
        <v>190228.9221715325</v>
      </c>
      <c r="C82" s="639">
        <v>0.23110955420360579</v>
      </c>
      <c r="D82" s="638">
        <v>632882.53605897503</v>
      </c>
      <c r="E82" s="639">
        <v>0.76889044579639421</v>
      </c>
      <c r="F82" s="640">
        <v>125911.04189077599</v>
      </c>
      <c r="G82" s="641">
        <v>0.97774900111017049</v>
      </c>
      <c r="H82" s="640">
        <v>2865.404567172</v>
      </c>
      <c r="I82" s="641">
        <v>2.2250998889829589E-2</v>
      </c>
    </row>
    <row r="83" spans="1:9" ht="20.25">
      <c r="A83" s="632" t="s">
        <v>1954</v>
      </c>
      <c r="B83" s="638">
        <v>232302.68591564649</v>
      </c>
      <c r="C83" s="639">
        <v>0.20728332910201422</v>
      </c>
      <c r="D83" s="638">
        <v>888398.5635385199</v>
      </c>
      <c r="E83" s="639">
        <v>0.79271667089798592</v>
      </c>
      <c r="F83" s="640">
        <v>125607.66547859</v>
      </c>
      <c r="G83" s="641">
        <v>0.97717387250732224</v>
      </c>
      <c r="H83" s="640">
        <v>2934.1109775225</v>
      </c>
      <c r="I83" s="641">
        <v>2.2826127492677692E-2</v>
      </c>
    </row>
    <row r="84" spans="1:9" ht="20.25">
      <c r="A84" s="632" t="s">
        <v>1978</v>
      </c>
      <c r="B84" s="638">
        <v>389609.391961043</v>
      </c>
      <c r="C84" s="639">
        <v>0.29902423386144772</v>
      </c>
      <c r="D84" s="638">
        <v>913326.45016059501</v>
      </c>
      <c r="E84" s="639">
        <v>0.70097576613855239</v>
      </c>
      <c r="F84" s="640">
        <v>215388.4347811765</v>
      </c>
      <c r="G84" s="641">
        <v>0.98214129922634985</v>
      </c>
      <c r="H84" s="640">
        <v>3916.5012304155002</v>
      </c>
      <c r="I84" s="641">
        <v>1.7858700773650083E-2</v>
      </c>
    </row>
    <row r="85" spans="1:9" ht="20.25">
      <c r="A85" s="632" t="s">
        <v>2077</v>
      </c>
      <c r="B85" s="638">
        <v>357155.39471474197</v>
      </c>
      <c r="C85" s="639">
        <v>0.23961090336819921</v>
      </c>
      <c r="D85" s="638">
        <v>1133408.639284652</v>
      </c>
      <c r="E85" s="639">
        <v>0.76038909663180076</v>
      </c>
      <c r="F85" s="640">
        <v>49423.801362239501</v>
      </c>
      <c r="G85" s="641">
        <v>0.90882943378956449</v>
      </c>
      <c r="H85" s="640">
        <v>4958.0215901225001</v>
      </c>
      <c r="I85" s="641">
        <v>9.1170566210435483E-2</v>
      </c>
    </row>
    <row r="86" spans="1:9" ht="20.25">
      <c r="A86" s="632" t="s">
        <v>2199</v>
      </c>
      <c r="B86" s="638">
        <v>702766.79997489799</v>
      </c>
      <c r="C86" s="639">
        <v>0.20892041546064086</v>
      </c>
      <c r="D86" s="638">
        <v>2661034.6668439079</v>
      </c>
      <c r="E86" s="639">
        <v>0.79107958453935923</v>
      </c>
      <c r="F86" s="640">
        <v>92277.875636113502</v>
      </c>
      <c r="G86" s="641">
        <v>0.92155501174366217</v>
      </c>
      <c r="H86" s="640">
        <v>7854.9156353654998</v>
      </c>
      <c r="I86" s="641">
        <v>7.8444988256337861E-2</v>
      </c>
    </row>
    <row r="87" spans="1:9" ht="20.25">
      <c r="A87" s="632" t="s">
        <v>2283</v>
      </c>
      <c r="B87" s="638">
        <v>463515.82612621901</v>
      </c>
      <c r="C87" s="639">
        <v>0.1940337394363375</v>
      </c>
      <c r="D87" s="638">
        <v>1925325.5551341702</v>
      </c>
      <c r="E87" s="639">
        <v>0.80596626056366238</v>
      </c>
      <c r="F87" s="640">
        <v>164772.38073494402</v>
      </c>
      <c r="G87" s="641">
        <v>0.96536834547326755</v>
      </c>
      <c r="H87" s="640">
        <v>5911.0495925389996</v>
      </c>
      <c r="I87" s="641">
        <v>3.4631654526732447E-2</v>
      </c>
    </row>
    <row r="88" spans="1:9" ht="20.25">
      <c r="A88" s="632" t="s">
        <v>2344</v>
      </c>
      <c r="B88" s="638">
        <v>1015760.0308743049</v>
      </c>
      <c r="C88" s="639">
        <v>0.19862875950063155</v>
      </c>
      <c r="D88" s="638">
        <v>4098101.7957212301</v>
      </c>
      <c r="E88" s="639">
        <v>0.80137124049936836</v>
      </c>
      <c r="F88" s="640">
        <v>391129.78626668005</v>
      </c>
      <c r="G88" s="641">
        <v>0.97818630467894963</v>
      </c>
      <c r="H88" s="640">
        <v>8722.2505036085004</v>
      </c>
      <c r="I88" s="641">
        <v>2.1813695321050361E-2</v>
      </c>
    </row>
    <row r="89" spans="1:9" ht="20.25">
      <c r="A89" s="632" t="s">
        <v>2457</v>
      </c>
      <c r="B89" s="638">
        <v>964253.60114222707</v>
      </c>
      <c r="C89" s="639">
        <v>0.21668589330785434</v>
      </c>
      <c r="D89" s="638">
        <v>3485752.748704799</v>
      </c>
      <c r="E89" s="639">
        <v>0.78331410669214563</v>
      </c>
      <c r="F89" s="640">
        <v>182506.70859041001</v>
      </c>
      <c r="G89" s="641">
        <v>0.97397028322404255</v>
      </c>
      <c r="H89" s="640">
        <v>4877.5594247035006</v>
      </c>
      <c r="I89" s="641">
        <v>2.6029716775957414E-2</v>
      </c>
    </row>
    <row r="90" spans="1:9" ht="20.25">
      <c r="A90" s="632" t="s">
        <v>2557</v>
      </c>
      <c r="B90" s="638">
        <v>699803.04407837905</v>
      </c>
      <c r="C90" s="639">
        <v>0.25578757565577553</v>
      </c>
      <c r="D90" s="638">
        <v>2036072.7789918331</v>
      </c>
      <c r="E90" s="639">
        <v>0.74421242434422441</v>
      </c>
      <c r="F90" s="640">
        <v>194805.62012871698</v>
      </c>
      <c r="G90" s="641">
        <v>0.96954639196398884</v>
      </c>
      <c r="H90" s="640">
        <v>6118.8758452234997</v>
      </c>
      <c r="I90" s="641">
        <v>3.0453608036011229E-2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C15" sqref="C15"/>
    </sheetView>
  </sheetViews>
  <sheetFormatPr defaultColWidth="9.140625" defaultRowHeight="15"/>
  <cols>
    <col min="1" max="1" width="9.28515625" style="120" customWidth="1"/>
    <col min="2" max="2" width="36.85546875" style="120" customWidth="1"/>
    <col min="3" max="3" width="13.140625" style="120" customWidth="1"/>
    <col min="4" max="4" width="12.28515625" style="120" customWidth="1"/>
    <col min="5" max="5" width="16.42578125" style="120" customWidth="1"/>
    <col min="6" max="6" width="17.85546875" style="120" customWidth="1"/>
    <col min="7" max="16384" width="9.140625" style="120"/>
  </cols>
  <sheetData>
    <row r="1" spans="1:5">
      <c r="A1" s="122"/>
      <c r="B1" s="123"/>
      <c r="C1" s="1145" t="s">
        <v>2458</v>
      </c>
      <c r="D1" s="1145" t="s">
        <v>2558</v>
      </c>
      <c r="E1" s="1145" t="s">
        <v>1878</v>
      </c>
    </row>
    <row r="2" spans="1:5" ht="15.75" customHeight="1">
      <c r="A2" s="1225" t="s">
        <v>22</v>
      </c>
      <c r="B2" s="124" t="s">
        <v>210</v>
      </c>
      <c r="C2" s="1139">
        <v>3447644.7919667331</v>
      </c>
      <c r="D2" s="1139">
        <v>2316467.8572620149</v>
      </c>
      <c r="E2" s="515">
        <v>-0.32810135700187093</v>
      </c>
    </row>
    <row r="3" spans="1:5" ht="17.25">
      <c r="A3" s="1226"/>
      <c r="B3" s="125" t="s">
        <v>211</v>
      </c>
      <c r="C3" s="1140">
        <v>636166.53861920303</v>
      </c>
      <c r="D3" s="1140">
        <v>673054.96354526503</v>
      </c>
      <c r="E3" s="516">
        <v>5.7985484439543322E-2</v>
      </c>
    </row>
    <row r="4" spans="1:5" ht="17.25">
      <c r="A4" s="1226"/>
      <c r="B4" s="125" t="s">
        <v>212</v>
      </c>
      <c r="C4" s="1140">
        <v>2811478.25334753</v>
      </c>
      <c r="D4" s="1140">
        <v>1643412.89371675</v>
      </c>
      <c r="E4" s="516">
        <v>-0.41546306048784298</v>
      </c>
    </row>
    <row r="5" spans="1:5" ht="17.25">
      <c r="A5" s="1226"/>
      <c r="B5" s="125" t="s">
        <v>213</v>
      </c>
      <c r="C5" s="1140">
        <v>898130.93475317105</v>
      </c>
      <c r="D5" s="1140">
        <v>579872.78475766897</v>
      </c>
      <c r="E5" s="516">
        <v>-0.35435607179366047</v>
      </c>
    </row>
    <row r="6" spans="1:5" ht="17.25">
      <c r="A6" s="1226"/>
      <c r="B6" s="125" t="s">
        <v>214</v>
      </c>
      <c r="C6" s="1140">
        <v>2549513.85721356</v>
      </c>
      <c r="D6" s="1140">
        <v>1736595.07250434</v>
      </c>
      <c r="E6" s="516">
        <v>-0.31885246766129893</v>
      </c>
    </row>
    <row r="7" spans="1:5" ht="16.5">
      <c r="A7" s="1226"/>
      <c r="B7" s="124" t="s">
        <v>215</v>
      </c>
      <c r="C7" s="1139">
        <v>205618</v>
      </c>
      <c r="D7" s="1139">
        <v>192605</v>
      </c>
      <c r="E7" s="515">
        <v>-6.3287260842922355E-2</v>
      </c>
    </row>
    <row r="8" spans="1:5" ht="17.25">
      <c r="A8" s="1226"/>
      <c r="B8" s="125" t="s">
        <v>216</v>
      </c>
      <c r="C8" s="1140">
        <v>36178</v>
      </c>
      <c r="D8" s="1140">
        <v>64004</v>
      </c>
      <c r="E8" s="516">
        <v>0.76914146719000498</v>
      </c>
    </row>
    <row r="9" spans="1:5" ht="17.25">
      <c r="A9" s="1226"/>
      <c r="B9" s="125" t="s">
        <v>217</v>
      </c>
      <c r="C9" s="1140">
        <v>169440</v>
      </c>
      <c r="D9" s="1140">
        <v>128601</v>
      </c>
      <c r="E9" s="516">
        <v>-0.24102337110481586</v>
      </c>
    </row>
    <row r="10" spans="1:5" ht="17.25">
      <c r="A10" s="1226"/>
      <c r="B10" s="125" t="s">
        <v>218</v>
      </c>
      <c r="C10" s="1140">
        <v>53338</v>
      </c>
      <c r="D10" s="1140">
        <v>58742</v>
      </c>
      <c r="E10" s="516">
        <v>0.10131613483820168</v>
      </c>
    </row>
    <row r="11" spans="1:5" ht="17.25">
      <c r="A11" s="1227"/>
      <c r="B11" s="126" t="s">
        <v>219</v>
      </c>
      <c r="C11" s="1140">
        <v>152280</v>
      </c>
      <c r="D11" s="1140">
        <v>133862</v>
      </c>
      <c r="E11" s="517">
        <v>-0.12094825321775682</v>
      </c>
    </row>
    <row r="12" spans="1:5" ht="7.5" customHeight="1">
      <c r="A12" s="122"/>
      <c r="B12" s="123"/>
      <c r="C12" s="1144" t="s">
        <v>2458</v>
      </c>
      <c r="D12" s="1144" t="s">
        <v>2558</v>
      </c>
      <c r="E12" s="1144" t="s">
        <v>1878</v>
      </c>
    </row>
    <row r="13" spans="1:5" ht="16.5" customHeight="1">
      <c r="A13" s="1228" t="s">
        <v>18</v>
      </c>
      <c r="B13" s="127" t="s">
        <v>220</v>
      </c>
      <c r="C13" s="1139">
        <v>1364736.5580816511</v>
      </c>
      <c r="D13" s="1139">
        <v>958559.40318005392</v>
      </c>
      <c r="E13" s="515">
        <v>-0.29762312183718609</v>
      </c>
    </row>
    <row r="14" spans="1:5" ht="17.25">
      <c r="A14" s="1229"/>
      <c r="B14" s="128" t="s">
        <v>221</v>
      </c>
      <c r="C14" s="1140">
        <v>464168.19224796398</v>
      </c>
      <c r="D14" s="1140">
        <v>408367.863518706</v>
      </c>
      <c r="E14" s="516">
        <v>-0.1202157529558785</v>
      </c>
    </row>
    <row r="15" spans="1:5" ht="17.25">
      <c r="A15" s="1229"/>
      <c r="B15" s="128" t="s">
        <v>222</v>
      </c>
      <c r="C15" s="1140">
        <v>900568.36583368701</v>
      </c>
      <c r="D15" s="1140">
        <v>550191.53966134798</v>
      </c>
      <c r="E15" s="516">
        <v>-0.38906188521066154</v>
      </c>
    </row>
    <row r="16" spans="1:5" ht="17.25">
      <c r="A16" s="1229"/>
      <c r="B16" s="128" t="s">
        <v>223</v>
      </c>
      <c r="C16" s="1140">
        <v>479135.909360021</v>
      </c>
      <c r="D16" s="1140">
        <v>381998.03996005398</v>
      </c>
      <c r="E16" s="516">
        <v>-0.2027355234754028</v>
      </c>
    </row>
    <row r="17" spans="1:5" ht="17.25">
      <c r="A17" s="1229"/>
      <c r="B17" s="128" t="s">
        <v>224</v>
      </c>
      <c r="C17" s="1140">
        <v>885600.64872162999</v>
      </c>
      <c r="D17" s="1140">
        <v>576561.36322000006</v>
      </c>
      <c r="E17" s="516">
        <v>-0.34896009386141491</v>
      </c>
    </row>
    <row r="18" spans="1:5" ht="16.5">
      <c r="A18" s="1229"/>
      <c r="B18" s="127" t="s">
        <v>225</v>
      </c>
      <c r="C18" s="1139">
        <v>59830</v>
      </c>
      <c r="D18" s="1139">
        <v>38055</v>
      </c>
      <c r="E18" s="515">
        <v>-0.36394785224803605</v>
      </c>
    </row>
    <row r="19" spans="1:5" ht="17.25">
      <c r="A19" s="1229"/>
      <c r="B19" s="128" t="s">
        <v>226</v>
      </c>
      <c r="C19" s="1140">
        <v>20453</v>
      </c>
      <c r="D19" s="1140">
        <v>12709</v>
      </c>
      <c r="E19" s="516">
        <v>-0.37862416271451615</v>
      </c>
    </row>
    <row r="20" spans="1:5" ht="17.25">
      <c r="A20" s="1229"/>
      <c r="B20" s="128" t="s">
        <v>227</v>
      </c>
      <c r="C20" s="1140">
        <v>39377</v>
      </c>
      <c r="D20" s="1140">
        <v>25346</v>
      </c>
      <c r="E20" s="516">
        <v>-0.35632475810752473</v>
      </c>
    </row>
    <row r="21" spans="1:5" ht="17.25">
      <c r="A21" s="1229"/>
      <c r="B21" s="128" t="s">
        <v>228</v>
      </c>
      <c r="C21" s="1140">
        <v>21839</v>
      </c>
      <c r="D21" s="1140">
        <v>11141</v>
      </c>
      <c r="E21" s="516">
        <v>-0.48985759421218922</v>
      </c>
    </row>
    <row r="22" spans="1:5" ht="18" thickBot="1">
      <c r="A22" s="1230"/>
      <c r="B22" s="129" t="s">
        <v>229</v>
      </c>
      <c r="C22" s="1141">
        <v>37991</v>
      </c>
      <c r="D22" s="1141">
        <v>26914</v>
      </c>
      <c r="E22" s="517">
        <v>-0.29156905582901216</v>
      </c>
    </row>
    <row r="23" spans="1:5" ht="8.25" customHeight="1">
      <c r="A23" s="122"/>
      <c r="B23" s="123"/>
      <c r="C23" s="1074" t="s">
        <v>2458</v>
      </c>
      <c r="D23" s="1074" t="s">
        <v>2558</v>
      </c>
      <c r="E23" s="1074" t="s">
        <v>2458</v>
      </c>
    </row>
    <row r="24" spans="1:5" ht="16.5">
      <c r="A24" s="1228" t="s">
        <v>170</v>
      </c>
      <c r="B24" s="127" t="s">
        <v>2432</v>
      </c>
      <c r="C24" s="1139">
        <v>2650.6072996800003</v>
      </c>
      <c r="D24" s="1139">
        <v>8046.8941055559999</v>
      </c>
      <c r="E24" s="515">
        <v>2.0358680844678414</v>
      </c>
    </row>
    <row r="25" spans="1:5" ht="17.25">
      <c r="A25" s="1229"/>
      <c r="B25" s="128" t="s">
        <v>2433</v>
      </c>
      <c r="C25" s="1140">
        <v>602.12523863800004</v>
      </c>
      <c r="D25" s="1140">
        <v>1102.9966829719999</v>
      </c>
      <c r="E25" s="516">
        <v>0.83183931214536866</v>
      </c>
    </row>
    <row r="26" spans="1:5" ht="17.25">
      <c r="A26" s="1229"/>
      <c r="B26" s="128" t="s">
        <v>2434</v>
      </c>
      <c r="C26" s="1140">
        <v>2048.4820610420002</v>
      </c>
      <c r="D26" s="1140">
        <v>6943.8974225840002</v>
      </c>
      <c r="E26" s="516">
        <v>2.3897770230176447</v>
      </c>
    </row>
    <row r="27" spans="1:5" ht="17.25">
      <c r="A27" s="1229"/>
      <c r="B27" s="128" t="s">
        <v>2435</v>
      </c>
      <c r="C27" s="1140">
        <v>312.33117512000001</v>
      </c>
      <c r="D27" s="1140">
        <v>1551.204198655</v>
      </c>
      <c r="E27" s="516">
        <v>3.9665365554975915</v>
      </c>
    </row>
    <row r="28" spans="1:5" ht="17.25">
      <c r="A28" s="1229"/>
      <c r="B28" s="128" t="s">
        <v>2436</v>
      </c>
      <c r="C28" s="1140">
        <v>2338.27612456</v>
      </c>
      <c r="D28" s="1140">
        <v>6495.6899069009996</v>
      </c>
      <c r="E28" s="516">
        <v>1.7779823942406767</v>
      </c>
    </row>
    <row r="29" spans="1:5" ht="16.5">
      <c r="A29" s="1229"/>
      <c r="B29" s="127" t="s">
        <v>2437</v>
      </c>
      <c r="C29" s="1139">
        <v>44</v>
      </c>
      <c r="D29" s="1139">
        <v>111</v>
      </c>
      <c r="E29" s="515">
        <v>1.5227272727272729</v>
      </c>
    </row>
    <row r="30" spans="1:5" ht="17.25">
      <c r="A30" s="1229"/>
      <c r="B30" s="128" t="s">
        <v>2438</v>
      </c>
      <c r="C30" s="1140">
        <v>9</v>
      </c>
      <c r="D30" s="1140">
        <v>14</v>
      </c>
      <c r="E30" s="516">
        <v>0.55555555555555558</v>
      </c>
    </row>
    <row r="31" spans="1:5" ht="17.25">
      <c r="A31" s="1229"/>
      <c r="B31" s="128" t="s">
        <v>2439</v>
      </c>
      <c r="C31" s="1140">
        <v>35</v>
      </c>
      <c r="D31" s="1140">
        <v>97</v>
      </c>
      <c r="E31" s="516">
        <v>1.7714285714285714</v>
      </c>
    </row>
    <row r="32" spans="1:5" ht="17.25">
      <c r="A32" s="1229"/>
      <c r="B32" s="128" t="s">
        <v>2440</v>
      </c>
      <c r="C32" s="1140">
        <v>6</v>
      </c>
      <c r="D32" s="1140">
        <v>20</v>
      </c>
      <c r="E32" s="516">
        <v>2.3333333333333335</v>
      </c>
    </row>
    <row r="33" spans="1:5" ht="18" thickBot="1">
      <c r="A33" s="1230"/>
      <c r="B33" s="129" t="s">
        <v>2441</v>
      </c>
      <c r="C33" s="1140">
        <v>39</v>
      </c>
      <c r="D33" s="1140">
        <v>91</v>
      </c>
      <c r="E33" s="517">
        <v>1.3333333333333335</v>
      </c>
    </row>
    <row r="34" spans="1:5" ht="9" customHeight="1">
      <c r="A34" s="122"/>
      <c r="B34" s="123"/>
      <c r="C34" s="1074" t="s">
        <v>2458</v>
      </c>
      <c r="D34" s="1074" t="s">
        <v>2558</v>
      </c>
      <c r="E34" s="1074" t="s">
        <v>2458</v>
      </c>
    </row>
    <row r="35" spans="1:5" ht="16.5">
      <c r="A35" s="1228" t="s">
        <v>171</v>
      </c>
      <c r="B35" s="127" t="s">
        <v>2442</v>
      </c>
      <c r="C35" s="1139">
        <v>12.207083949999999</v>
      </c>
      <c r="D35" s="1139">
        <v>9.1892460749999998</v>
      </c>
      <c r="E35" s="515">
        <v>-0.24722021142485873</v>
      </c>
    </row>
    <row r="36" spans="1:5" ht="17.25">
      <c r="A36" s="1229"/>
      <c r="B36" s="128" t="s">
        <v>2443</v>
      </c>
      <c r="C36" s="1140">
        <v>9.8559999999999999</v>
      </c>
      <c r="D36" s="1140">
        <v>0</v>
      </c>
      <c r="E36" s="516">
        <v>-1</v>
      </c>
    </row>
    <row r="37" spans="1:5" ht="17.25">
      <c r="A37" s="1229"/>
      <c r="B37" s="128" t="s">
        <v>2444</v>
      </c>
      <c r="C37" s="1140">
        <v>2.35108395</v>
      </c>
      <c r="D37" s="1140">
        <v>9.1892460749999998</v>
      </c>
      <c r="E37" s="516">
        <v>2.9085146555485606</v>
      </c>
    </row>
    <row r="38" spans="1:5" ht="17.25">
      <c r="A38" s="1229"/>
      <c r="B38" s="128" t="s">
        <v>2445</v>
      </c>
      <c r="C38" s="1140">
        <v>12.207083949999999</v>
      </c>
      <c r="D38" s="1140">
        <v>8.6936460750000002</v>
      </c>
      <c r="E38" s="516">
        <v>-0.28781958814987907</v>
      </c>
    </row>
    <row r="39" spans="1:5" ht="17.25">
      <c r="A39" s="1229"/>
      <c r="B39" s="128" t="s">
        <v>2446</v>
      </c>
      <c r="C39" s="1140">
        <v>0</v>
      </c>
      <c r="D39" s="1140">
        <v>0.49559999999999998</v>
      </c>
      <c r="E39" s="516" t="s">
        <v>334</v>
      </c>
    </row>
    <row r="40" spans="1:5" ht="16.5">
      <c r="A40" s="1229"/>
      <c r="B40" s="127" t="s">
        <v>2447</v>
      </c>
      <c r="C40" s="1139">
        <v>2</v>
      </c>
      <c r="D40" s="1139">
        <v>2</v>
      </c>
      <c r="E40" s="515">
        <v>0</v>
      </c>
    </row>
    <row r="41" spans="1:5" ht="17.25">
      <c r="A41" s="1229"/>
      <c r="B41" s="128" t="s">
        <v>2448</v>
      </c>
      <c r="C41" s="1140">
        <v>2</v>
      </c>
      <c r="D41" s="1140">
        <v>0</v>
      </c>
      <c r="E41" s="516">
        <v>-1</v>
      </c>
    </row>
    <row r="42" spans="1:5" ht="17.25">
      <c r="A42" s="1229"/>
      <c r="B42" s="128" t="s">
        <v>2449</v>
      </c>
      <c r="C42" s="1140">
        <v>0</v>
      </c>
      <c r="D42" s="1140">
        <v>2</v>
      </c>
      <c r="E42" s="516" t="s">
        <v>334</v>
      </c>
    </row>
    <row r="43" spans="1:5" ht="17.25">
      <c r="A43" s="1229"/>
      <c r="B43" s="128" t="s">
        <v>2450</v>
      </c>
      <c r="C43" s="1140">
        <v>2</v>
      </c>
      <c r="D43" s="1140">
        <v>2</v>
      </c>
      <c r="E43" s="516">
        <v>0</v>
      </c>
    </row>
    <row r="44" spans="1:5" ht="18" thickBot="1">
      <c r="A44" s="1230"/>
      <c r="B44" s="129" t="s">
        <v>2451</v>
      </c>
      <c r="C44" s="1141">
        <v>0</v>
      </c>
      <c r="D44" s="1141">
        <v>0</v>
      </c>
      <c r="E44" s="517" t="s">
        <v>334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B19" zoomScaleNormal="100" workbookViewId="0">
      <selection activeCell="H6" sqref="H6"/>
    </sheetView>
  </sheetViews>
  <sheetFormatPr defaultColWidth="9.140625" defaultRowHeight="15"/>
  <cols>
    <col min="1" max="1" width="5.5703125" style="120" customWidth="1"/>
    <col min="2" max="2" width="16.7109375" style="120" customWidth="1"/>
    <col min="3" max="3" width="13.28515625" style="120" customWidth="1"/>
    <col min="4" max="4" width="12.42578125" style="120" customWidth="1"/>
    <col min="5" max="5" width="11.7109375" style="120" customWidth="1"/>
    <col min="6" max="6" width="11.85546875" style="120" customWidth="1"/>
    <col min="7" max="7" width="13.7109375" style="120" customWidth="1"/>
    <col min="8" max="8" width="15.85546875" style="120" customWidth="1"/>
    <col min="9" max="9" width="16.7109375" style="120" customWidth="1"/>
    <col min="10" max="10" width="13.5703125" style="120" customWidth="1"/>
    <col min="11" max="11" width="14.5703125" style="120" bestFit="1" customWidth="1"/>
    <col min="12" max="13" width="12.5703125" style="120" bestFit="1" customWidth="1"/>
    <col min="14" max="14" width="15.28515625" style="120" bestFit="1" customWidth="1"/>
    <col min="15" max="15" width="11.7109375" style="120" bestFit="1" customWidth="1"/>
    <col min="16" max="16384" width="9.140625" style="120"/>
  </cols>
  <sheetData>
    <row r="1" spans="1:8" ht="24" customHeight="1">
      <c r="A1" s="1235" t="s">
        <v>230</v>
      </c>
      <c r="B1" s="1236"/>
      <c r="C1" s="1236"/>
      <c r="D1" s="1236"/>
      <c r="E1" s="1237"/>
      <c r="F1" s="1238" t="s">
        <v>231</v>
      </c>
      <c r="G1" s="1239"/>
      <c r="H1" s="1240"/>
    </row>
    <row r="2" spans="1:8" ht="24" customHeight="1">
      <c r="A2" s="1241" t="s">
        <v>52</v>
      </c>
      <c r="B2" s="1242"/>
      <c r="C2" s="1243" t="s">
        <v>2553</v>
      </c>
      <c r="D2" s="1243" t="s">
        <v>2454</v>
      </c>
      <c r="E2" s="1243" t="s">
        <v>2559</v>
      </c>
      <c r="F2" s="1245" t="s">
        <v>232</v>
      </c>
      <c r="G2" s="1245" t="s">
        <v>233</v>
      </c>
      <c r="H2" s="1245" t="s">
        <v>2560</v>
      </c>
    </row>
    <row r="3" spans="1:8" ht="24" customHeight="1">
      <c r="A3" s="1247" t="s">
        <v>53</v>
      </c>
      <c r="B3" s="1248"/>
      <c r="C3" s="1244"/>
      <c r="D3" s="1244"/>
      <c r="E3" s="1244"/>
      <c r="F3" s="1246"/>
      <c r="G3" s="1246"/>
      <c r="H3" s="1246"/>
    </row>
    <row r="4" spans="1:8" ht="24" customHeight="1">
      <c r="A4" s="130">
        <v>1</v>
      </c>
      <c r="B4" s="131" t="s">
        <v>54</v>
      </c>
      <c r="C4" s="132">
        <v>49378633.740500003</v>
      </c>
      <c r="D4" s="132">
        <v>40410399.030500002</v>
      </c>
      <c r="E4" s="133">
        <v>22567967.353999998</v>
      </c>
      <c r="F4" s="134">
        <v>0.22192888279155998</v>
      </c>
      <c r="G4" s="152">
        <v>1.1879965069937066</v>
      </c>
      <c r="H4" s="135">
        <v>0.67367276276315224</v>
      </c>
    </row>
    <row r="5" spans="1:8" ht="24" customHeight="1">
      <c r="A5" s="130">
        <v>2</v>
      </c>
      <c r="B5" s="137" t="s">
        <v>2200</v>
      </c>
      <c r="C5" s="132">
        <v>789450.39650000003</v>
      </c>
      <c r="D5" s="132">
        <v>491842.55550000002</v>
      </c>
      <c r="E5" s="132">
        <v>627255.98349999997</v>
      </c>
      <c r="F5" s="138">
        <v>0.60508761934488597</v>
      </c>
      <c r="G5" s="152">
        <v>0.2585777055405325</v>
      </c>
      <c r="H5" s="135">
        <v>1.077047276094269E-2</v>
      </c>
    </row>
    <row r="6" spans="1:8" ht="24" customHeight="1">
      <c r="A6" s="130">
        <v>3</v>
      </c>
      <c r="B6" s="137" t="s">
        <v>56</v>
      </c>
      <c r="C6" s="132">
        <v>213306.62549999999</v>
      </c>
      <c r="D6" s="132">
        <v>224884.21849999999</v>
      </c>
      <c r="E6" s="132">
        <v>372747.03200000001</v>
      </c>
      <c r="F6" s="138">
        <v>-5.1482460962461896E-2</v>
      </c>
      <c r="G6" s="152">
        <v>-0.4277442683970184</v>
      </c>
      <c r="H6" s="135">
        <v>2.9101425622963173E-3</v>
      </c>
    </row>
    <row r="7" spans="1:8" ht="24" customHeight="1">
      <c r="A7" s="130">
        <v>4</v>
      </c>
      <c r="B7" s="137" t="s">
        <v>60</v>
      </c>
      <c r="C7" s="132">
        <v>178306.40349999999</v>
      </c>
      <c r="D7" s="132">
        <v>805893.63049999997</v>
      </c>
      <c r="E7" s="132">
        <v>129589.8625</v>
      </c>
      <c r="F7" s="138">
        <v>-0.77874697509474855</v>
      </c>
      <c r="G7" s="152">
        <v>0.37592864179480068</v>
      </c>
      <c r="H7" s="135">
        <v>2.4326344891491942E-3</v>
      </c>
    </row>
    <row r="8" spans="1:8" ht="24" customHeight="1">
      <c r="A8" s="130">
        <v>5</v>
      </c>
      <c r="B8" s="137" t="s">
        <v>57</v>
      </c>
      <c r="C8" s="132">
        <v>156826.99050000001</v>
      </c>
      <c r="D8" s="132">
        <v>398777.60849999997</v>
      </c>
      <c r="E8" s="132">
        <v>279881.00050000002</v>
      </c>
      <c r="F8" s="134">
        <v>-0.60673070112962468</v>
      </c>
      <c r="G8" s="152">
        <v>-0.43966546418001673</v>
      </c>
      <c r="H8" s="135">
        <v>2.1395908303415085E-3</v>
      </c>
    </row>
    <row r="9" spans="1:8" ht="24" customHeight="1">
      <c r="A9" s="140"/>
      <c r="B9" s="131" t="s">
        <v>234</v>
      </c>
      <c r="C9" s="141">
        <v>50716524.156500004</v>
      </c>
      <c r="D9" s="141">
        <v>42331797.043499999</v>
      </c>
      <c r="E9" s="141">
        <v>23977441.232500002</v>
      </c>
      <c r="F9" s="142">
        <v>0.19807160807238811</v>
      </c>
      <c r="G9" s="154">
        <v>1.1151766639618224</v>
      </c>
      <c r="H9" s="143">
        <v>0.69192560340588194</v>
      </c>
    </row>
    <row r="10" spans="1:8" ht="24" customHeight="1">
      <c r="A10" s="145"/>
      <c r="B10" s="131" t="s">
        <v>58</v>
      </c>
      <c r="C10" s="141">
        <v>744897.19250003248</v>
      </c>
      <c r="D10" s="141">
        <v>1172595.9465000033</v>
      </c>
      <c r="E10" s="141">
        <v>682370.50999998115</v>
      </c>
      <c r="F10" s="142">
        <v>-0.36474520935926635</v>
      </c>
      <c r="G10" s="154">
        <v>9.1631571974077675E-2</v>
      </c>
      <c r="H10" s="143">
        <v>1.0162633342251141E-2</v>
      </c>
    </row>
    <row r="11" spans="1:8" ht="24" customHeight="1">
      <c r="A11" s="146"/>
      <c r="B11" s="543" t="s">
        <v>46</v>
      </c>
      <c r="C11" s="546">
        <v>21836233.640000001</v>
      </c>
      <c r="D11" s="546">
        <v>22399876.342500001</v>
      </c>
      <c r="E11" s="547">
        <v>12635180.304500001</v>
      </c>
      <c r="F11" s="548">
        <v>-2.5162759556425884E-2</v>
      </c>
      <c r="G11" s="157">
        <v>0.7282091045604675</v>
      </c>
      <c r="H11" s="549">
        <v>0.29791176325186691</v>
      </c>
    </row>
    <row r="12" spans="1:8" ht="24" customHeight="1">
      <c r="A12" s="147"/>
      <c r="B12" s="543" t="s">
        <v>48</v>
      </c>
      <c r="C12" s="544">
        <v>73297654.989000037</v>
      </c>
      <c r="D12" s="544">
        <v>65904269.332500003</v>
      </c>
      <c r="E12" s="545">
        <v>37294992.046999983</v>
      </c>
      <c r="F12" s="148">
        <v>0.11218371330693233</v>
      </c>
      <c r="G12" s="1115">
        <v>0.96534845473699771</v>
      </c>
      <c r="H12" s="149">
        <v>1</v>
      </c>
    </row>
    <row r="14" spans="1:8" ht="24" customHeight="1">
      <c r="A14" s="1235" t="s">
        <v>230</v>
      </c>
      <c r="B14" s="1236"/>
      <c r="C14" s="1236"/>
      <c r="D14" s="1236"/>
      <c r="E14" s="1237"/>
      <c r="F14" s="1238" t="s">
        <v>231</v>
      </c>
      <c r="G14" s="1239"/>
      <c r="H14" s="1240"/>
    </row>
    <row r="15" spans="1:8" ht="24" customHeight="1">
      <c r="A15" s="1241" t="s">
        <v>52</v>
      </c>
      <c r="B15" s="1242"/>
      <c r="C15" s="1243" t="s">
        <v>2553</v>
      </c>
      <c r="D15" s="1243" t="s">
        <v>2454</v>
      </c>
      <c r="E15" s="1243" t="s">
        <v>2559</v>
      </c>
      <c r="F15" s="1245" t="s">
        <v>232</v>
      </c>
      <c r="G15" s="1245" t="s">
        <v>233</v>
      </c>
      <c r="H15" s="1245" t="s">
        <v>2560</v>
      </c>
    </row>
    <row r="16" spans="1:8" ht="24" customHeight="1">
      <c r="A16" s="1247" t="s">
        <v>59</v>
      </c>
      <c r="B16" s="1248"/>
      <c r="C16" s="1244"/>
      <c r="D16" s="1244"/>
      <c r="E16" s="1244"/>
      <c r="F16" s="1246"/>
      <c r="G16" s="1246"/>
      <c r="H16" s="1246"/>
    </row>
    <row r="17" spans="1:8" ht="24" customHeight="1">
      <c r="A17" s="150">
        <v>1</v>
      </c>
      <c r="B17" s="137" t="s">
        <v>54</v>
      </c>
      <c r="C17" s="132">
        <v>13019210.933</v>
      </c>
      <c r="D17" s="132">
        <v>15639599.060000001</v>
      </c>
      <c r="E17" s="132">
        <v>13200538.391000001</v>
      </c>
      <c r="F17" s="152">
        <v>-0.16754829308264885</v>
      </c>
      <c r="G17" s="152">
        <v>-1.3736368368401419E-2</v>
      </c>
      <c r="H17" s="135">
        <v>8.273458981133204E-2</v>
      </c>
    </row>
    <row r="18" spans="1:8" ht="24" customHeight="1">
      <c r="A18" s="150">
        <v>2</v>
      </c>
      <c r="B18" s="137" t="s">
        <v>55</v>
      </c>
      <c r="C18" s="132">
        <v>1603763.2390000001</v>
      </c>
      <c r="D18" s="132">
        <v>1535251.334</v>
      </c>
      <c r="E18" s="132">
        <v>1583281.5020000001</v>
      </c>
      <c r="F18" s="152">
        <v>4.4625856029381517E-2</v>
      </c>
      <c r="G18" s="135">
        <v>1.2936257370611326E-2</v>
      </c>
      <c r="H18" s="135">
        <v>1.0191607956580166E-2</v>
      </c>
    </row>
    <row r="19" spans="1:8" ht="24" customHeight="1">
      <c r="A19" s="150">
        <v>3</v>
      </c>
      <c r="B19" s="137" t="s">
        <v>56</v>
      </c>
      <c r="C19" s="132">
        <v>726512.94499999995</v>
      </c>
      <c r="D19" s="132">
        <v>776530.772</v>
      </c>
      <c r="E19" s="132">
        <v>1058844.7760000001</v>
      </c>
      <c r="F19" s="152">
        <v>-6.4411905881303633E-2</v>
      </c>
      <c r="G19" s="135">
        <v>-0.31386265346224851</v>
      </c>
      <c r="H19" s="135">
        <v>4.6168504993525962E-3</v>
      </c>
    </row>
    <row r="20" spans="1:8" ht="24" customHeight="1">
      <c r="A20" s="150">
        <v>4</v>
      </c>
      <c r="B20" s="131" t="s">
        <v>2459</v>
      </c>
      <c r="C20" s="132">
        <v>690463.92099999997</v>
      </c>
      <c r="D20" s="132">
        <v>695086.56449999998</v>
      </c>
      <c r="E20" s="132">
        <v>733595.09349999996</v>
      </c>
      <c r="F20" s="152">
        <v>-6.6504572755268221E-3</v>
      </c>
      <c r="G20" s="135">
        <v>-5.8794248874021404E-2</v>
      </c>
      <c r="H20" s="135">
        <v>4.3877658621124796E-3</v>
      </c>
    </row>
    <row r="21" spans="1:8" ht="24" customHeight="1">
      <c r="A21" s="150">
        <v>5</v>
      </c>
      <c r="B21" s="131" t="s">
        <v>60</v>
      </c>
      <c r="C21" s="132">
        <v>671485.54850000003</v>
      </c>
      <c r="D21" s="132">
        <v>734517.40300000005</v>
      </c>
      <c r="E21" s="132">
        <v>848547.09849999996</v>
      </c>
      <c r="F21" s="152">
        <v>-8.5813970155857566E-2</v>
      </c>
      <c r="G21" s="152">
        <v>-0.2086643750394015</v>
      </c>
      <c r="H21" s="135">
        <v>4.2671619428615651E-3</v>
      </c>
    </row>
    <row r="22" spans="1:8" ht="24" customHeight="1">
      <c r="A22" s="153"/>
      <c r="B22" s="137" t="s">
        <v>234</v>
      </c>
      <c r="C22" s="141">
        <v>16711436.5865</v>
      </c>
      <c r="D22" s="141">
        <v>19380985.133500002</v>
      </c>
      <c r="E22" s="141">
        <v>17424806.861000001</v>
      </c>
      <c r="F22" s="154">
        <v>-0.13774060134774535</v>
      </c>
      <c r="G22" s="154">
        <v>-4.0939924338367129E-2</v>
      </c>
      <c r="H22" s="154">
        <v>0.10619797607223885</v>
      </c>
    </row>
    <row r="23" spans="1:8" ht="24" customHeight="1">
      <c r="A23" s="155"/>
      <c r="B23" s="137" t="s">
        <v>58</v>
      </c>
      <c r="C23" s="132">
        <v>3438489.1280000508</v>
      </c>
      <c r="D23" s="132">
        <v>4127122.0564999282</v>
      </c>
      <c r="E23" s="132">
        <v>4384686.4995000362</v>
      </c>
      <c r="F23" s="151">
        <v>-0.16685547921107124</v>
      </c>
      <c r="G23" s="152">
        <v>-0.21579590048407693</v>
      </c>
      <c r="H23" s="135">
        <v>2.1850939280408155E-2</v>
      </c>
    </row>
    <row r="24" spans="1:8" ht="24" customHeight="1">
      <c r="A24" s="156"/>
      <c r="B24" s="137" t="s">
        <v>46</v>
      </c>
      <c r="C24" s="132">
        <v>137211233.17550001</v>
      </c>
      <c r="D24" s="132">
        <v>176035582.0045</v>
      </c>
      <c r="E24" s="132">
        <v>77464914.402500004</v>
      </c>
      <c r="F24" s="157">
        <v>-0.22054830271761494</v>
      </c>
      <c r="G24" s="152">
        <v>0.7712694093039858</v>
      </c>
      <c r="H24" s="135">
        <v>0.87195108464735305</v>
      </c>
    </row>
    <row r="25" spans="1:8" ht="24" customHeight="1">
      <c r="A25" s="158"/>
      <c r="B25" s="159" t="s">
        <v>48</v>
      </c>
      <c r="C25" s="160">
        <v>157361158.89000005</v>
      </c>
      <c r="D25" s="160">
        <v>199543689.19449994</v>
      </c>
      <c r="E25" s="160">
        <v>99274407.763000041</v>
      </c>
      <c r="F25" s="161">
        <v>-0.21139496054612672</v>
      </c>
      <c r="G25" s="161">
        <v>0.58511304611025006</v>
      </c>
      <c r="H25" s="161">
        <v>1</v>
      </c>
    </row>
    <row r="27" spans="1:8" ht="18.75">
      <c r="A27" s="1231"/>
      <c r="B27" s="1232"/>
      <c r="C27" s="136" t="s">
        <v>2456</v>
      </c>
      <c r="D27" s="136" t="s">
        <v>2555</v>
      </c>
    </row>
    <row r="28" spans="1:8" ht="17.25" customHeight="1">
      <c r="A28" s="1233" t="s">
        <v>47</v>
      </c>
      <c r="B28" s="1234"/>
      <c r="C28" s="139">
        <v>67012500179.999939</v>
      </c>
      <c r="D28" s="139">
        <v>71611347063.500031</v>
      </c>
    </row>
    <row r="29" spans="1:8" ht="17.25" customHeight="1">
      <c r="A29" s="1233" t="s">
        <v>46</v>
      </c>
      <c r="B29" s="1234"/>
      <c r="C29" s="139">
        <v>198435458347</v>
      </c>
      <c r="D29" s="139">
        <v>159047466815.50003</v>
      </c>
    </row>
    <row r="30" spans="1:8" ht="16.5">
      <c r="A30" s="1233" t="s">
        <v>48</v>
      </c>
      <c r="B30" s="1234"/>
      <c r="C30" s="144">
        <v>265447958526.99994</v>
      </c>
      <c r="D30" s="144">
        <v>230658813879.00006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F21"/>
  <sheetViews>
    <sheetView rightToLeft="1" zoomScaleNormal="100" workbookViewId="0">
      <selection activeCell="B6" sqref="B6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32" width="13.5703125" bestFit="1" customWidth="1"/>
  </cols>
  <sheetData>
    <row r="1" spans="1:32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201</v>
      </c>
      <c r="H1" s="3" t="s">
        <v>7</v>
      </c>
      <c r="I1" s="3" t="s">
        <v>8</v>
      </c>
      <c r="J1" s="3" t="s">
        <v>9</v>
      </c>
      <c r="K1" s="3" t="s">
        <v>199</v>
      </c>
      <c r="L1" s="3" t="s">
        <v>11</v>
      </c>
      <c r="M1" s="4" t="s">
        <v>12</v>
      </c>
      <c r="N1" s="3" t="s">
        <v>49</v>
      </c>
      <c r="O1" s="3" t="s">
        <v>200</v>
      </c>
      <c r="P1" s="3" t="s">
        <v>1477</v>
      </c>
      <c r="Q1" s="3" t="s">
        <v>1506</v>
      </c>
      <c r="R1" s="3" t="s">
        <v>1556</v>
      </c>
      <c r="S1" s="3" t="s">
        <v>1612</v>
      </c>
      <c r="T1" s="3" t="s">
        <v>1642</v>
      </c>
      <c r="U1" s="3" t="s">
        <v>1413</v>
      </c>
      <c r="V1" s="3" t="s">
        <v>1731</v>
      </c>
      <c r="W1" s="3" t="s">
        <v>1856</v>
      </c>
      <c r="X1" s="3" t="s">
        <v>1415</v>
      </c>
      <c r="Y1" s="3" t="s">
        <v>1952</v>
      </c>
      <c r="Z1" s="3" t="s">
        <v>1975</v>
      </c>
      <c r="AA1" s="3" t="s">
        <v>2075</v>
      </c>
      <c r="AB1" s="3" t="s">
        <v>2196</v>
      </c>
      <c r="AC1" s="3" t="s">
        <v>2280</v>
      </c>
      <c r="AD1" s="3" t="s">
        <v>2342</v>
      </c>
      <c r="AE1" s="3" t="s">
        <v>2453</v>
      </c>
      <c r="AF1" s="3" t="s">
        <v>2552</v>
      </c>
    </row>
    <row r="2" spans="1:32" ht="16.5" customHeight="1">
      <c r="A2" s="71" t="s">
        <v>46</v>
      </c>
      <c r="B2" s="1124">
        <v>9272972281.5</v>
      </c>
      <c r="C2" s="1124">
        <v>5298548291</v>
      </c>
      <c r="D2" s="1124">
        <v>7862499094</v>
      </c>
      <c r="E2" s="1124">
        <v>11543601102</v>
      </c>
      <c r="F2" s="1124">
        <v>16147071474.5</v>
      </c>
      <c r="G2" s="1124">
        <v>22447886106</v>
      </c>
      <c r="H2" s="1124">
        <v>35804044156</v>
      </c>
      <c r="I2" s="1124">
        <v>55133311858.5</v>
      </c>
      <c r="J2" s="1124">
        <v>32105584649</v>
      </c>
      <c r="K2" s="1124">
        <v>24166962723</v>
      </c>
      <c r="L2" s="1124">
        <v>34713492406.5</v>
      </c>
      <c r="M2" s="1124">
        <v>27603732752.5</v>
      </c>
      <c r="N2" s="1126">
        <v>27747751443</v>
      </c>
      <c r="O2" s="1126">
        <v>42635160839</v>
      </c>
      <c r="P2" s="1126">
        <v>84076283831</v>
      </c>
      <c r="Q2" s="1126">
        <v>62663387959.5</v>
      </c>
      <c r="R2" s="1126">
        <v>65593395902.5</v>
      </c>
      <c r="S2" s="1126">
        <v>56573284847.5</v>
      </c>
      <c r="T2" s="1126">
        <v>90100094707</v>
      </c>
      <c r="U2" s="1126">
        <v>92405208116.5</v>
      </c>
      <c r="V2" s="1126">
        <v>43759143671.5</v>
      </c>
      <c r="W2" s="1126">
        <v>83899534355.5</v>
      </c>
      <c r="X2" s="1126">
        <v>109434760512.00002</v>
      </c>
      <c r="Y2" s="1126">
        <v>138645227489.00003</v>
      </c>
      <c r="Z2" s="1126">
        <v>107711652081.5</v>
      </c>
      <c r="AA2" s="1126">
        <v>120471970189.5</v>
      </c>
      <c r="AB2" s="1126">
        <v>199679523376.00003</v>
      </c>
      <c r="AC2" s="1126">
        <v>161913987287.5</v>
      </c>
      <c r="AD2" s="1126">
        <v>243643017112.5</v>
      </c>
      <c r="AE2" s="1126">
        <v>198435458347</v>
      </c>
      <c r="AF2" s="1126">
        <v>159047466815.50003</v>
      </c>
    </row>
    <row r="3" spans="1:32" ht="16.5" customHeight="1">
      <c r="A3" s="71" t="s">
        <v>47</v>
      </c>
      <c r="B3" s="1124">
        <v>51492433731.5</v>
      </c>
      <c r="C3" s="1124">
        <v>7104243376</v>
      </c>
      <c r="D3" s="1124">
        <v>21915485137</v>
      </c>
      <c r="E3" s="1124">
        <v>21088672720</v>
      </c>
      <c r="F3" s="1124">
        <v>27685953065.5</v>
      </c>
      <c r="G3" s="1124">
        <v>41529541347</v>
      </c>
      <c r="H3" s="1124">
        <v>48039518218</v>
      </c>
      <c r="I3" s="1124">
        <v>62578399666.5</v>
      </c>
      <c r="J3" s="1124">
        <v>30105418830</v>
      </c>
      <c r="K3" s="1124">
        <v>20355930187</v>
      </c>
      <c r="L3" s="1124">
        <v>39896170528.5</v>
      </c>
      <c r="M3" s="1124">
        <v>23941070938.5</v>
      </c>
      <c r="N3" s="1124">
        <v>46813878054</v>
      </c>
      <c r="O3" s="1126">
        <v>40389764831</v>
      </c>
      <c r="P3" s="1126">
        <v>65492491551</v>
      </c>
      <c r="Q3" s="1126">
        <v>64241807162.5</v>
      </c>
      <c r="R3" s="1126">
        <v>41871619975.5</v>
      </c>
      <c r="S3" s="1126">
        <v>38060994422.5</v>
      </c>
      <c r="T3" s="1126">
        <v>46469305103</v>
      </c>
      <c r="U3" s="1126">
        <v>46998530593.5</v>
      </c>
      <c r="V3" s="1126">
        <v>36776896111.5</v>
      </c>
      <c r="W3" s="1126">
        <v>37782402728.5</v>
      </c>
      <c r="X3" s="1126">
        <v>52094910076.000015</v>
      </c>
      <c r="Y3" s="1126">
        <v>57577912365.999969</v>
      </c>
      <c r="Z3" s="1126">
        <v>71035821686.5</v>
      </c>
      <c r="AA3" s="1126">
        <v>68265694015.500031</v>
      </c>
      <c r="AB3" s="1126">
        <v>72027498823.5</v>
      </c>
      <c r="AC3" s="1126">
        <v>51617238702.499969</v>
      </c>
      <c r="AD3" s="1126">
        <v>65451748485.5</v>
      </c>
      <c r="AE3" s="1126">
        <v>67012500179.999939</v>
      </c>
      <c r="AF3" s="1126">
        <v>71611347063.500031</v>
      </c>
    </row>
    <row r="4" spans="1:32" ht="16.5" customHeight="1">
      <c r="A4" s="71" t="s">
        <v>48</v>
      </c>
      <c r="B4" s="1124">
        <v>60765406013</v>
      </c>
      <c r="C4" s="1124">
        <v>12402791667</v>
      </c>
      <c r="D4" s="1124">
        <v>29777984231</v>
      </c>
      <c r="E4" s="1124">
        <v>32632273822</v>
      </c>
      <c r="F4" s="1124">
        <v>43833024540</v>
      </c>
      <c r="G4" s="1124">
        <v>63977427453</v>
      </c>
      <c r="H4" s="1124">
        <v>83843562374</v>
      </c>
      <c r="I4" s="1124">
        <v>117711711525</v>
      </c>
      <c r="J4" s="1124">
        <v>62211003479</v>
      </c>
      <c r="K4" s="1124">
        <v>44522892910</v>
      </c>
      <c r="L4" s="1124">
        <v>74609662935</v>
      </c>
      <c r="M4" s="1124">
        <v>51544803691</v>
      </c>
      <c r="N4" s="1126">
        <v>74561629497</v>
      </c>
      <c r="O4" s="1126">
        <v>83024925670</v>
      </c>
      <c r="P4" s="1126">
        <v>149568775382</v>
      </c>
      <c r="Q4" s="1126">
        <v>126905195122</v>
      </c>
      <c r="R4" s="1126">
        <v>107465015878</v>
      </c>
      <c r="S4" s="1126">
        <v>94634279270</v>
      </c>
      <c r="T4" s="1126">
        <v>136569399810</v>
      </c>
      <c r="U4" s="1126">
        <v>139403738710</v>
      </c>
      <c r="V4" s="1126">
        <v>80536039783</v>
      </c>
      <c r="W4" s="1126">
        <v>121681937084</v>
      </c>
      <c r="X4" s="1126">
        <v>161529670588.00003</v>
      </c>
      <c r="Y4" s="1126">
        <v>196223139855</v>
      </c>
      <c r="Z4" s="1126">
        <v>178747473768</v>
      </c>
      <c r="AA4" s="1126">
        <v>188737664205.00003</v>
      </c>
      <c r="AB4" s="1126">
        <v>271707022199.50003</v>
      </c>
      <c r="AC4" s="1126">
        <v>213531225989.99997</v>
      </c>
      <c r="AD4" s="1126">
        <v>309094765598</v>
      </c>
      <c r="AE4" s="1126">
        <v>265447958526.99994</v>
      </c>
      <c r="AF4" s="1126">
        <v>230658813879.00006</v>
      </c>
    </row>
    <row r="5" spans="1:32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2">
      <c r="B6" s="3" t="s">
        <v>1642</v>
      </c>
      <c r="C6" s="3" t="s">
        <v>1413</v>
      </c>
      <c r="D6" s="3" t="s">
        <v>1731</v>
      </c>
      <c r="E6" s="4" t="s">
        <v>1856</v>
      </c>
      <c r="F6" s="3" t="s">
        <v>1415</v>
      </c>
      <c r="G6" s="3" t="s">
        <v>1952</v>
      </c>
      <c r="H6" s="3" t="s">
        <v>1975</v>
      </c>
      <c r="I6" s="3" t="s">
        <v>2075</v>
      </c>
      <c r="J6" s="3" t="s">
        <v>2196</v>
      </c>
      <c r="K6" s="3" t="s">
        <v>2280</v>
      </c>
      <c r="L6" s="3" t="s">
        <v>2342</v>
      </c>
      <c r="M6" s="3" t="s">
        <v>2453</v>
      </c>
      <c r="N6" s="3" t="s">
        <v>2552</v>
      </c>
    </row>
    <row r="7" spans="1:32" ht="16.5" customHeight="1">
      <c r="A7" s="71" t="s">
        <v>46</v>
      </c>
      <c r="B7" s="1124">
        <v>90100094.707000002</v>
      </c>
      <c r="C7" s="1124">
        <v>92405208.116500005</v>
      </c>
      <c r="D7" s="1124">
        <v>43759143.671499997</v>
      </c>
      <c r="E7" s="1124">
        <v>83899534.355499998</v>
      </c>
      <c r="F7" s="1124">
        <v>109434760.51200001</v>
      </c>
      <c r="G7" s="1124">
        <v>138645227.48900002</v>
      </c>
      <c r="H7" s="1124">
        <v>107711652.08149999</v>
      </c>
      <c r="I7" s="1124">
        <v>120471970.1895</v>
      </c>
      <c r="J7" s="1124">
        <v>199679523.37600002</v>
      </c>
      <c r="K7" s="1124">
        <v>161913987.28749999</v>
      </c>
      <c r="L7" s="1124">
        <v>243643017.11250001</v>
      </c>
      <c r="M7" s="1124">
        <v>198435458.347</v>
      </c>
      <c r="N7" s="1124">
        <v>159047466.81550002</v>
      </c>
    </row>
    <row r="8" spans="1:32" ht="16.5" customHeight="1">
      <c r="A8" s="71" t="s">
        <v>47</v>
      </c>
      <c r="B8" s="1124">
        <v>46469305.103</v>
      </c>
      <c r="C8" s="1124">
        <v>46998530.593500003</v>
      </c>
      <c r="D8" s="1124">
        <v>36776896.111500002</v>
      </c>
      <c r="E8" s="1124">
        <v>37782402.728500001</v>
      </c>
      <c r="F8" s="1124">
        <v>52094910.076000012</v>
      </c>
      <c r="G8" s="1124">
        <v>57577912.365999967</v>
      </c>
      <c r="H8" s="1124">
        <v>71035821.686499998</v>
      </c>
      <c r="I8" s="1124">
        <v>68265694.015500024</v>
      </c>
      <c r="J8" s="1124">
        <v>72027498.823500007</v>
      </c>
      <c r="K8" s="1124">
        <v>51617238.702499971</v>
      </c>
      <c r="L8" s="1124">
        <v>65451748.4855</v>
      </c>
      <c r="M8" s="1124">
        <v>67012500.17999994</v>
      </c>
      <c r="N8" s="1124">
        <v>71611347.063500032</v>
      </c>
    </row>
    <row r="9" spans="1:32" ht="16.5" customHeight="1">
      <c r="A9" s="72" t="s">
        <v>48</v>
      </c>
      <c r="B9" s="1125">
        <v>136569399.81</v>
      </c>
      <c r="C9" s="1125">
        <v>139403738.71000001</v>
      </c>
      <c r="D9" s="1125">
        <v>80536039.783000007</v>
      </c>
      <c r="E9" s="1125">
        <v>121681937.08400001</v>
      </c>
      <c r="F9" s="1125">
        <v>161529670.58800003</v>
      </c>
      <c r="G9" s="1125">
        <v>196223139.85499999</v>
      </c>
      <c r="H9" s="1125">
        <v>178747473.76800001</v>
      </c>
      <c r="I9" s="1125">
        <v>188737664.20500004</v>
      </c>
      <c r="J9" s="1125">
        <v>271707022.19950002</v>
      </c>
      <c r="K9" s="1125">
        <v>213531225.98999998</v>
      </c>
      <c r="L9" s="1125">
        <v>309094765.59799999</v>
      </c>
      <c r="M9" s="1125">
        <v>265447958.52699995</v>
      </c>
      <c r="N9" s="1125">
        <v>230658813.87900007</v>
      </c>
    </row>
    <row r="10" spans="1:32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2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2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2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2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2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2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G54"/>
  <sheetViews>
    <sheetView rightToLeft="1" workbookViewId="0">
      <pane xSplit="1" topLeftCell="R1" activePane="topRight" state="frozen"/>
      <selection pane="topRight" activeCell="AF5" sqref="AF5"/>
    </sheetView>
  </sheetViews>
  <sheetFormatPr defaultColWidth="9.140625" defaultRowHeight="15"/>
  <cols>
    <col min="1" max="1" width="9.140625" style="64"/>
    <col min="2" max="14" width="9.7109375" style="65" customWidth="1"/>
    <col min="15" max="32" width="9.7109375" style="64" customWidth="1"/>
    <col min="33" max="33" width="9.7109375" style="1042" customWidth="1"/>
    <col min="34" max="16384" width="9.140625" style="64"/>
  </cols>
  <sheetData>
    <row r="1" spans="1:33" s="1042" customFormat="1" ht="27" customHeight="1">
      <c r="A1" s="1040"/>
      <c r="B1" s="1043" t="s">
        <v>2236</v>
      </c>
      <c r="C1" s="1043" t="s">
        <v>2235</v>
      </c>
      <c r="D1" s="1043" t="s">
        <v>2234</v>
      </c>
      <c r="E1" s="1043" t="s">
        <v>2233</v>
      </c>
      <c r="F1" s="1043" t="s">
        <v>2232</v>
      </c>
      <c r="G1" s="1043" t="s">
        <v>2231</v>
      </c>
      <c r="H1" s="1043" t="s">
        <v>2230</v>
      </c>
      <c r="I1" s="1043" t="s">
        <v>2229</v>
      </c>
      <c r="J1" s="1043" t="s">
        <v>2228</v>
      </c>
      <c r="K1" s="1043" t="s">
        <v>2227</v>
      </c>
      <c r="L1" s="1043" t="s">
        <v>2226</v>
      </c>
      <c r="M1" s="1043" t="s">
        <v>2225</v>
      </c>
      <c r="N1" s="1043" t="s">
        <v>2120</v>
      </c>
      <c r="O1" s="1043" t="s">
        <v>2097</v>
      </c>
      <c r="P1" s="1043" t="s">
        <v>2098</v>
      </c>
      <c r="Q1" s="1043" t="s">
        <v>2099</v>
      </c>
      <c r="R1" s="1043" t="s">
        <v>2100</v>
      </c>
      <c r="S1" s="1043" t="s">
        <v>2101</v>
      </c>
      <c r="T1" s="1043" t="s">
        <v>2102</v>
      </c>
      <c r="U1" s="1043" t="s">
        <v>2103</v>
      </c>
      <c r="V1" s="1043" t="s">
        <v>2104</v>
      </c>
      <c r="W1" s="1043" t="s">
        <v>2105</v>
      </c>
      <c r="X1" s="1043" t="s">
        <v>2106</v>
      </c>
      <c r="Y1" s="1043" t="s">
        <v>2107</v>
      </c>
      <c r="Z1" s="1043" t="s">
        <v>2108</v>
      </c>
      <c r="AA1" s="1043" t="s">
        <v>2109</v>
      </c>
      <c r="AB1" s="1043" t="s">
        <v>2237</v>
      </c>
      <c r="AC1" s="1043" t="s">
        <v>2300</v>
      </c>
      <c r="AD1" s="1043" t="s">
        <v>2365</v>
      </c>
      <c r="AE1" s="1043" t="s">
        <v>2479</v>
      </c>
      <c r="AF1" s="1043" t="s">
        <v>2585</v>
      </c>
      <c r="AG1" s="1044"/>
    </row>
    <row r="2" spans="1:33" s="1040" customFormat="1" ht="27" customHeight="1">
      <c r="B2" s="1041" t="s">
        <v>62</v>
      </c>
      <c r="C2" s="1041" t="s">
        <v>62</v>
      </c>
      <c r="D2" s="1041" t="s">
        <v>62</v>
      </c>
      <c r="E2" s="1041" t="s">
        <v>62</v>
      </c>
      <c r="F2" s="1041" t="s">
        <v>62</v>
      </c>
      <c r="G2" s="1041" t="s">
        <v>62</v>
      </c>
      <c r="H2" s="1041" t="s">
        <v>62</v>
      </c>
      <c r="I2" s="1041" t="s">
        <v>62</v>
      </c>
      <c r="J2" s="1041" t="s">
        <v>62</v>
      </c>
      <c r="K2" s="1041" t="s">
        <v>62</v>
      </c>
      <c r="L2" s="1041" t="s">
        <v>62</v>
      </c>
      <c r="M2" s="1041" t="s">
        <v>62</v>
      </c>
      <c r="N2" s="1041" t="s">
        <v>62</v>
      </c>
      <c r="O2" s="1041" t="s">
        <v>62</v>
      </c>
      <c r="P2" s="1041" t="s">
        <v>62</v>
      </c>
      <c r="Q2" s="1041" t="s">
        <v>62</v>
      </c>
      <c r="R2" s="1041" t="s">
        <v>62</v>
      </c>
      <c r="S2" s="1041" t="s">
        <v>62</v>
      </c>
      <c r="T2" s="1041" t="s">
        <v>62</v>
      </c>
      <c r="U2" s="1041" t="s">
        <v>62</v>
      </c>
      <c r="V2" s="1041" t="s">
        <v>62</v>
      </c>
      <c r="W2" s="1041" t="s">
        <v>62</v>
      </c>
      <c r="X2" s="1041" t="s">
        <v>62</v>
      </c>
      <c r="Y2" s="1041" t="s">
        <v>62</v>
      </c>
      <c r="Z2" s="1041" t="s">
        <v>62</v>
      </c>
      <c r="AA2" s="1041" t="s">
        <v>62</v>
      </c>
      <c r="AB2" s="1041" t="s">
        <v>62</v>
      </c>
      <c r="AC2" s="1041" t="s">
        <v>62</v>
      </c>
      <c r="AD2" s="1041" t="s">
        <v>62</v>
      </c>
      <c r="AE2" s="1041" t="s">
        <v>62</v>
      </c>
      <c r="AF2" s="1041" t="s">
        <v>62</v>
      </c>
      <c r="AG2" s="1041" t="s">
        <v>231</v>
      </c>
    </row>
    <row r="3" spans="1:33">
      <c r="A3" s="1038" t="s">
        <v>50</v>
      </c>
      <c r="B3" s="1127">
        <v>18638</v>
      </c>
      <c r="C3" s="1127">
        <v>14902</v>
      </c>
      <c r="D3" s="1127">
        <v>18768</v>
      </c>
      <c r="E3" s="1127">
        <v>19139</v>
      </c>
      <c r="F3" s="1127">
        <v>18221</v>
      </c>
      <c r="G3" s="1127">
        <v>20179</v>
      </c>
      <c r="H3" s="1127">
        <v>22268</v>
      </c>
      <c r="I3" s="1127">
        <v>20972</v>
      </c>
      <c r="J3" s="1127">
        <v>19297</v>
      </c>
      <c r="K3" s="1127">
        <v>11559</v>
      </c>
      <c r="L3" s="1127">
        <v>12864</v>
      </c>
      <c r="M3" s="1127">
        <v>13034</v>
      </c>
      <c r="N3" s="1127">
        <v>8177</v>
      </c>
      <c r="O3" s="1127">
        <v>10797</v>
      </c>
      <c r="P3" s="1127">
        <v>11042</v>
      </c>
      <c r="Q3" s="1127">
        <v>11654</v>
      </c>
      <c r="R3" s="1127">
        <v>12020</v>
      </c>
      <c r="S3" s="1127">
        <v>13046</v>
      </c>
      <c r="T3" s="1127">
        <v>13947</v>
      </c>
      <c r="U3" s="1127">
        <v>14116</v>
      </c>
      <c r="V3" s="1127">
        <v>14366</v>
      </c>
      <c r="W3" s="1127">
        <v>16585</v>
      </c>
      <c r="X3" s="1127">
        <v>19744</v>
      </c>
      <c r="Y3" s="1127">
        <v>19622</v>
      </c>
      <c r="Z3" s="1127">
        <v>19320</v>
      </c>
      <c r="AA3" s="1127">
        <v>26674</v>
      </c>
      <c r="AB3" s="1127">
        <v>31414</v>
      </c>
      <c r="AC3" s="1127">
        <v>33318</v>
      </c>
      <c r="AD3" s="1127">
        <v>38935</v>
      </c>
      <c r="AE3" s="1127">
        <v>40223</v>
      </c>
      <c r="AF3" s="1127">
        <v>38795</v>
      </c>
      <c r="AG3" s="1116">
        <f>((AE3-AD3)/AD3)</f>
        <v>3.3080775651727234E-2</v>
      </c>
    </row>
    <row r="4" spans="1:33">
      <c r="A4" s="1038" t="s">
        <v>51</v>
      </c>
      <c r="B4" s="1127">
        <v>332</v>
      </c>
      <c r="C4" s="1127">
        <v>342</v>
      </c>
      <c r="D4" s="1127">
        <v>328</v>
      </c>
      <c r="E4" s="1127">
        <v>393</v>
      </c>
      <c r="F4" s="1127">
        <v>337</v>
      </c>
      <c r="G4" s="1127">
        <v>472</v>
      </c>
      <c r="H4" s="1127">
        <v>611</v>
      </c>
      <c r="I4" s="1127">
        <v>692</v>
      </c>
      <c r="J4" s="1127">
        <v>577</v>
      </c>
      <c r="K4" s="1127">
        <v>520</v>
      </c>
      <c r="L4" s="1127">
        <v>539</v>
      </c>
      <c r="M4" s="1127">
        <v>485</v>
      </c>
      <c r="N4" s="1127">
        <v>497</v>
      </c>
      <c r="O4" s="1127">
        <v>566</v>
      </c>
      <c r="P4" s="1127">
        <v>621</v>
      </c>
      <c r="Q4" s="1127">
        <v>672</v>
      </c>
      <c r="R4" s="1127">
        <v>722</v>
      </c>
      <c r="S4" s="1127">
        <v>768</v>
      </c>
      <c r="T4" s="1127">
        <v>864</v>
      </c>
      <c r="U4" s="1127">
        <v>856</v>
      </c>
      <c r="V4" s="1127">
        <v>974</v>
      </c>
      <c r="W4" s="1127">
        <v>1195</v>
      </c>
      <c r="X4" s="1127">
        <v>1359</v>
      </c>
      <c r="Y4" s="1127">
        <v>1977</v>
      </c>
      <c r="Z4" s="1127">
        <v>2208</v>
      </c>
      <c r="AA4" s="1127">
        <v>2948</v>
      </c>
      <c r="AB4" s="1127">
        <v>3660</v>
      </c>
      <c r="AC4" s="1127">
        <v>4105</v>
      </c>
      <c r="AD4" s="1127">
        <v>5797</v>
      </c>
      <c r="AE4" s="1127">
        <v>5672</v>
      </c>
      <c r="AF4" s="1127">
        <v>5483</v>
      </c>
      <c r="AG4" s="1116">
        <f>((AE4-AD4)/AD4)</f>
        <v>-2.1562877350353633E-2</v>
      </c>
    </row>
    <row r="5" spans="1:33">
      <c r="A5" s="1039" t="s">
        <v>48</v>
      </c>
      <c r="B5" s="1128">
        <v>18970</v>
      </c>
      <c r="C5" s="1128">
        <f t="shared" ref="C5:N5" si="0">C4+C3</f>
        <v>15244</v>
      </c>
      <c r="D5" s="1128">
        <f t="shared" si="0"/>
        <v>19096</v>
      </c>
      <c r="E5" s="1128">
        <f t="shared" si="0"/>
        <v>19532</v>
      </c>
      <c r="F5" s="1128">
        <f t="shared" si="0"/>
        <v>18558</v>
      </c>
      <c r="G5" s="1128">
        <f t="shared" si="0"/>
        <v>20651</v>
      </c>
      <c r="H5" s="1128">
        <f t="shared" si="0"/>
        <v>22879</v>
      </c>
      <c r="I5" s="1128">
        <f t="shared" si="0"/>
        <v>21664</v>
      </c>
      <c r="J5" s="1128">
        <f t="shared" si="0"/>
        <v>19874</v>
      </c>
      <c r="K5" s="1128">
        <f t="shared" si="0"/>
        <v>12079</v>
      </c>
      <c r="L5" s="1128">
        <f t="shared" si="0"/>
        <v>13403</v>
      </c>
      <c r="M5" s="1128">
        <f t="shared" si="0"/>
        <v>13519</v>
      </c>
      <c r="N5" s="1128">
        <f t="shared" si="0"/>
        <v>8674</v>
      </c>
      <c r="O5" s="1128">
        <f t="shared" ref="O5:Y5" si="1">SUM(O3:O4)</f>
        <v>11363</v>
      </c>
      <c r="P5" s="1128">
        <f t="shared" si="1"/>
        <v>11663</v>
      </c>
      <c r="Q5" s="1128">
        <f t="shared" si="1"/>
        <v>12326</v>
      </c>
      <c r="R5" s="1128">
        <f t="shared" si="1"/>
        <v>12742</v>
      </c>
      <c r="S5" s="1128">
        <f t="shared" si="1"/>
        <v>13814</v>
      </c>
      <c r="T5" s="1128">
        <f t="shared" si="1"/>
        <v>14811</v>
      </c>
      <c r="U5" s="1128">
        <f t="shared" si="1"/>
        <v>14972</v>
      </c>
      <c r="V5" s="1128">
        <f t="shared" si="1"/>
        <v>15340</v>
      </c>
      <c r="W5" s="1128">
        <f t="shared" si="1"/>
        <v>17780</v>
      </c>
      <c r="X5" s="1128">
        <f t="shared" si="1"/>
        <v>21103</v>
      </c>
      <c r="Y5" s="1128">
        <f t="shared" si="1"/>
        <v>21599</v>
      </c>
      <c r="Z5" s="1128">
        <f t="shared" ref="Z5:AE5" si="2">SUM(Z3:Z4)</f>
        <v>21528</v>
      </c>
      <c r="AA5" s="1128">
        <f t="shared" si="2"/>
        <v>29622</v>
      </c>
      <c r="AB5" s="1128">
        <f t="shared" si="2"/>
        <v>35074</v>
      </c>
      <c r="AC5" s="1128">
        <f t="shared" si="2"/>
        <v>37423</v>
      </c>
      <c r="AD5" s="1128">
        <f t="shared" si="2"/>
        <v>44732</v>
      </c>
      <c r="AE5" s="1128">
        <f t="shared" si="2"/>
        <v>45895</v>
      </c>
      <c r="AF5" s="1128">
        <f>SUM(AF3:AF4)</f>
        <v>44278</v>
      </c>
      <c r="AG5" s="1117">
        <f>((AE5-AD5)/AD5)</f>
        <v>2.5999284628453904E-2</v>
      </c>
    </row>
    <row r="54" spans="23:23">
      <c r="W54" s="52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2020-10-03T11:46:24Z</dcterms:modified>
</cp:coreProperties>
</file>