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باز'!$A$1:$F$148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غیربرخط'!$B$10,'نسبت معاملات برخط و غیربرخط'!$B$5:$B$8)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غیربرخط'!$B$10,'نسبت معاملات برخط و غیربرخط'!$B$5:$B$8)</definedName>
    <definedName name="_xlchart.v1.0" localSheetId="31" hidden="1">('نسبت معاملات برخط و غیربرخط'!$B$10,'نسبت معاملات برخط و غیربرخط'!$B$5:$B$8)</definedName>
    <definedName name="_xlchart.v1.0" localSheetId="30" hidden="1">('نسبت معاملات برخط و غیربرخط'!$B$23,'نسبت معاملات برخط و غیربرخط'!$B$18:$B$21)</definedName>
    <definedName name="_xlchart.v1.0" localSheetId="44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غیربرخط'!$B$5:$B$8,'نسبت معاملات برخط و غیربرخط'!$B$10)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غیربرخط'!$B$10,'نسبت معاملات برخط و غیربرخط'!$B$5:$B$8)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غیربرخط'!$C$23,'نسبت معاملات برخط و غیربرخط'!$C$18:$C$21)</definedName>
    <definedName name="_xlchart.v1.1" localSheetId="40" hidden="1">('نسبت معاملات برخط و غیربرخط'!$C$23,'نسبت معاملات برخط و غیربرخط'!$C$18:$C$21)</definedName>
    <definedName name="_xlchart.v1.1" localSheetId="4" hidden="1">('نسبت معاملات برخط و غیربرخط'!$C$23,'نسبت معاملات برخط و غیربرخط'!$C$18:$C$21)</definedName>
    <definedName name="_xlchart.v1.1" localSheetId="34" hidden="1">('نسبت معاملات برخط و غیربرخط'!$C$23,'نسبت معاملات برخط و غیربرخط'!$C$18:$C$21)</definedName>
    <definedName name="_xlchart.v1.1" localSheetId="32" hidden="1">'ارزش بازار سهام'!$A$21:$B$26</definedName>
    <definedName name="_xlchart.v1.1" localSheetId="33" hidden="1">('نسبت معاملات برخط و غیربرخط'!$C$23,'نسبت معاملات برخط و غیربرخط'!$C$18:$C$21)</definedName>
    <definedName name="_xlchart.v1.1" localSheetId="31" hidden="1">('نسبت معاملات برخط و غیربرخط'!$C$23,'نسبت معاملات برخط و غیربرخط'!$C$18:$C$21)</definedName>
    <definedName name="_xlchart.v1.1" localSheetId="30" hidden="1">('نسبت معاملات برخط و غیربرخط'!$B$10,'نسبت معاملات برخط و غیربرخط'!$B$5:$B$8)</definedName>
    <definedName name="_xlchart.v1.1" localSheetId="44" hidden="1">('نسبت معاملات برخط و غیربرخط'!$C$23,'نسبت معاملات برخط و غیربرخط'!$C$18:$C$21)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غیربرخط'!$B$10,'نسبت معاملات برخط و غیربرخط'!$B$5:$B$8)</definedName>
    <definedName name="_xlchart.v1.1" localSheetId="45" hidden="1">('نسبت معاملات برخط و غیربرخط'!$C$23,'نسبت معاملات برخط و غیربرخط'!$C$18:$C$21)</definedName>
    <definedName name="_xlchart.v1.1" localSheetId="7" hidden="1">('نسبت معاملات برخط و غیربرخط'!$B$23,'نسبت معاملات برخط و غیربرخط'!$B$18:$B$21)</definedName>
    <definedName name="_xlchart.v1.1" localSheetId="8" hidden="1">('نسبت معاملات برخط و غیربرخط'!$C$23,'نسبت معاملات برخط و غیربرخط'!$C$18:$C$21)</definedName>
    <definedName name="_xlchart.v1.1" localSheetId="21" hidden="1">('نسبت معاملات برخط و غیربرخط'!$C$23,'نسبت معاملات برخط و غیربرخط'!$C$18:$C$21)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غیربرخط'!$C$5:$C$8,'نسبت معاملات برخط و غیربرخط'!$C$10)</definedName>
    <definedName name="_xlchart.v1.1" localSheetId="29" hidden="1">('نسبت معاملات برخط و غیربرخط'!$B$10,'نسبت معاملات برخط و غیربرخط'!$B$5:$B$8)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'ارزش بازار سهام'!$A$21:$B$26</definedName>
    <definedName name="_xlchart.v1.2" localSheetId="26" hidden="1">('نسبت معاملات برخط و غیربرخط'!$B$23,'نسبت معاملات برخط و غیربرخط'!$B$18:$B$21)</definedName>
    <definedName name="_xlchart.v1.2" localSheetId="40" hidden="1">('نسبت معاملات برخط و غیربرخط'!$B$23,'نسبت معاملات برخط و غیربرخط'!$B$18:$B$21)</definedName>
    <definedName name="_xlchart.v1.2" localSheetId="4" hidden="1">('نسبت معاملات برخط و غیربرخط'!$B$10,'نسبت معاملات برخط و غیربرخط'!$B$5:$B$8)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'ارزش بازار سهام'!$D$21:$D$26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غیربرخط'!$B$23,'نسبت معاملات برخط و غیربرخط'!$B$18:$B$21)</definedName>
    <definedName name="_xlchart.v1.2" localSheetId="30" hidden="1">('نسبت معاملات برخط و غیربرخط'!$C$23,'نسبت معاملات برخط و غیربرخط'!$C$18:$C$21)</definedName>
    <definedName name="_xlchart.v1.2" localSheetId="44" hidden="1">('نسبت معاملات برخط و غیربرخط'!$B$23,'نسبت معاملات برخط و غیربرخط'!$B$18:$B$21)</definedName>
    <definedName name="_xlchart.v1.2" localSheetId="25" hidden="1">('نسبت معاملات برخط و غیربرخط'!$C$23,'نسبت معاملات برخط و غیربرخط'!$C$18:$C$21)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('نسبت معاملات برخط و غیربرخط'!$C$23,'نسبت معاملات برخط و غیربرخط'!$C$18:$C$21)</definedName>
    <definedName name="_xlchart.v1.2" localSheetId="8" hidden="1">('نسبت معاملات برخط و غیربرخط'!$B$23,'نسبت معاملات برخط و غیربرخط'!$B$18:$B$21)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غیربرخط'!$B$18:$B$21,'نسبت معاملات برخط و غیربرخط'!$B$23)</definedName>
    <definedName name="_xlchart.v1.2" localSheetId="29" hidden="1">('نسبت معاملات برخط و غیربرخط'!$C$23,'نسبت معاملات برخط و غیربرخط'!$C$18:$C$21)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'ارزش بازار سهام'!$D$21:$D$26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غیربرخط'!$B$10,'نسبت معاملات برخط و غیربرخط'!$B$5:$B$8)</definedName>
    <definedName name="_xlchart.v1.3" localSheetId="4" hidden="1">('نسبت معاملات برخط و غیربرخط'!$B$23,'نسبت معاملات برخط و غیربرخط'!$B$18:$B$21)</definedName>
    <definedName name="_xlchart.v1.3" localSheetId="34" hidden="1">('نسبت معاملات برخط و غیربرخط'!$C$23,'نسبت معاملات برخط و غیربرخط'!$C$18:$C$21)</definedName>
    <definedName name="_xlchart.v1.3" localSheetId="32" hidden="1">('نسبت معاملات برخط و غیربرخط'!$B$10,'نسبت معاملات برخط و غیربرخط'!$B$5:$B$8)</definedName>
    <definedName name="_xlchart.v1.3" localSheetId="33" hidden="1">('نسبت معاملات برخط و غیربرخط'!$C$23,'نسبت معاملات برخط و غیربرخط'!$C$18:$C$21)</definedName>
    <definedName name="_xlchart.v1.3" localSheetId="31" hidden="1">('نسبت معاملات برخط و غیربرخط'!$C$23,'نسبت معاملات برخط و غیربرخط'!$C$18:$C$21)</definedName>
    <definedName name="_xlchart.v1.3" localSheetId="30" hidden="1">('نسبت معاملات برخط و غیربرخط'!$B$23,'نسبت معاملات برخط و غیربرخط'!$B$18:$B$21)</definedName>
    <definedName name="_xlchart.v1.3" localSheetId="44" hidden="1">('نسبت معاملات برخط و غیربرخط'!$B$10,'نسبت معاملات برخط و غیربرخط'!$B$5:$B$8)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غیربرخط'!$B$23,'نسبت معاملات برخط و غیربرخط'!$B$18:$B$21)</definedName>
    <definedName name="_xlchart.v1.3" localSheetId="45" hidden="1">('نسبت معاملات برخط و غیربرخط'!$B$10,'نسبت معاملات برخط و غیربرخط'!$B$5:$B$8)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غیربرخط'!$B$10,'نسبت معاملات برخط و غیربرخط'!$B$5:$B$8)</definedName>
    <definedName name="_xlchart.v1.3" localSheetId="21" hidden="1">('نسبت معاملات برخط و غیربرخط'!$C$23,'نسبت معاملات برخط و غیربرخط'!$C$18:$C$21)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غیربرخط'!$C$18:$C$21,'نسبت معاملات برخط و غیربرخط'!$C$23)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غیربرخط'!$C$23,'نسبت معاملات برخط و غیربرخط'!$C$18:$C$21)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0" i="185" l="1"/>
  <c r="N40" i="185"/>
  <c r="AM5" i="220" l="1"/>
  <c r="F11" i="219"/>
  <c r="F12" i="219"/>
  <c r="F13" i="219"/>
  <c r="F10" i="219"/>
  <c r="I13" i="219"/>
  <c r="I12" i="219"/>
  <c r="I11" i="219"/>
  <c r="I10" i="219"/>
  <c r="AB6" i="219"/>
  <c r="F17" i="218"/>
  <c r="F16" i="218"/>
  <c r="F15" i="218"/>
  <c r="F14" i="218"/>
  <c r="D16" i="218"/>
  <c r="D15" i="218"/>
  <c r="D14" i="218"/>
  <c r="G17" i="218"/>
  <c r="G16" i="218"/>
  <c r="G15" i="218"/>
  <c r="G14" i="218"/>
  <c r="E16" i="218"/>
  <c r="E15" i="218"/>
  <c r="E14" i="218"/>
  <c r="AC5" i="165" l="1"/>
  <c r="F152" i="209" l="1"/>
  <c r="AC6" i="212"/>
  <c r="B12" i="211"/>
  <c r="B11" i="211"/>
  <c r="B10" i="211"/>
  <c r="AB31" i="216" l="1"/>
  <c r="AB6" i="216"/>
  <c r="AB52" i="215"/>
  <c r="AB56" i="215" s="1"/>
  <c r="AB81" i="215"/>
  <c r="AB24" i="215"/>
  <c r="AB23" i="215"/>
  <c r="AB22" i="215"/>
  <c r="AB10" i="215"/>
  <c r="AB8" i="215"/>
  <c r="AB2" i="215"/>
  <c r="AD5" i="208"/>
  <c r="AD4" i="208"/>
  <c r="AD3" i="208"/>
  <c r="AC5" i="208"/>
  <c r="AA7" i="214"/>
  <c r="AB44" i="214"/>
  <c r="B32" i="214"/>
  <c r="AC21" i="214"/>
  <c r="AC20" i="214"/>
  <c r="AC19" i="214"/>
  <c r="AC18" i="214"/>
  <c r="AC17" i="214"/>
  <c r="AC16" i="214"/>
  <c r="AC15" i="214"/>
  <c r="AC14" i="214"/>
  <c r="AC13" i="214"/>
  <c r="AC12" i="214"/>
  <c r="AC11" i="214"/>
  <c r="AC10" i="214"/>
  <c r="AC9" i="214"/>
  <c r="AC8" i="214"/>
  <c r="AC7" i="214"/>
  <c r="AC6" i="214"/>
  <c r="AC5" i="214"/>
  <c r="AC4" i="214"/>
  <c r="AC3" i="214"/>
  <c r="AB12" i="214"/>
  <c r="AB21" i="214" s="1"/>
  <c r="AB10" i="214"/>
  <c r="AB3" i="214"/>
  <c r="AB7" i="214"/>
  <c r="AB25" i="215" l="1"/>
  <c r="AB18" i="215"/>
  <c r="AJ32" i="213" l="1"/>
  <c r="AJ42" i="213" s="1"/>
  <c r="AJ43" i="213" s="1"/>
  <c r="AJ44" i="213"/>
  <c r="AJ9" i="213"/>
  <c r="AJ11" i="213" s="1"/>
  <c r="AL5" i="220" l="1"/>
  <c r="AA6" i="219"/>
  <c r="AB6" i="212" l="1"/>
  <c r="AA31" i="216" l="1"/>
  <c r="AA6" i="216"/>
  <c r="AA81" i="215"/>
  <c r="AA56" i="215"/>
  <c r="AA10" i="215" l="1"/>
  <c r="AA24" i="215" s="1"/>
  <c r="AA8" i="215"/>
  <c r="AA2" i="215"/>
  <c r="AA22" i="215" s="1"/>
  <c r="AA18" i="215" l="1"/>
  <c r="AA23" i="215"/>
  <c r="AA25" i="215" s="1"/>
  <c r="AA44" i="214"/>
  <c r="AA12" i="214"/>
  <c r="AA10" i="214"/>
  <c r="AA3" i="214"/>
  <c r="AA21" i="214" l="1"/>
  <c r="AB5" i="165" l="1"/>
  <c r="AB5" i="208"/>
  <c r="AI32" i="213" l="1"/>
  <c r="AI42" i="213" s="1"/>
  <c r="AG32" i="213"/>
  <c r="C9" i="213"/>
  <c r="D9" i="213"/>
  <c r="E9" i="213"/>
  <c r="F9" i="213"/>
  <c r="G9" i="213"/>
  <c r="H9" i="213"/>
  <c r="I9" i="213"/>
  <c r="J9" i="213"/>
  <c r="K9" i="213"/>
  <c r="L9" i="213"/>
  <c r="M9" i="213"/>
  <c r="N9" i="213"/>
  <c r="O9" i="213"/>
  <c r="P9" i="213"/>
  <c r="Q9" i="213"/>
  <c r="R9" i="213"/>
  <c r="S9" i="213"/>
  <c r="T9" i="213"/>
  <c r="U9" i="213"/>
  <c r="V9" i="213"/>
  <c r="W9" i="213"/>
  <c r="X9" i="213"/>
  <c r="Y9" i="213"/>
  <c r="Z9" i="213"/>
  <c r="AA9" i="213"/>
  <c r="AB9" i="213"/>
  <c r="AC9" i="213"/>
  <c r="AD9" i="213"/>
  <c r="AE9" i="213"/>
  <c r="AF9" i="213"/>
  <c r="AG9" i="213"/>
  <c r="AI9" i="213"/>
  <c r="AI11" i="213" s="1"/>
  <c r="B5" i="220" l="1"/>
  <c r="C5" i="220"/>
  <c r="D5" i="220"/>
  <c r="E5" i="220"/>
  <c r="F5" i="220"/>
  <c r="G5" i="220"/>
  <c r="H5" i="220"/>
  <c r="I5" i="220"/>
  <c r="J5" i="220"/>
  <c r="K5" i="220"/>
  <c r="L5" i="220"/>
  <c r="M5" i="220"/>
  <c r="N5" i="220"/>
  <c r="O5" i="220"/>
  <c r="P5" i="220"/>
  <c r="Q5" i="220"/>
  <c r="R5" i="220"/>
  <c r="S5" i="220"/>
  <c r="T5" i="220"/>
  <c r="U5" i="220"/>
  <c r="V5" i="220"/>
  <c r="W5" i="220"/>
  <c r="X5" i="220"/>
  <c r="Y5" i="220"/>
  <c r="Z5" i="220"/>
  <c r="AA5" i="220"/>
  <c r="AB5" i="220"/>
  <c r="AC5" i="220"/>
  <c r="AD5" i="220"/>
  <c r="AE5" i="220"/>
  <c r="AF5" i="220"/>
  <c r="AG5" i="220"/>
  <c r="AH5" i="220"/>
  <c r="AI5" i="220"/>
  <c r="AK5" i="220"/>
  <c r="Z6" i="219"/>
  <c r="F18" i="218" l="1"/>
  <c r="E18" i="218"/>
  <c r="AA6" i="212" l="1"/>
  <c r="B18" i="218" l="1"/>
  <c r="C18" i="218"/>
  <c r="H18" i="218"/>
  <c r="I18" i="218"/>
  <c r="J18" i="218"/>
  <c r="K18" i="218"/>
  <c r="L18" i="218"/>
  <c r="M18" i="218"/>
  <c r="B31" i="216" l="1"/>
  <c r="C31" i="216"/>
  <c r="D31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Q31" i="216"/>
  <c r="R31" i="216"/>
  <c r="S31" i="216"/>
  <c r="T31" i="216"/>
  <c r="U31" i="216"/>
  <c r="V31" i="216"/>
  <c r="W31" i="216"/>
  <c r="X31" i="216"/>
  <c r="Y31" i="216"/>
  <c r="B6" i="216"/>
  <c r="C6" i="216"/>
  <c r="D6" i="216"/>
  <c r="E6" i="216"/>
  <c r="F6" i="216"/>
  <c r="G6" i="216"/>
  <c r="H6" i="216"/>
  <c r="I6" i="216"/>
  <c r="J6" i="216"/>
  <c r="K6" i="216"/>
  <c r="L6" i="216"/>
  <c r="M6" i="216"/>
  <c r="N6" i="216"/>
  <c r="O6" i="216"/>
  <c r="P6" i="216"/>
  <c r="Q6" i="216"/>
  <c r="R6" i="216"/>
  <c r="S6" i="216"/>
  <c r="T6" i="216"/>
  <c r="U6" i="216"/>
  <c r="V6" i="216"/>
  <c r="W6" i="216"/>
  <c r="X6" i="216"/>
  <c r="Y6" i="216"/>
  <c r="Z31" i="216"/>
  <c r="Z6" i="216"/>
  <c r="Z44" i="214" l="1"/>
  <c r="B44" i="214"/>
  <c r="C44" i="214"/>
  <c r="D44" i="214"/>
  <c r="E44" i="214"/>
  <c r="F44" i="214"/>
  <c r="G44" i="214"/>
  <c r="H44" i="214"/>
  <c r="I44" i="214"/>
  <c r="J44" i="214"/>
  <c r="K44" i="214"/>
  <c r="L44" i="214"/>
  <c r="M44" i="214"/>
  <c r="N44" i="214"/>
  <c r="O44" i="214"/>
  <c r="P44" i="214"/>
  <c r="Q44" i="214"/>
  <c r="R44" i="214"/>
  <c r="S44" i="214"/>
  <c r="T44" i="214"/>
  <c r="U44" i="214"/>
  <c r="V44" i="214"/>
  <c r="W44" i="214"/>
  <c r="X44" i="214"/>
  <c r="Y44" i="214"/>
  <c r="B81" i="215"/>
  <c r="C81" i="215"/>
  <c r="D81" i="215"/>
  <c r="E81" i="215"/>
  <c r="F81" i="215"/>
  <c r="G81" i="215"/>
  <c r="H81" i="215"/>
  <c r="I81" i="215"/>
  <c r="J81" i="215"/>
  <c r="K81" i="215"/>
  <c r="L81" i="215"/>
  <c r="M81" i="215"/>
  <c r="N81" i="215"/>
  <c r="O81" i="215"/>
  <c r="P81" i="215"/>
  <c r="Q81" i="215"/>
  <c r="R81" i="215"/>
  <c r="S81" i="215"/>
  <c r="T81" i="215"/>
  <c r="U81" i="215"/>
  <c r="V81" i="215"/>
  <c r="W81" i="215"/>
  <c r="X81" i="215"/>
  <c r="Y81" i="215"/>
  <c r="Z81" i="215"/>
  <c r="Z56" i="215"/>
  <c r="B56" i="215"/>
  <c r="C56" i="215"/>
  <c r="D56" i="215"/>
  <c r="E56" i="215"/>
  <c r="F56" i="215"/>
  <c r="G56" i="215"/>
  <c r="H56" i="215"/>
  <c r="X56" i="215"/>
  <c r="Z10" i="215"/>
  <c r="Z24" i="215" s="1"/>
  <c r="Z8" i="215"/>
  <c r="Z23" i="215" s="1"/>
  <c r="Z2" i="215"/>
  <c r="Z22" i="215" s="1"/>
  <c r="B10" i="215"/>
  <c r="B24" i="215" s="1"/>
  <c r="C10" i="215"/>
  <c r="C24" i="215" s="1"/>
  <c r="D10" i="215"/>
  <c r="D24" i="215" s="1"/>
  <c r="E10" i="215"/>
  <c r="E24" i="215" s="1"/>
  <c r="F10" i="215"/>
  <c r="F24" i="215" s="1"/>
  <c r="G10" i="215"/>
  <c r="G24" i="215" s="1"/>
  <c r="H10" i="215"/>
  <c r="H24" i="215" s="1"/>
  <c r="I10" i="215"/>
  <c r="I24" i="215" s="1"/>
  <c r="J10" i="215"/>
  <c r="J24" i="215" s="1"/>
  <c r="K10" i="215"/>
  <c r="K24" i="215" s="1"/>
  <c r="L10" i="215"/>
  <c r="L24" i="215" s="1"/>
  <c r="M10" i="215"/>
  <c r="M24" i="215" s="1"/>
  <c r="N10" i="215"/>
  <c r="N24" i="215" s="1"/>
  <c r="O10" i="215"/>
  <c r="O24" i="215" s="1"/>
  <c r="P10" i="215"/>
  <c r="P24" i="215" s="1"/>
  <c r="Q10" i="215"/>
  <c r="Q24" i="215" s="1"/>
  <c r="R10" i="215"/>
  <c r="R24" i="215" s="1"/>
  <c r="S10" i="215"/>
  <c r="S24" i="215" s="1"/>
  <c r="T10" i="215"/>
  <c r="T24" i="215" s="1"/>
  <c r="U10" i="215"/>
  <c r="U24" i="215" s="1"/>
  <c r="V10" i="215"/>
  <c r="V24" i="215" s="1"/>
  <c r="W10" i="215"/>
  <c r="W24" i="215" s="1"/>
  <c r="X10" i="215"/>
  <c r="X24" i="215" s="1"/>
  <c r="Y10" i="215"/>
  <c r="Y24" i="215" s="1"/>
  <c r="B8" i="215"/>
  <c r="B23" i="215" s="1"/>
  <c r="C8" i="215"/>
  <c r="C23" i="215" s="1"/>
  <c r="D8" i="215"/>
  <c r="D23" i="215" s="1"/>
  <c r="E8" i="215"/>
  <c r="E23" i="215" s="1"/>
  <c r="F8" i="215"/>
  <c r="F23" i="215" s="1"/>
  <c r="G8" i="215"/>
  <c r="G23" i="215" s="1"/>
  <c r="H8" i="215"/>
  <c r="H23" i="215" s="1"/>
  <c r="I8" i="215"/>
  <c r="I23" i="215" s="1"/>
  <c r="J8" i="215"/>
  <c r="J23" i="215" s="1"/>
  <c r="K8" i="215"/>
  <c r="K23" i="215" s="1"/>
  <c r="L8" i="215"/>
  <c r="L23" i="215" s="1"/>
  <c r="M8" i="215"/>
  <c r="M23" i="215" s="1"/>
  <c r="N8" i="215"/>
  <c r="N23" i="215" s="1"/>
  <c r="O8" i="215"/>
  <c r="O23" i="215" s="1"/>
  <c r="P8" i="215"/>
  <c r="P23" i="215" s="1"/>
  <c r="Q8" i="215"/>
  <c r="Q23" i="215" s="1"/>
  <c r="R8" i="215"/>
  <c r="R23" i="215" s="1"/>
  <c r="S8" i="215"/>
  <c r="S23" i="215" s="1"/>
  <c r="T8" i="215"/>
  <c r="T23" i="215" s="1"/>
  <c r="U8" i="215"/>
  <c r="U23" i="215" s="1"/>
  <c r="V8" i="215"/>
  <c r="V23" i="215" s="1"/>
  <c r="W8" i="215"/>
  <c r="W23" i="215" s="1"/>
  <c r="X8" i="215"/>
  <c r="X23" i="215" s="1"/>
  <c r="Y8" i="215"/>
  <c r="Y23" i="215" s="1"/>
  <c r="B2" i="215"/>
  <c r="B22" i="215" s="1"/>
  <c r="C2" i="215"/>
  <c r="C22" i="215" s="1"/>
  <c r="C25" i="215" s="1"/>
  <c r="D2" i="215"/>
  <c r="D18" i="215" s="1"/>
  <c r="E2" i="215"/>
  <c r="E22" i="215" s="1"/>
  <c r="F2" i="215"/>
  <c r="F22" i="215" s="1"/>
  <c r="F25" i="215" s="1"/>
  <c r="G2" i="215"/>
  <c r="G22" i="215" s="1"/>
  <c r="G25" i="215" s="1"/>
  <c r="H2" i="215"/>
  <c r="H18" i="215" s="1"/>
  <c r="I2" i="215"/>
  <c r="I22" i="215" s="1"/>
  <c r="J2" i="215"/>
  <c r="J18" i="215" s="1"/>
  <c r="K2" i="215"/>
  <c r="K22" i="215" s="1"/>
  <c r="K25" i="215" s="1"/>
  <c r="L2" i="215"/>
  <c r="L18" i="215" s="1"/>
  <c r="M2" i="215"/>
  <c r="M22" i="215" s="1"/>
  <c r="N2" i="215"/>
  <c r="N18" i="215" s="1"/>
  <c r="O2" i="215"/>
  <c r="O18" i="215" s="1"/>
  <c r="P2" i="215"/>
  <c r="P18" i="215" s="1"/>
  <c r="Q2" i="215"/>
  <c r="Q18" i="215" s="1"/>
  <c r="R2" i="215"/>
  <c r="R18" i="215" s="1"/>
  <c r="S2" i="215"/>
  <c r="S18" i="215" s="1"/>
  <c r="T2" i="215"/>
  <c r="T18" i="215" s="1"/>
  <c r="U2" i="215"/>
  <c r="U22" i="215" s="1"/>
  <c r="V2" i="215"/>
  <c r="V18" i="215" s="1"/>
  <c r="W2" i="215"/>
  <c r="W18" i="215" s="1"/>
  <c r="X2" i="215"/>
  <c r="X22" i="215" s="1"/>
  <c r="Y2" i="215"/>
  <c r="Y18" i="215" s="1"/>
  <c r="B12" i="214"/>
  <c r="C12" i="214"/>
  <c r="D12" i="214"/>
  <c r="E12" i="214"/>
  <c r="F12" i="214"/>
  <c r="G12" i="214"/>
  <c r="H12" i="214"/>
  <c r="I12" i="214"/>
  <c r="J12" i="214"/>
  <c r="K12" i="214"/>
  <c r="L12" i="214"/>
  <c r="M12" i="214"/>
  <c r="N12" i="214"/>
  <c r="O12" i="214"/>
  <c r="P12" i="214"/>
  <c r="Q12" i="214"/>
  <c r="R12" i="214"/>
  <c r="S12" i="214"/>
  <c r="T12" i="214"/>
  <c r="U12" i="214"/>
  <c r="V12" i="214"/>
  <c r="W12" i="214"/>
  <c r="X12" i="214"/>
  <c r="B10" i="214"/>
  <c r="C10" i="214"/>
  <c r="D10" i="214"/>
  <c r="E10" i="214"/>
  <c r="F10" i="214"/>
  <c r="G10" i="214"/>
  <c r="H10" i="214"/>
  <c r="I10" i="214"/>
  <c r="J10" i="214"/>
  <c r="K10" i="214"/>
  <c r="L10" i="214"/>
  <c r="M10" i="214"/>
  <c r="N10" i="214"/>
  <c r="O10" i="214"/>
  <c r="P10" i="214"/>
  <c r="Q10" i="214"/>
  <c r="R10" i="214"/>
  <c r="S10" i="214"/>
  <c r="T10" i="214"/>
  <c r="U10" i="214"/>
  <c r="V10" i="214"/>
  <c r="W10" i="214"/>
  <c r="X10" i="214"/>
  <c r="Y10" i="214"/>
  <c r="B3" i="214"/>
  <c r="C3" i="214"/>
  <c r="C21" i="214" s="1"/>
  <c r="D3" i="214"/>
  <c r="E3" i="214"/>
  <c r="F3" i="214"/>
  <c r="G3" i="214"/>
  <c r="G21" i="214" s="1"/>
  <c r="H3" i="214"/>
  <c r="I3" i="214"/>
  <c r="J3" i="214"/>
  <c r="K3" i="214"/>
  <c r="K21" i="214" s="1"/>
  <c r="L3" i="214"/>
  <c r="M3" i="214"/>
  <c r="N3" i="214"/>
  <c r="O3" i="214"/>
  <c r="O21" i="214" s="1"/>
  <c r="P3" i="214"/>
  <c r="Q3" i="214"/>
  <c r="R3" i="214"/>
  <c r="S3" i="214"/>
  <c r="S21" i="214" s="1"/>
  <c r="T3" i="214"/>
  <c r="U3" i="214"/>
  <c r="V3" i="214"/>
  <c r="W3" i="214"/>
  <c r="W21" i="214" s="1"/>
  <c r="X25" i="215" l="1"/>
  <c r="F18" i="215"/>
  <c r="N22" i="215"/>
  <c r="N25" i="215" s="1"/>
  <c r="B25" i="215"/>
  <c r="J22" i="215"/>
  <c r="J25" i="215" s="1"/>
  <c r="Z25" i="215"/>
  <c r="C18" i="215"/>
  <c r="V22" i="215"/>
  <c r="V25" i="215" s="1"/>
  <c r="K18" i="215"/>
  <c r="U25" i="215"/>
  <c r="M25" i="215"/>
  <c r="I25" i="215"/>
  <c r="E25" i="215"/>
  <c r="G18" i="215"/>
  <c r="R22" i="215"/>
  <c r="R25" i="215" s="1"/>
  <c r="Q22" i="215"/>
  <c r="Q25" i="215" s="1"/>
  <c r="U18" i="215"/>
  <c r="M18" i="215"/>
  <c r="I18" i="215"/>
  <c r="E18" i="215"/>
  <c r="T22" i="215"/>
  <c r="T25" i="215" s="1"/>
  <c r="P22" i="215"/>
  <c r="P25" i="215" s="1"/>
  <c r="L22" i="215"/>
  <c r="L25" i="215" s="1"/>
  <c r="H22" i="215"/>
  <c r="H25" i="215" s="1"/>
  <c r="D22" i="215"/>
  <c r="D25" i="215" s="1"/>
  <c r="Y22" i="215"/>
  <c r="B18" i="215"/>
  <c r="W22" i="215"/>
  <c r="W25" i="215" s="1"/>
  <c r="S22" i="215"/>
  <c r="S25" i="215" s="1"/>
  <c r="O22" i="215"/>
  <c r="O25" i="215" s="1"/>
  <c r="Z18" i="215"/>
  <c r="X18" i="215"/>
  <c r="T21" i="214"/>
  <c r="P21" i="214"/>
  <c r="L21" i="214"/>
  <c r="H21" i="214"/>
  <c r="D21" i="214"/>
  <c r="U21" i="214"/>
  <c r="Q21" i="214"/>
  <c r="M21" i="214"/>
  <c r="I21" i="214"/>
  <c r="E21" i="214"/>
  <c r="N21" i="214"/>
  <c r="J21" i="214"/>
  <c r="F21" i="214"/>
  <c r="B21" i="214"/>
  <c r="V21" i="214"/>
  <c r="R21" i="214"/>
  <c r="B35" i="214" l="1"/>
  <c r="C35" i="214" s="1"/>
  <c r="X3" i="214"/>
  <c r="X21" i="214" s="1"/>
  <c r="O11" i="213"/>
  <c r="P11" i="213"/>
  <c r="Q11" i="213"/>
  <c r="R11" i="213"/>
  <c r="S11" i="213"/>
  <c r="T11" i="213"/>
  <c r="V11" i="213"/>
  <c r="W11" i="213"/>
  <c r="X11" i="213"/>
  <c r="Z11" i="213"/>
  <c r="AA11" i="213"/>
  <c r="AB11" i="213"/>
  <c r="AD11" i="213"/>
  <c r="AE11" i="213"/>
  <c r="AF11" i="213"/>
  <c r="AG11" i="213"/>
  <c r="U11" i="213"/>
  <c r="Y11" i="213"/>
  <c r="AC11" i="213"/>
  <c r="C34" i="214" l="1"/>
  <c r="C30" i="214"/>
  <c r="C26" i="214"/>
  <c r="C33" i="214"/>
  <c r="C29" i="214"/>
  <c r="C27" i="214"/>
  <c r="C28" i="214"/>
  <c r="C31" i="214"/>
  <c r="C32" i="214"/>
  <c r="AA5" i="165"/>
  <c r="AA5" i="208"/>
  <c r="Z12" i="214"/>
  <c r="Z10" i="214"/>
  <c r="Z7" i="214"/>
  <c r="Z3" i="214" s="1"/>
  <c r="Z21" i="214" l="1"/>
  <c r="AH42" i="213"/>
  <c r="AH43" i="213" s="1"/>
  <c r="AI44" i="213" l="1"/>
  <c r="AI43" i="213"/>
  <c r="AH9" i="213"/>
  <c r="AH11" i="213" s="1"/>
  <c r="D18" i="218" l="1"/>
  <c r="AJ5" i="220"/>
  <c r="F14" i="219"/>
  <c r="H14" i="219"/>
  <c r="G14" i="219"/>
  <c r="I14" i="219"/>
  <c r="Y6" i="219"/>
  <c r="C14" i="219"/>
  <c r="C4" i="218" l="1"/>
  <c r="C3" i="218"/>
  <c r="C2" i="218"/>
  <c r="C1" i="218"/>
  <c r="G18" i="218"/>
  <c r="O5" i="208" l="1"/>
  <c r="P5" i="208"/>
  <c r="Q5" i="208"/>
  <c r="R5" i="208"/>
  <c r="S5" i="208"/>
  <c r="T5" i="208"/>
  <c r="U5" i="208"/>
  <c r="V5" i="208"/>
  <c r="W5" i="208"/>
  <c r="X5" i="208"/>
  <c r="Y5" i="208"/>
  <c r="Z5" i="208"/>
  <c r="Y56" i="215" l="1"/>
  <c r="Y25" i="215" l="1"/>
  <c r="Y19" i="214"/>
  <c r="Y13" i="214"/>
  <c r="Y12" i="214" s="1"/>
  <c r="Y7" i="214"/>
  <c r="Y3" i="214" s="1"/>
  <c r="Y21" i="214" l="1"/>
  <c r="Z6" i="212"/>
  <c r="AG42" i="213"/>
  <c r="Z5" i="165"/>
  <c r="E14" i="219"/>
  <c r="D14" i="219"/>
  <c r="B14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C8" i="218"/>
  <c r="C7" i="218"/>
  <c r="C6" i="218"/>
  <c r="C5" i="218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AE42" i="213"/>
  <c r="AF44" i="213" s="1"/>
  <c r="AD42" i="213"/>
  <c r="AE44" i="213" s="1"/>
  <c r="AC42" i="213"/>
  <c r="AB42" i="213"/>
  <c r="AA42" i="213"/>
  <c r="AB44" i="213" s="1"/>
  <c r="Z42" i="213"/>
  <c r="AA44" i="213" s="1"/>
  <c r="X42" i="213"/>
  <c r="W42" i="213"/>
  <c r="X44" i="213" s="1"/>
  <c r="V42" i="213"/>
  <c r="W44" i="213" s="1"/>
  <c r="U42" i="213"/>
  <c r="T42" i="213"/>
  <c r="S42" i="213"/>
  <c r="R42" i="213"/>
  <c r="S44" i="213" s="1"/>
  <c r="Q42" i="213"/>
  <c r="R44" i="213" s="1"/>
  <c r="P42" i="213"/>
  <c r="O42" i="213"/>
  <c r="N42" i="213"/>
  <c r="O44" i="213" s="1"/>
  <c r="M42" i="213"/>
  <c r="N44" i="213" s="1"/>
  <c r="L42" i="213"/>
  <c r="K42" i="213"/>
  <c r="K10" i="213" s="1"/>
  <c r="J42" i="213"/>
  <c r="K44" i="213" s="1"/>
  <c r="I42" i="213"/>
  <c r="I10" i="213" s="1"/>
  <c r="I11" i="213" s="1"/>
  <c r="H42" i="213"/>
  <c r="H10" i="213" s="1"/>
  <c r="H11" i="213" s="1"/>
  <c r="G42" i="213"/>
  <c r="G10" i="213" s="1"/>
  <c r="G11" i="213" s="1"/>
  <c r="F42" i="213"/>
  <c r="F10" i="213" s="1"/>
  <c r="F11" i="213" s="1"/>
  <c r="E42" i="213"/>
  <c r="E10" i="213" s="1"/>
  <c r="E11" i="213" s="1"/>
  <c r="D42" i="213"/>
  <c r="D10" i="213" s="1"/>
  <c r="D11" i="213" s="1"/>
  <c r="C42" i="213"/>
  <c r="C10" i="213" s="1"/>
  <c r="C11" i="213" s="1"/>
  <c r="AF32" i="213"/>
  <c r="AF42" i="213" s="1"/>
  <c r="AF43" i="213" s="1"/>
  <c r="Y32" i="213"/>
  <c r="Y42" i="213" s="1"/>
  <c r="J10" i="213"/>
  <c r="J11" i="213" s="1"/>
  <c r="N11" i="213"/>
  <c r="M11" i="213"/>
  <c r="L11" i="213"/>
  <c r="Y6" i="212"/>
  <c r="Y5" i="165"/>
  <c r="K43" i="213" l="1"/>
  <c r="O43" i="213"/>
  <c r="S43" i="213"/>
  <c r="AB43" i="213"/>
  <c r="K11" i="213"/>
  <c r="L43" i="213"/>
  <c r="T43" i="213"/>
  <c r="AC43" i="213"/>
  <c r="AD43" i="213"/>
  <c r="AG43" i="213"/>
  <c r="L44" i="213"/>
  <c r="AG44" i="213"/>
  <c r="T44" i="213"/>
  <c r="P43" i="213"/>
  <c r="X43" i="213"/>
  <c r="P44" i="213"/>
  <c r="Y43" i="213"/>
  <c r="Z43" i="213"/>
  <c r="Z44" i="213"/>
  <c r="M43" i="213"/>
  <c r="Y44" i="213"/>
  <c r="J43" i="213"/>
  <c r="N43" i="213"/>
  <c r="R43" i="213"/>
  <c r="W43" i="213"/>
  <c r="AA43" i="213"/>
  <c r="AE43" i="213"/>
  <c r="M44" i="213"/>
  <c r="Q44" i="213"/>
  <c r="U44" i="213"/>
  <c r="AD44" i="213"/>
  <c r="U43" i="213"/>
  <c r="AC44" i="213"/>
  <c r="Q43" i="213"/>
  <c r="X5" i="165"/>
  <c r="X6" i="212" l="1"/>
  <c r="W5" i="165" l="1"/>
  <c r="W6" i="212" l="1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B7" i="211" l="1"/>
  <c r="C12" i="211" l="1"/>
  <c r="C9" i="211"/>
  <c r="C7" i="211"/>
  <c r="C11" i="211"/>
  <c r="C8" i="211"/>
  <c r="C10" i="211"/>
  <c r="C13" i="211" l="1"/>
  <c r="V5" i="165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<sst xmlns="http://schemas.openxmlformats.org/spreadsheetml/2006/main" count="7853" uniqueCount="2777">
  <si>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</si>
  <si>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</si>
  <si>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</si>
  <si>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</si>
  <si>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</si>
  <si>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</si>
  <si>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</si>
  <si>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</si>
  <si>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</si>
  <si>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</si>
  <si>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</si>
  <si>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</si>
  <si>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</si>
  <si>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</si>
  <si>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</si>
  <si>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</si>
  <si>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</si>
  <si>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</si>
  <si>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</si>
  <si>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</si>
  <si>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</si>
  <si>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</si>
  <si>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</si>
  <si>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</si>
  <si>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</si>
  <si>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</si>
  <si>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</si>
  <si>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</si>
  <si>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</si>
  <si>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</si>
  <si>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</si>
  <si>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</si>
  <si>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</si>
  <si>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</si>
  <si>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</si>
  <si>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</si>
  <si>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</si>
  <si>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</si>
  <si>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</si>
  <si>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</si>
  <si>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</si>
  <si>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</si>
  <si>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</si>
  <si>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</si>
  <si>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</si>
  <si>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</si>
  <si>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</si>
  <si>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</si>
  <si>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</si>
  <si>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</si>
  <si>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</si>
  <si>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</si>
  <si>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</si>
  <si>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</si>
  <si>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</si>
  <si>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</si>
  <si>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</si>
  <si>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</si>
  <si>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</si>
  <si>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</si>
  <si>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</si>
  <si>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</si>
  <si>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</si>
  <si>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</si>
  <si>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</si>
  <si>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</si>
  <si>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</si>
  <si>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</si>
  <si>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</si>
  <si>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</si>
  <si>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</si>
  <si>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</si>
  <si>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</si>
  <si>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</si>
  <si>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</si>
  <si>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</si>
  <si>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</si>
  <si>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</si>
  <si>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</si>
  <si>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</si>
  <si>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</si>
  <si>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</si>
  <si>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</si>
  <si>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</si>
  <si>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</si>
  <si>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</si>
  <si>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</si>
  <si>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</si>
  <si>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</si>
  <si>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</si>
  <si>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</si>
  <si>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</si>
  <si>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</si>
  <si>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</si>
  <si>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</si>
  <si>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</si>
  <si>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</si>
  <si>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</si>
  <si>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</si>
  <si>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</si>
  <si>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</si>
  <si>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</si>
  <si>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</si>
  <si>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</si>
  <si>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</si>
  <si>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</si>
  <si>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</si>
  <si>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</si>
  <si>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</si>
  <si>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</si>
  <si>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</si>
  <si>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</si>
  <si>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</si>
  <si>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</si>
  <si>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</si>
  <si>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</si>
  <si>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</si>
  <si>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</si>
  <si>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</si>
  <si>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</si>
  <si>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</si>
  <si>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</si>
  <si>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</si>
  <si>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</si>
  <si>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</si>
  <si>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</si>
  <si>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</si>
  <si>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</si>
  <si>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</si>
  <si>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</si>
  <si>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</si>
  <si>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</si>
  <si>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</si>
  <si>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</si>
  <si>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</si>
  <si>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</si>
  <si>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</si>
  <si>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</si>
  <si>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</si>
  <si>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</si>
  <si>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</si>
  <si>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</si>
  <si>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</si>
  <si>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</si>
  <si>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</si>
  <si>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</si>
  <si>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</si>
  <si>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</si>
  <si>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</si>
  <si>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</si>
  <si>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</si>
  <si>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</si>
  <si>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</si>
  <si>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</si>
  <si>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</si>
  <si>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</si>
  <si>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</si>
  <si>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</si>
  <si>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</si>
  <si>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</si>
  <si>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</si>
  <si>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</si>
  <si>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</si>
  <si>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</si>
  <si>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</si>
  <si>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</si>
  <si>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</si>
  <si>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</si>
  <si>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</si>
  <si>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</si>
  <si>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</si>
  <si>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</si>
  <si>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</si>
  <si>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</si>
  <si>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</si>
  <si>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</si>
  <si>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</si>
  <si>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</si>
  <si>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</si>
  <si>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</si>
  <si>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</si>
  <si>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</si>
  <si>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</si>
  <si>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</si>
  <si>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</si>
  <si>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</si>
  <si>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</si>
  <si>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</si>
  <si>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</si>
  <si>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</si>
  <si>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</si>
  <si>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</si>
  <si>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</si>
  <si>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</si>
  <si>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</si>
  <si>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</si>
  <si>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</si>
  <si>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</si>
  <si>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</si>
  <si>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</si>
  <si>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</si>
  <si>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</si>
  <si>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</si>
  <si>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</si>
  <si>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</si>
  <si>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</si>
  <si>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</si>
  <si>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</si>
  <si>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</si>
  <si>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</si>
  <si>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</si>
  <si>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</si>
  <si>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</si>
  <si>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</si>
  <si>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</si>
  <si>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</si>
  <si>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</si>
  <si>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</si>
  <si>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</si>
  <si>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</si>
  <si>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</si>
  <si>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</si>
  <si>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</si>
  <si>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</si>
  <si>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</si>
  <si>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</si>
  <si>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</si>
  <si>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</si>
  <si>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</si>
  <si>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</si>
  <si>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</si>
  <si>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</si>
  <si>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</si>
  <si>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</si>
  <si>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</si>
  <si>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</si>
  <si>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</si>
  <si>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</si>
  <si>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</si>
  <si>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</si>
  <si>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</si>
  <si>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</si>
  <si>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</si>
  <si>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</si>
  <si>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</si>
  <si>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</si>
  <si>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</si>
  <si>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</si>
  <si>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</si>
  <si>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</si>
  <si>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</si>
  <si>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</si>
  <si>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</si>
  <si>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</si>
  <si>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</si>
  <si>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</si>
  <si>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</si>
  <si>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</si>
  <si>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</si>
  <si>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</si>
  <si>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</si>
  <si>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</si>
  <si>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</si>
  <si>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</si>
  <si>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</si>
  <si>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</si>
  <si>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</si>
  <si>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</si>
  <si>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</si>
  <si>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</si>
  <si>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</si>
  <si>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</si>
  <si>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</si>
  <si>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</si>
  <si>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</si>
  <si>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</si>
  <si>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</si>
  <si>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</si>
  <si>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</si>
  <si>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</si>
  <si>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</si>
  <si>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</si>
  <si>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</si>
  <si>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</si>
  <si>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</si>
  <si>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</si>
  <si>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</si>
  <si>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</si>
  <si>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</si>
  <si>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</si>
  <si>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</si>
  <si>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</si>
  <si>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</si>
  <si>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</si>
  <si>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</si>
  <si>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</si>
  <si>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</si>
  <si>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</si>
  <si>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</si>
  <si>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</si>
  <si>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</si>
  <si>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</si>
  <si>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</si>
  <si>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</si>
  <si>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</si>
  <si>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</si>
  <si>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</si>
  <si>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</si>
  <si>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</si>
  <si>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</si>
  <si>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</si>
  <si>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</si>
  <si>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</si>
  <si>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</si>
  <si>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</si>
  <si>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</si>
  <si>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</si>
  <si>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</si>
  <si>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</si>
  <si>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</si>
  <si>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</si>
  <si>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</si>
  <si>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</si>
  <si>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</si>
  <si>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</si>
  <si>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</si>
  <si>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</si>
  <si>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</si>
  <si>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</si>
  <si>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</si>
  <si>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</si>
  <si>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</si>
  <si>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</si>
  <si>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</si>
  <si>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</si>
  <si>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</si>
  <si>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</si>
  <si>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</si>
  <si>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</si>
  <si>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</si>
  <si>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</si>
  <si>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</si>
  <si>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</si>
  <si>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</si>
  <si>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</si>
  <si>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</si>
  <si>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</si>
  <si>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</si>
  <si>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</si>
  <si>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</si>
  <si>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</si>
  <si>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</si>
  <si>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</si>
  <si>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</si>
  <si>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</si>
  <si>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</si>
  <si>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</si>
  <si>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</si>
  <si>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</si>
  <si>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</si>
  <si>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</si>
  <si>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</si>
  <si>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</si>
  <si>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</si>
  <si>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</si>
  <si>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</si>
  <si>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</si>
  <si>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</si>
  <si>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</si>
  <si>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</si>
  <si>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</si>
  <si>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</si>
  <si>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</si>
  <si>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</si>
  <si>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</si>
  <si>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</si>
  <si>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</si>
  <si>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</si>
  <si>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</si>
  <si>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</si>
  <si>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</si>
  <si>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</si>
  <si>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</si>
  <si>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</si>
  <si>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</si>
  <si>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</si>
  <si>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</si>
  <si>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</si>
  <si>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</si>
  <si>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</si>
  <si>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</si>
  <si>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</si>
  <si>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</si>
  <si>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</si>
  <si>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</si>
  <si>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</si>
  <si>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</si>
  <si>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</si>
  <si>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</si>
  <si>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</si>
  <si>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</si>
  <si>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</si>
  <si>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</si>
  <si>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</si>
  <si>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</si>
  <si>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</si>
  <si>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</si>
  <si>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</si>
  <si>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</si>
  <si>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</si>
  <si>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</si>
  <si>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</si>
  <si>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</si>
  <si>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</si>
  <si>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</si>
  <si>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</si>
  <si>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</si>
  <si>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</si>
  <si>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</si>
  <si>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</si>
  <si>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</si>
  <si>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</si>
  <si>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</si>
  <si>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</si>
  <si>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</si>
  <si>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</si>
  <si>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</si>
  <si>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</si>
  <si>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</si>
  <si>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</si>
  <si>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</si>
  <si>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</si>
  <si>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</si>
  <si>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</si>
  <si>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</si>
  <si>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</si>
  <si>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</si>
  <si>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</si>
  <si>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</si>
  <si>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</si>
  <si>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</si>
  <si>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</si>
  <si>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</si>
  <si>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</si>
  <si>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</si>
  <si>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</si>
  <si>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</si>
  <si>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</si>
  <si>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</si>
  <si>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</si>
  <si>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</si>
  <si>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</si>
  <si>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</si>
  <si>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</si>
  <si>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</si>
  <si>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</si>
  <si>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</si>
  <si>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</si>
  <si>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</si>
  <si>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</si>
  <si>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</si>
  <si>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</si>
  <si>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</si>
  <si>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</si>
  <si>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</si>
  <si>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</si>
  <si>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</si>
  <si>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</si>
  <si>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</si>
  <si>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</si>
  <si>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</si>
  <si>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</si>
  <si>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</si>
  <si>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</si>
  <si>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</si>
  <si>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</si>
  <si>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</si>
  <si>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</si>
  <si>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</si>
  <si>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</si>
  <si>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</si>
  <si>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</si>
  <si>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</si>
  <si>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</si>
  <si>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</si>
  <si>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</si>
  <si>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</si>
  <si>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</si>
  <si>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</si>
  <si>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</si>
  <si>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</si>
  <si>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</si>
  <si>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</si>
  <si>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</si>
  <si>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</si>
  <si>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</si>
  <si>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</si>
  <si>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</si>
  <si>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</si>
  <si>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</si>
  <si>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</si>
  <si>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</si>
  <si>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</si>
  <si>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</si>
  <si>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</si>
  <si>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</si>
  <si>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</si>
  <si>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</si>
  <si>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</si>
  <si>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</si>
  <si>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</si>
  <si>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</si>
  <si>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</si>
  <si>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</si>
  <si>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</si>
  <si>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</si>
  <si>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</si>
  <si>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</si>
  <si>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</si>
  <si>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</si>
  <si>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</si>
  <si>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</si>
  <si>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</si>
  <si>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</si>
  <si>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</si>
  <si>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</si>
  <si>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</si>
  <si>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</si>
  <si>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</si>
  <si>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</si>
  <si>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</si>
  <si>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</si>
  <si>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</si>
  <si>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</si>
  <si>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</si>
  <si>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</si>
  <si>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</si>
  <si>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</si>
  <si>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</si>
  <si>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</si>
  <si>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</si>
  <si>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</si>
  <si>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</si>
  <si>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</si>
  <si>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</si>
  <si>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</si>
  <si>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</si>
  <si>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</si>
  <si>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</si>
  <si>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</si>
  <si>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</si>
  <si>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</si>
  <si>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</si>
  <si>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</si>
  <si>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</si>
  <si>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</si>
  <si>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</si>
  <si>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</si>
  <si>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</si>
  <si>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</si>
  <si>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</si>
  <si>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</si>
  <si>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</si>
  <si>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</si>
  <si>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</si>
  <si>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</si>
  <si>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</si>
  <si>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</si>
  <si>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</si>
  <si>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</si>
  <si>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</si>
  <si>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</si>
  <si>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</si>
  <si>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</si>
  <si>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</si>
  <si>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</si>
  <si>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</si>
  <si>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</si>
  <si>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</si>
  <si>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</si>
  <si>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</si>
  <si>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</si>
  <si>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</si>
  <si>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</si>
  <si>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</si>
  <si>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</si>
  <si>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</si>
  <si>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</si>
  <si>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</si>
  <si>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</si>
  <si>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</si>
  <si>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</si>
  <si>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</si>
  <si>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</si>
  <si>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</si>
  <si>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</si>
  <si>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</si>
  <si>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</si>
  <si>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</si>
  <si>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</si>
  <si>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</si>
  <si>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</si>
  <si>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</si>
  <si>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</si>
  <si>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</si>
  <si>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</si>
  <si>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</si>
  <si>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</si>
  <si>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</si>
  <si>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</si>
  <si>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</si>
  <si>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</si>
  <si>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</si>
  <si>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</si>
  <si>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</si>
  <si>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</si>
  <si>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</si>
  <si>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</si>
  <si>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</si>
  <si>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</si>
  <si>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</si>
  <si>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</si>
  <si>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</si>
  <si>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</si>
  <si>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</si>
  <si>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</si>
  <si>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</si>
  <si>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</si>
  <si>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</si>
  <si>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</si>
  <si>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</si>
  <si>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</si>
  <si>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</si>
  <si>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</si>
  <si>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</si>
  <si>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</si>
  <si>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</si>
  <si>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</si>
  <si>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</si>
  <si>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</si>
  <si>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</si>
  <si>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</si>
  <si>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</si>
  <si>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</si>
  <si>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</si>
  <si>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</si>
  <si>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</si>
  <si>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</si>
  <si>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</si>
  <si>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</si>
  <si>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</si>
  <si>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</si>
  <si>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</si>
  <si>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</si>
  <si>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</si>
  <si>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</si>
  <si>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</si>
  <si>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</si>
  <si>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</si>
  <si>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</si>
  <si>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</si>
  <si>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</si>
  <si>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</si>
  <si>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</si>
  <si>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</si>
  <si>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</si>
  <si>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</si>
  <si>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</si>
  <si>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</si>
  <si>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</si>
  <si>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</si>
  <si>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</si>
  <si>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</si>
  <si>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</si>
  <si>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</si>
  <si>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</si>
  <si>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</si>
  <si>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</si>
  <si>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</si>
  <si>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</si>
  <si>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</si>
  <si>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</si>
  <si>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</si>
  <si>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</si>
  <si>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</si>
  <si>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</si>
  <si>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</si>
  <si>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</si>
  <si>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</si>
  <si>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</si>
  <si>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</si>
  <si>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</si>
  <si>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</si>
  <si>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</si>
  <si>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</si>
  <si>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</si>
  <si>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</si>
  <si>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</si>
  <si>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</si>
  <si>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</si>
  <si>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</si>
  <si>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</si>
  <si>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</si>
  <si>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</si>
  <si>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</si>
  <si>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</si>
  <si>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</si>
  <si>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</si>
  <si>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</si>
  <si>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</si>
  <si>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</si>
  <si>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</si>
  <si>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</si>
  <si>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</si>
  <si>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</si>
  <si>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</si>
  <si>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</si>
  <si>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</si>
  <si>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</si>
  <si>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</si>
  <si>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</si>
  <si>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</si>
  <si>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</si>
  <si>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</si>
  <si>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</si>
  <si>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</si>
  <si>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</si>
  <si>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</si>
  <si>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</si>
  <si>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</si>
  <si>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</si>
  <si>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</si>
  <si>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</si>
  <si>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</si>
  <si>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</si>
  <si>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</si>
  <si>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</si>
  <si>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</si>
  <si>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</si>
  <si>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</si>
  <si>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</si>
  <si>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</si>
  <si>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</si>
  <si>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</si>
  <si>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</si>
  <si>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</si>
  <si>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</si>
  <si>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</si>
  <si>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</si>
  <si>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</si>
  <si>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</si>
  <si>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</si>
  <si>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</si>
  <si>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</si>
  <si>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</si>
  <si>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</si>
  <si>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</si>
  <si>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</si>
  <si>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</si>
  <si>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</si>
  <si>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</si>
  <si>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</si>
  <si>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</si>
  <si>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</si>
  <si>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</si>
  <si>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</si>
  <si>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</si>
  <si>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</si>
  <si>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</si>
  <si>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</si>
  <si>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</si>
  <si>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</si>
  <si>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</si>
  <si>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</si>
  <si>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</si>
  <si>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</si>
  <si>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</si>
  <si>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</si>
  <si>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</si>
  <si>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</si>
  <si>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</si>
  <si>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</si>
  <si>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</si>
  <si>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</si>
  <si>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</si>
  <si>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</si>
  <si>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</si>
  <si>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</si>
  <si>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</si>
  <si>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</si>
  <si>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</si>
  <si>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</si>
  <si>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</si>
  <si>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</si>
  <si>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</si>
  <si>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</si>
  <si>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</si>
  <si>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</si>
  <si>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</si>
  <si>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</si>
  <si>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</si>
  <si>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</si>
  <si>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</si>
  <si>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</si>
  <si>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</si>
  <si>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</si>
  <si>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</si>
  <si>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</si>
  <si>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</si>
  <si>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</si>
  <si>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</si>
  <si>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</si>
  <si>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</si>
  <si>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</si>
  <si>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</si>
  <si>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</si>
  <si>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</si>
  <si>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</si>
  <si>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</si>
  <si>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</si>
  <si>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</si>
  <si>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</si>
  <si>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</si>
  <si>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</si>
  <si>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</si>
  <si>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</si>
  <si>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</si>
  <si>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</si>
  <si>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</si>
  <si>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</si>
  <si>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</si>
  <si>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</si>
  <si>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</si>
  <si>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</si>
  <si>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</si>
  <si>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</si>
  <si>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</si>
  <si>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</si>
  <si>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</si>
  <si>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</si>
  <si>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</si>
  <si>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</si>
  <si>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</si>
  <si>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</si>
  <si>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</si>
  <si>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</si>
  <si>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</si>
  <si>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</si>
  <si>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</si>
  <si>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</si>
  <si>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</si>
  <si>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</si>
  <si>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</si>
  <si>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</si>
  <si>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</si>
  <si>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</si>
  <si>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</si>
  <si>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</si>
  <si>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</si>
  <si>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</si>
  <si>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</si>
  <si>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</si>
  <si>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</si>
  <si>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</si>
  <si>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</si>
  <si>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</si>
  <si>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</si>
  <si>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</si>
  <si>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</si>
  <si>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</si>
  <si>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</si>
  <si>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</si>
  <si>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</si>
  <si>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</si>
  <si>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</si>
  <si>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</si>
  <si>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</si>
  <si>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</si>
  <si>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</si>
  <si>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</si>
  <si>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</si>
  <si>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</si>
  <si>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</si>
  <si>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</si>
  <si>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</si>
  <si>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</si>
  <si>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</si>
  <si>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</si>
  <si>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</si>
  <si>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</si>
  <si>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</si>
  <si>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</si>
  <si>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</si>
  <si>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</si>
  <si>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</si>
  <si>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</si>
  <si>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</si>
  <si>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</si>
  <si>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</si>
  <si>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</si>
  <si>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</si>
  <si>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</si>
  <si>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</si>
  <si>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</si>
  <si>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</si>
  <si>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</si>
  <si>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</si>
  <si>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</si>
  <si>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</si>
  <si>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</si>
  <si>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</si>
  <si>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</si>
  <si>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</si>
  <si>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</si>
  <si>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</si>
  <si>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</si>
  <si>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</si>
  <si>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</si>
  <si>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</si>
  <si>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</si>
  <si>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</si>
  <si>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</si>
  <si>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</si>
  <si>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</si>
  <si>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</si>
  <si>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</si>
  <si>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</si>
  <si>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</si>
  <si>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</si>
  <si>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</si>
  <si>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</si>
  <si>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</si>
  <si>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</si>
  <si>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</si>
  <si>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</si>
  <si>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</si>
  <si>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</si>
  <si>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</si>
  <si>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</si>
  <si>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</si>
  <si>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</si>
  <si>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</si>
  <si>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</si>
  <si>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</si>
  <si>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</si>
  <si>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</si>
  <si>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</si>
  <si>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</si>
  <si>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</si>
  <si>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</si>
  <si>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</si>
  <si>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</si>
  <si>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</si>
  <si>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</si>
  <si>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</si>
  <si>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</si>
  <si>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</si>
  <si>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</si>
  <si>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</si>
  <si>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</si>
  <si>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</si>
  <si>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</si>
  <si>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</si>
  <si>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</si>
  <si>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</si>
  <si>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</si>
  <si>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</si>
  <si>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</si>
  <si>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</si>
  <si>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</si>
  <si>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</si>
  <si>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</si>
  <si>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</si>
  <si>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</si>
  <si>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</si>
  <si>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</si>
  <si>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</si>
  <si>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</si>
  <si>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</si>
  <si>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</si>
  <si>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</si>
  <si>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</si>
  <si>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</si>
  <si>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</si>
  <si>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</si>
  <si>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</si>
  <si>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</si>
  <si>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</si>
  <si>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</si>
  <si>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</si>
  <si>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</si>
  <si>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</si>
  <si>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</si>
  <si>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</si>
  <si>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</si>
  <si>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</si>
  <si>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</si>
  <si>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</si>
  <si>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</si>
  <si>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</si>
  <si>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</si>
  <si>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</si>
  <si>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</si>
  <si>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</si>
  <si>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</si>
  <si>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</si>
  <si>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</si>
  <si>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</si>
  <si>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</si>
  <si>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</si>
  <si>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</si>
  <si>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</si>
  <si>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</si>
  <si>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</si>
  <si>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</si>
  <si>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</si>
  <si>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</si>
  <si>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</si>
  <si>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</si>
  <si>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</si>
  <si>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</si>
  <si>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</si>
  <si>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</si>
  <si>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</si>
  <si>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</si>
  <si>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</si>
  <si>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</si>
  <si>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</si>
  <si>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</si>
  <si>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</si>
  <si>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</si>
  <si>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</si>
  <si>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</si>
  <si>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</si>
  <si>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</si>
  <si>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</si>
  <si>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</si>
  <si>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</si>
  <si>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</si>
  <si>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</si>
  <si>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</si>
  <si>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</si>
  <si>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</si>
  <si>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</si>
  <si>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</si>
  <si>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</si>
  <si>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</si>
  <si>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</si>
  <si>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</si>
  <si>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</si>
  <si>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</si>
  <si>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</si>
  <si>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</si>
  <si>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</si>
  <si>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</si>
  <si>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</si>
  <si>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</si>
  <si>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</si>
  <si>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</si>
  <si>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</si>
  <si>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</si>
  <si>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</si>
  <si>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</si>
  <si>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</si>
  <si>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</si>
  <si>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</si>
  <si>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</si>
  <si>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</si>
  <si>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</si>
  <si>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</si>
  <si>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</si>
  <si>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</si>
  <si>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</si>
  <si>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</si>
  <si>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</si>
  <si>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</si>
  <si>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</si>
  <si>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</si>
  <si>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</si>
  <si>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</si>
  <si>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</si>
  <si>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</si>
  <si>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</si>
  <si>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</si>
  <si>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</si>
  <si>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</si>
  <si>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</si>
  <si>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</si>
  <si>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</si>
  <si>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</si>
  <si>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</si>
  <si>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</si>
  <si>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</si>
  <si>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</si>
  <si>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</si>
  <si>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</si>
  <si>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</si>
  <si>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</si>
  <si>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</si>
  <si>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</si>
  <si>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</si>
  <si>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</si>
  <si>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</si>
  <si>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</si>
  <si>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</si>
  <si>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</si>
  <si>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</si>
  <si>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</si>
  <si>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</si>
  <si>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</si>
  <si>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</si>
  <si>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</si>
  <si>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</si>
  <si>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</si>
  <si>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</si>
  <si>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</si>
  <si>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</si>
  <si>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</si>
  <si>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</si>
  <si>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</si>
  <si>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</si>
  <si>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</si>
  <si>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</si>
  <si>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</si>
  <si>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</si>
  <si>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</si>
  <si>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</si>
  <si>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</si>
  <si>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</si>
  <si>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</si>
  <si>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</si>
  <si>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</si>
  <si>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</si>
  <si>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</si>
  <si>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</si>
  <si>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</si>
  <si>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</si>
  <si>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</si>
  <si>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</si>
  <si>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</si>
  <si>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</si>
  <si>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</si>
  <si>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</si>
  <si>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</si>
  <si>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</si>
  <si>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</si>
  <si>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</si>
  <si>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</si>
  <si>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</si>
  <si>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</si>
  <si>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</si>
  <si>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</si>
  <si>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</si>
  <si>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</si>
  <si>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</si>
  <si>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</si>
  <si>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</si>
  <si>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</si>
  <si>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</si>
  <si>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</si>
  <si>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</si>
  <si>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</si>
  <si>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</si>
  <si>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</si>
  <si>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</si>
  <si>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</si>
  <si>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</si>
  <si>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</si>
  <si>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</si>
  <si>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</si>
  <si>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</si>
  <si>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</si>
  <si>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</si>
  <si>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</si>
  <si>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</si>
  <si>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</si>
  <si>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</si>
  <si>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</si>
  <si>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</si>
  <si>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</si>
  <si>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</si>
  <si>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</si>
  <si>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</si>
  <si>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</si>
  <si>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</si>
  <si>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</si>
  <si>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</si>
  <si>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</si>
  <si>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</si>
  <si>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</si>
  <si>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</si>
  <si>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</si>
  <si>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</si>
  <si>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</si>
  <si>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</si>
  <si>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</si>
  <si>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</si>
  <si>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</si>
  <si>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</si>
  <si>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</si>
  <si>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</si>
  <si>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</si>
  <si>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</si>
  <si>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</si>
  <si>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</si>
  <si>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</si>
  <si>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</si>
  <si>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</si>
  <si>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</si>
  <si>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</si>
  <si>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</si>
  <si>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</si>
  <si>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</si>
  <si>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</si>
  <si>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</si>
  <si>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</si>
  <si>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</si>
  <si>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</si>
  <si>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</si>
  <si>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</si>
  <si>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</si>
  <si>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</si>
  <si>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</si>
  <si>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</si>
  <si>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</si>
  <si>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</si>
  <si>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</si>
  <si>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</si>
  <si>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</si>
  <si>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</si>
  <si>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</si>
  <si>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</si>
  <si>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</si>
  <si>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</si>
  <si>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</si>
  <si>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</si>
  <si>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</si>
  <si>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</si>
  <si>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</si>
  <si>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</si>
  <si>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</si>
  <si>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</si>
  <si>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</si>
  <si>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</si>
  <si>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</si>
  <si>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</si>
  <si>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</si>
  <si>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</si>
  <si>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</si>
  <si>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</si>
  <si>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</si>
  <si>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</si>
  <si>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</si>
  <si>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</si>
  <si>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</si>
  <si>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</si>
  <si>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</si>
  <si>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</si>
  <si>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</si>
  <si>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</si>
  <si>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</si>
  <si>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</si>
  <si>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</si>
  <si>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</si>
  <si>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</si>
  <si>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</si>
  <si>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</si>
  <si>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</si>
  <si>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</si>
  <si>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</si>
  <si>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</si>
  <si>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</si>
  <si>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</si>
  <si>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</si>
  <si>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</si>
  <si>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</si>
  <si>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</si>
  <si>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</si>
  <si>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</si>
  <si>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</si>
  <si>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</si>
  <si>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</si>
  <si>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</si>
  <si>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</si>
  <si>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</si>
  <si>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</si>
  <si>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</si>
  <si>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</si>
  <si>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</si>
  <si>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</si>
  <si>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</si>
  <si>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</si>
  <si>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</si>
  <si>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</si>
  <si>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</si>
  <si>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</si>
  <si>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</si>
  <si>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</si>
  <si>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</si>
  <si>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</si>
  <si>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</si>
  <si>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</si>
  <si>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</si>
  <si>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</si>
  <si>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</si>
  <si>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</si>
  <si>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</si>
  <si>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</si>
  <si>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</si>
  <si>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</si>
  <si>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</si>
  <si>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</si>
  <si>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</si>
  <si>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</si>
  <si>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</si>
  <si>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</si>
  <si>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</si>
  <si>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</si>
  <si>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</si>
  <si>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</si>
  <si>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</si>
  <si>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</si>
  <si>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</si>
  <si>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</si>
  <si>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</si>
  <si>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</si>
  <si>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</si>
  <si>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</si>
  <si>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</si>
  <si>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</si>
  <si>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</si>
  <si>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</si>
  <si>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</si>
  <si>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</si>
  <si>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</si>
  <si>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</si>
  <si>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</si>
  <si>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</si>
  <si>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</si>
  <si>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</si>
  <si>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</si>
  <si>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</si>
  <si>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</si>
  <si>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</si>
  <si>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</si>
  <si>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</si>
  <si>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</si>
  <si>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</si>
  <si>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</si>
  <si>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</si>
  <si>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</si>
  <si>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</si>
  <si>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</si>
  <si>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</si>
  <si>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</si>
  <si>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</si>
  <si>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</si>
  <si>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</si>
  <si>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</si>
  <si>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</si>
  <si>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</si>
  <si>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</si>
  <si>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</si>
  <si>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</si>
  <si>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</si>
  <si>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</si>
  <si>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</si>
  <si>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</si>
  <si>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</si>
  <si>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</si>
  <si>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</si>
  <si>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</si>
  <si>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</si>
  <si>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</si>
  <si>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</si>
  <si>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</si>
  <si>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</si>
  <si>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</si>
  <si>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</si>
  <si>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</si>
  <si>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</si>
  <si>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</si>
  <si>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</si>
  <si>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</si>
  <si>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</si>
  <si>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</si>
  <si>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</si>
  <si>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</si>
  <si>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</si>
  <si>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</si>
  <si>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</si>
  <si>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</si>
  <si>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</si>
  <si>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</si>
  <si>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</si>
  <si>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</si>
  <si>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</si>
  <si>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</si>
  <si>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</si>
  <si>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</si>
  <si>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</si>
  <si>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</si>
  <si>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</si>
  <si>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</si>
  <si>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</si>
  <si>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</si>
  <si>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</si>
  <si>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</si>
  <si>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</si>
  <si>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</si>
  <si>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</si>
  <si>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</si>
  <si>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</si>
  <si>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</si>
  <si>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</si>
  <si>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</si>
  <si>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</si>
  <si>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</si>
  <si>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</si>
  <si>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</si>
  <si>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</si>
  <si>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</si>
  <si>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</si>
  <si>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</si>
  <si>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</si>
  <si>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</si>
  <si>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</si>
  <si>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</si>
  <si>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</si>
  <si>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</si>
  <si>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</si>
  <si>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</si>
  <si>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</si>
  <si>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</si>
  <si>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</si>
  <si>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</si>
  <si>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</si>
  <si>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</si>
  <si>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</si>
  <si>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</si>
  <si>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</si>
  <si>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</si>
  <si>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</si>
  <si>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</si>
  <si>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</si>
  <si>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</si>
  <si>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</si>
  <si>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</si>
  <si>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</si>
  <si>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</si>
  <si>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</si>
  <si>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</si>
  <si>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</si>
  <si>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</si>
  <si>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</si>
  <si>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</si>
  <si>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</si>
  <si>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</si>
  <si>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</si>
  <si>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</si>
  <si>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</si>
  <si>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</si>
  <si>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</si>
  <si>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</si>
  <si>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</si>
  <si>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</si>
  <si>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</si>
  <si>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</si>
  <si>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</si>
  <si>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</si>
  <si>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</si>
  <si>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</si>
  <si>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</si>
  <si>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</si>
  <si>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</si>
  <si>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</si>
  <si>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</si>
  <si>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</si>
  <si>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</si>
  <si>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</si>
  <si>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</si>
  <si>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</si>
  <si>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</si>
  <si>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</si>
  <si>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</si>
  <si>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</si>
  <si>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</si>
  <si>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</si>
  <si>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</si>
  <si>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</si>
  <si>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</si>
  <si>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</si>
  <si>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</si>
  <si>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</si>
  <si>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</si>
  <si>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</si>
  <si>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</si>
  <si>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</si>
  <si>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</si>
  <si>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</si>
  <si>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</si>
  <si>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</si>
  <si>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</si>
  <si>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</si>
  <si>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</si>
  <si>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</si>
  <si>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</si>
  <si>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</si>
  <si>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</si>
  <si>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</si>
  <si>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</si>
  <si>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</si>
  <si>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</si>
  <si>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</si>
  <si>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</si>
  <si>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</si>
  <si>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</si>
  <si>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</si>
  <si>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</si>
  <si>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</si>
  <si>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</si>
  <si>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</si>
  <si>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</si>
  <si>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</si>
  <si>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</si>
  <si>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</si>
  <si>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</si>
  <si>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</si>
  <si>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</si>
  <si>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</si>
  <si>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</si>
  <si>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</si>
  <si>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</si>
  <si>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</si>
  <si>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</si>
  <si>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</si>
  <si>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</si>
  <si>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</si>
  <si>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</si>
  <si>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</si>
  <si>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</si>
  <si>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</si>
  <si>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</si>
  <si>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</si>
  <si>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</si>
  <si>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</si>
  <si>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</si>
  <si>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</si>
  <si>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</si>
  <si>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</si>
  <si>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</si>
  <si>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</si>
  <si>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</si>
  <si>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</si>
  <si>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</si>
  <si>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</si>
  <si>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</si>
  <si>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</si>
  <si>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</si>
  <si>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</si>
  <si>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</si>
  <si>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</si>
  <si>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</si>
  <si>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</si>
  <si>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</si>
  <si>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</si>
  <si>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</si>
  <si>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</si>
  <si>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</si>
  <si>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</si>
  <si>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</si>
  <si>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</si>
  <si>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</si>
  <si>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</si>
  <si>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</si>
  <si>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</si>
  <si>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</si>
  <si>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</si>
  <si>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</si>
  <si>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</si>
  <si>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</si>
  <si>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</si>
  <si>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</si>
  <si>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</si>
  <si>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</si>
  <si>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</si>
  <si>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</si>
  <si>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</si>
  <si>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</si>
  <si>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</si>
  <si>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</si>
  <si>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</si>
  <si>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</si>
  <si>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</si>
  <si>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</si>
  <si>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</si>
  <si>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</si>
  <si>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</si>
  <si>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</si>
  <si>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</si>
  <si>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</si>
  <si>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</si>
  <si>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</si>
  <si>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</si>
  <si>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</si>
  <si>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</si>
  <si>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</si>
  <si>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</si>
  <si>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</si>
  <si>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</si>
  <si>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</si>
  <si>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</si>
  <si>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</si>
  <si>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</si>
  <si>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</si>
  <si>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</si>
  <si>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</si>
  <si>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</si>
  <si>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</si>
  <si>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</si>
  <si>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</si>
  <si>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</si>
  <si>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</si>
  <si>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</si>
  <si>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</si>
  <si>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</si>
  <si>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</si>
  <si>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</si>
  <si>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</si>
  <si>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</si>
  <si>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</si>
  <si>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</si>
  <si>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</si>
  <si>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</si>
  <si>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</si>
  <si>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</si>
  <si>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</si>
  <si>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</si>
  <si>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</si>
  <si>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</si>
  <si>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</si>
  <si>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</si>
  <si>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</si>
  <si>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</si>
  <si>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</si>
  <si>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</si>
  <si>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</si>
  <si>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</si>
  <si>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</si>
  <si>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</si>
  <si>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</si>
  <si>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</si>
  <si>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</si>
  <si>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</si>
  <si>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</si>
  <si>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</si>
  <si>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</si>
  <si>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</si>
  <si>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</si>
  <si>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</si>
  <si>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</si>
  <si>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</si>
  <si>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</si>
  <si>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</si>
  <si>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</si>
  <si>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</si>
  <si>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</si>
  <si>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</si>
  <si>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</si>
  <si>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</si>
  <si>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</si>
  <si>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</si>
  <si>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</si>
  <si>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</si>
  <si>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</si>
  <si>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</si>
  <si>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</si>
  <si>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</si>
  <si>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</si>
  <si>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</si>
  <si>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</si>
  <si>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</si>
  <si>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</si>
  <si>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</si>
  <si>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</si>
  <si>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</si>
  <si>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</si>
  <si>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</si>
  <si>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</si>
  <si>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</si>
  <si>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</si>
  <si>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</si>
  <si>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</si>
  <si>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</si>
  <si>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</si>
  <si>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</si>
  <si>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</si>
  <si>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</si>
  <si>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</si>
  <si>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</si>
  <si>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</si>
  <si>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</si>
  <si>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</si>
  <si>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</si>
  <si>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</si>
  <si>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</si>
  <si>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</si>
  <si>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</si>
  <si>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</si>
  <si>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</si>
  <si>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</si>
  <si>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</si>
  <si>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</si>
  <si>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</si>
  <si>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</si>
  <si>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</si>
  <si>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</si>
  <si>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</si>
  <si>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</si>
  <si>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</si>
  <si>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</si>
  <si>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</si>
  <si>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</si>
  <si>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</si>
  <si>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</si>
  <si>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</si>
  <si>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</si>
  <si>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</si>
  <si>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</si>
  <si>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</si>
  <si>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</si>
  <si>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</si>
  <si>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</si>
  <si>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</si>
  <si>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</si>
  <si>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</si>
  <si>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</si>
  <si>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</si>
  <si>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</si>
  <si>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</si>
  <si>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</si>
  <si>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</si>
  <si>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</si>
  <si>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</si>
  <si>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</si>
  <si>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</si>
  <si>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</si>
  <si>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</si>
  <si>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</si>
  <si>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</si>
  <si>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</si>
  <si>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</si>
  <si>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</si>
  <si>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</si>
  <si>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</si>
  <si>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</si>
  <si>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</si>
  <si>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</si>
  <si>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</si>
  <si>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</si>
  <si>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</si>
  <si>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</si>
  <si>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</si>
  <si>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</si>
  <si>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</si>
  <si>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</si>
  <si>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</si>
  <si>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</si>
  <si>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</si>
  <si>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</si>
  <si>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</si>
  <si>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</si>
  <si>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</si>
  <si>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</si>
  <si>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</si>
  <si>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</si>
  <si>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</si>
  <si>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</si>
  <si>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</si>
  <si>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</si>
  <si>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</si>
  <si>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</si>
  <si>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</si>
  <si>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</si>
  <si>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</si>
  <si>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</si>
  <si>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</si>
  <si>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</si>
  <si>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</si>
  <si>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</si>
  <si>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</si>
  <si>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</si>
  <si>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</si>
  <si>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</si>
  <si>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</si>
  <si>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</si>
  <si>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</si>
  <si>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</si>
  <si>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</si>
  <si>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</si>
  <si>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</si>
  <si>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</si>
  <si>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</si>
  <si>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</si>
  <si>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</si>
  <si>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</si>
  <si>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</si>
  <si>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</si>
  <si>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</si>
  <si>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</si>
  <si>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</si>
  <si>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</si>
  <si>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</si>
  <si>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</si>
  <si>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</si>
  <si>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</si>
  <si>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</si>
  <si>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</si>
  <si>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</si>
  <si>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</si>
  <si>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</si>
  <si>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</si>
  <si>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</si>
  <si>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</si>
  <si>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</si>
  <si>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</si>
  <si>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</si>
  <si>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</si>
  <si>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</si>
  <si>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</si>
  <si>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</si>
  <si>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</si>
  <si>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</si>
  <si>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</si>
  <si>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</si>
  <si>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</si>
  <si>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</si>
  <si>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</si>
  <si>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</si>
  <si>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</si>
  <si>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</si>
  <si>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</si>
  <si>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</si>
  <si>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</si>
  <si>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</si>
  <si>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</si>
  <si>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</si>
  <si>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</si>
  <si>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</si>
  <si>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</si>
  <si>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</si>
  <si>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</si>
  <si>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</si>
  <si>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</si>
  <si>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</si>
  <si>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</si>
  <si>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</si>
  <si>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</si>
  <si>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</si>
  <si>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</si>
  <si>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</si>
  <si>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</si>
  <si>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</si>
  <si>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</si>
  <si>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</si>
  <si>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</si>
  <si>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</si>
  <si>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</si>
  <si>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</si>
  <si>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</si>
  <si>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</si>
  <si>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</si>
  <si>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</si>
  <si>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</si>
  <si>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</si>
  <si>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</si>
  <si>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</si>
  <si>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</si>
  <si>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</si>
  <si>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</si>
  <si>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</si>
  <si>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</si>
  <si>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</si>
  <si>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</si>
  <si>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</si>
  <si>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</si>
  <si>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</si>
  <si>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</si>
  <si>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</si>
  <si>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</si>
  <si>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</si>
  <si>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</si>
  <si>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</si>
  <si>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</si>
  <si>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</si>
  <si>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</si>
  <si>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</si>
  <si>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</si>
  <si>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</si>
  <si>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</si>
  <si>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</si>
  <si>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</si>
  <si>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</si>
  <si>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</si>
  <si>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</si>
  <si>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</si>
  <si>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سرمايه‌گذاري‌بوعلي‌</t>
  </si>
  <si>
    <t>وبوعلي</t>
  </si>
  <si>
    <t>بانك دي</t>
  </si>
  <si>
    <t>دي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</si>
  <si>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</si>
  <si>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</si>
  <si>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</si>
  <si>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</si>
  <si>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</si>
  <si>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</si>
  <si>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</si>
  <si>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</si>
  <si>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</si>
  <si>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</si>
  <si>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</si>
  <si>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</si>
  <si>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</si>
  <si>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</si>
  <si>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</si>
  <si>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</si>
  <si>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</si>
  <si>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</si>
  <si>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</si>
  <si>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</si>
  <si>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</si>
  <si>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</si>
  <si>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</si>
  <si>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</si>
  <si>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</si>
  <si>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</si>
  <si>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</si>
  <si>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</si>
  <si>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</si>
  <si>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</si>
  <si>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</si>
  <si>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</si>
  <si>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</si>
  <si>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</si>
  <si>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</si>
  <si>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</si>
  <si>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</si>
  <si>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</si>
  <si>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</si>
  <si>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</si>
  <si>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اعتباري ملل</t>
  </si>
  <si>
    <t>وملل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</si>
  <si>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</si>
  <si>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</si>
  <si>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</si>
  <si>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</si>
  <si>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</si>
  <si>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</si>
  <si>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</si>
  <si>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</si>
  <si>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</si>
  <si>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</si>
  <si>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</si>
  <si>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</si>
  <si>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</si>
  <si>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</si>
  <si>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</si>
  <si>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</si>
  <si>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</si>
  <si>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</si>
  <si>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</si>
  <si>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</si>
  <si>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</si>
  <si>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</si>
  <si>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</si>
  <si>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</si>
  <si>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</si>
  <si>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</si>
  <si>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</si>
  <si>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</si>
  <si>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</si>
  <si>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</si>
  <si>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</si>
  <si>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</si>
  <si>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</si>
  <si>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</si>
  <si>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</si>
  <si>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</si>
  <si>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</si>
  <si>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</si>
  <si>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</si>
  <si>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</si>
  <si>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</si>
  <si>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</si>
  <si>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</si>
  <si>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</si>
  <si>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</si>
  <si>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</si>
  <si>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</si>
  <si>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</si>
  <si>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</si>
  <si>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</si>
  <si>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</si>
  <si>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</si>
  <si>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</si>
  <si>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</si>
  <si>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</si>
  <si>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</si>
  <si>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</si>
  <si>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</si>
  <si>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</si>
  <si>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</si>
  <si>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</si>
  <si>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</si>
  <si>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</si>
  <si>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</si>
  <si>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</si>
  <si>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</si>
  <si>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</si>
  <si>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</si>
  <si>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</si>
  <si>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</si>
  <si>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</si>
  <si>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</si>
  <si>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</si>
  <si>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</si>
  <si>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</si>
  <si>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</si>
  <si>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</si>
  <si>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</si>
  <si>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</si>
  <si>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</si>
  <si>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</si>
  <si>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</si>
  <si>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</si>
  <si>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</si>
  <si>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</si>
  <si>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</si>
  <si>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</si>
  <si>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</si>
  <si>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</si>
  <si>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</si>
  <si>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</si>
  <si>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</si>
  <si>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</si>
  <si>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</si>
  <si>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</si>
  <si>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</si>
  <si>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</si>
  <si>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</si>
  <si>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</si>
  <si>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</si>
  <si>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</si>
  <si>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</si>
  <si>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</si>
  <si>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</si>
  <si>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</si>
  <si>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</si>
  <si>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</si>
  <si>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</si>
  <si>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</si>
  <si>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افشاي اطلاعات با اهميت گروه ب</t>
  </si>
  <si>
    <t>توليدي چدن سازان</t>
  </si>
  <si>
    <t>چدن</t>
  </si>
  <si>
    <t>دشت‌ مرغاب‌</t>
  </si>
  <si>
    <t>غدشت</t>
  </si>
  <si>
    <t>98/12/11</t>
  </si>
  <si>
    <t>باما</t>
  </si>
  <si>
    <t>كاما</t>
  </si>
  <si>
    <t>سرمايه‌گذاري‌ مسكن‌</t>
  </si>
  <si>
    <t>ثمسكن</t>
  </si>
  <si>
    <t>فرآورده‌هاي‌ نسوز پارس‌</t>
  </si>
  <si>
    <t>كفپارس</t>
  </si>
  <si>
    <t>سيمان‌ شرق‌</t>
  </si>
  <si>
    <t>سشرق</t>
  </si>
  <si>
    <t>سيمان فارس و خوزستان</t>
  </si>
  <si>
    <t>سفارس</t>
  </si>
  <si>
    <t>تامين سرمايه اميد</t>
  </si>
  <si>
    <t>اميد</t>
  </si>
  <si>
    <t>تامين سرمايه نوين</t>
  </si>
  <si>
    <t>تنوين</t>
  </si>
  <si>
    <t>پمپ‌ سازي‌ ايران‌</t>
  </si>
  <si>
    <t>تپمپي</t>
  </si>
  <si>
    <t>لعابيران‌</t>
  </si>
  <si>
    <t>شلعاب</t>
  </si>
  <si>
    <t>تغييرات بيش از 50 درصدي قيمت</t>
  </si>
  <si>
    <t>برگزاري مجمع عمومي فوق‌العاده صاحبان سهام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</si>
  <si>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</si>
  <si>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</si>
  <si>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</si>
  <si>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</si>
  <si>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</si>
  <si>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</si>
  <si>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</si>
  <si>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</si>
  <si>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</si>
  <si>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</si>
  <si>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</si>
  <si>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</si>
  <si>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</si>
  <si>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</si>
  <si>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</si>
  <si>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</si>
  <si>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</si>
  <si>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</si>
  <si>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</si>
  <si>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</si>
  <si>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</si>
  <si>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</si>
  <si>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</si>
  <si>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</si>
  <si>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شرکت توسعه نفت و گاز صبای کنگان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</si>
  <si>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</si>
  <si>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</si>
  <si>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</si>
  <si>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</si>
  <si>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</si>
  <si>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</si>
  <si>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</si>
  <si>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</si>
  <si>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</si>
  <si>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</si>
  <si>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</si>
  <si>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</si>
  <si>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</si>
  <si>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</si>
  <si>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</si>
  <si>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</si>
  <si>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</si>
  <si>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</si>
  <si>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</si>
  <si>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</si>
  <si>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</si>
  <si>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</si>
  <si>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</si>
  <si>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</si>
  <si>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</si>
  <si>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</si>
  <si>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</si>
  <si>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</si>
  <si>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</si>
  <si>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</si>
  <si>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</si>
  <si>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</si>
  <si>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</si>
  <si>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</si>
  <si>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</si>
  <si>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</si>
  <si>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</si>
  <si>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</si>
  <si>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</si>
  <si>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</si>
  <si>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</si>
  <si>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فروردین ماه 99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</si>
  <si>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</si>
  <si>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</si>
  <si>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</si>
  <si>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</si>
  <si>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</si>
  <si>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</si>
  <si>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</si>
  <si>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</si>
  <si>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</si>
  <si>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</si>
  <si>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</si>
  <si>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</si>
  <si>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</si>
  <si>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</si>
  <si>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</si>
  <si>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</si>
  <si>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</si>
  <si>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</si>
  <si>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</si>
  <si>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</si>
  <si>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</si>
  <si>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</si>
  <si>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</si>
  <si>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</si>
  <si>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</si>
  <si>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</si>
  <si>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</si>
  <si>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</si>
  <si>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</si>
  <si>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</si>
  <si>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</si>
  <si>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</si>
  <si>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</si>
  <si>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</si>
  <si>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</si>
  <si>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</si>
  <si>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</si>
  <si>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</si>
  <si>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</si>
  <si>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</si>
  <si>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</si>
  <si>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</si>
  <si>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</si>
  <si>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</si>
  <si>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</si>
  <si>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</si>
  <si>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</si>
  <si>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</si>
  <si>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</si>
  <si>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</si>
  <si>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</si>
  <si>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</si>
  <si>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</si>
  <si>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</si>
  <si>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</si>
  <si>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</si>
  <si>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</si>
  <si>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</si>
  <si>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</si>
  <si>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</si>
  <si>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</si>
  <si>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</si>
  <si>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</si>
  <si>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</si>
  <si>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</si>
  <si>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</si>
  <si>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</si>
  <si>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</si>
  <si>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</si>
  <si>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</si>
  <si>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</si>
  <si>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</si>
  <si>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</si>
  <si>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</si>
  <si>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</si>
  <si>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</si>
  <si>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</si>
  <si>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</si>
  <si>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</si>
  <si>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</si>
  <si>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</si>
  <si>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</si>
  <si>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</si>
  <si>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</si>
  <si>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</si>
  <si>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</si>
  <si>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</si>
  <si>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</si>
  <si>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</si>
  <si>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</si>
  <si>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</si>
  <si>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</si>
  <si>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توسعه معدني و صنعتي صبانور</t>
  </si>
  <si>
    <t>كنور</t>
  </si>
  <si>
    <t>داده گسترعصرنوين-هاي وب</t>
  </si>
  <si>
    <t>هاي وب</t>
  </si>
  <si>
    <t>بيمه البرز</t>
  </si>
  <si>
    <t>سرمايه‌گذاري‌ رنا(هلدينگ‌</t>
  </si>
  <si>
    <t>ورنا</t>
  </si>
  <si>
    <t>كشاورزي‌ ودامپروي‌ مگسال‌</t>
  </si>
  <si>
    <t>زمگسا</t>
  </si>
  <si>
    <t>ملي كشت و صنعت و دامپروري پارس</t>
  </si>
  <si>
    <t>زپارس</t>
  </si>
  <si>
    <t>سراميك‌هاي‌صنعتي‌اردكان‌</t>
  </si>
  <si>
    <t>كسرا</t>
  </si>
  <si>
    <t>ليزينگ‌صنعت‌ومعدن‌</t>
  </si>
  <si>
    <t>ولصنم</t>
  </si>
  <si>
    <t>برگزاري مجمع عمومي عادي ساليانه به منظور تصويب صورتهاي مالي</t>
  </si>
  <si>
    <t>سرمايه‌گذاري‌ سپه‌</t>
  </si>
  <si>
    <t>وسپه</t>
  </si>
  <si>
    <t>سيمان‌اروميه‌</t>
  </si>
  <si>
    <t>ساروم</t>
  </si>
  <si>
    <t>سرمايه‌گذاري‌غدير(هلدينگ‌</t>
  </si>
  <si>
    <t>وغدير</t>
  </si>
  <si>
    <t>نفت‌ بهران‌</t>
  </si>
  <si>
    <t>شبهرن</t>
  </si>
  <si>
    <t>سرمايه‌گذاري‌توكافولاد(هلدينگ</t>
  </si>
  <si>
    <t>وتوكا</t>
  </si>
  <si>
    <t>شكرشاهرود</t>
  </si>
  <si>
    <t>قشكر</t>
  </si>
  <si>
    <t>ايران‌ تاير</t>
  </si>
  <si>
    <t>پتاير</t>
  </si>
  <si>
    <t>گروه‌ صنعتي‌ بارز</t>
  </si>
  <si>
    <t>پكرمان</t>
  </si>
  <si>
    <t>كارخانجات توليدي شهيد قندي</t>
  </si>
  <si>
    <t>بكام</t>
  </si>
  <si>
    <t>سرمايه‌گذاري صنايع پتروشيمي‌</t>
  </si>
  <si>
    <t>وپترو</t>
  </si>
  <si>
    <t>برگزاري مجمع عمومي عادي به طور فوق العاده به منظور انتخاب اعضاي هيئت مديره</t>
  </si>
  <si>
    <t>توسعه‌ صنايع‌ بهشهر(هلدينگ</t>
  </si>
  <si>
    <t>وبشهر</t>
  </si>
  <si>
    <t>نوش‌ مازندران‌</t>
  </si>
  <si>
    <t>غنوش</t>
  </si>
  <si>
    <t>توکاريل</t>
  </si>
  <si>
    <t>توريل</t>
  </si>
  <si>
    <t>پتروشيمي زاگرس</t>
  </si>
  <si>
    <t>زاگرس</t>
  </si>
  <si>
    <t>پخش هجرت</t>
  </si>
  <si>
    <t>هجرت</t>
  </si>
  <si>
    <t>هتل پارسيان كوثر اصفهان</t>
  </si>
  <si>
    <t>گكوثر</t>
  </si>
  <si>
    <t>بررسي وضعيت اطلاعاتي ناشر</t>
  </si>
  <si>
    <t>گروه پتروشيمي س. ايرانيان</t>
  </si>
  <si>
    <t>پترول</t>
  </si>
  <si>
    <t>98/12/29</t>
  </si>
  <si>
    <t>پایان اسفند ماه 1398</t>
  </si>
  <si>
    <t>1399-02-31</t>
  </si>
  <si>
    <t>1399/02/31</t>
  </si>
  <si>
    <t>1399-02</t>
  </si>
  <si>
    <t>اردیبهشت ماه</t>
  </si>
  <si>
    <t>1399/02</t>
  </si>
  <si>
    <t>اردیبهشت ماه 1399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</si>
  <si>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</si>
  <si>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</si>
  <si>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</si>
  <si>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</si>
  <si>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</si>
  <si>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</si>
  <si>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</si>
  <si>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</si>
  <si>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</si>
  <si>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</si>
  <si>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</si>
  <si>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</si>
  <si>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</si>
  <si>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</si>
  <si>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</si>
  <si>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</si>
  <si>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</si>
  <si>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</si>
  <si>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</si>
  <si>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</si>
  <si>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</si>
  <si>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اردیبهشت ماه 99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</si>
  <si>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</si>
  <si>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</si>
  <si>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</si>
  <si>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</si>
  <si>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</si>
  <si>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</si>
  <si>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</si>
  <si>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</si>
  <si>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</si>
  <si>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</si>
  <si>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</si>
  <si>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</si>
  <si>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</si>
  <si>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</si>
  <si>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</si>
  <si>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</si>
  <si>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</si>
  <si>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</si>
  <si>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</si>
  <si>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</si>
  <si>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</si>
  <si>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</si>
  <si>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</si>
  <si>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</si>
  <si>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</si>
  <si>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</si>
  <si>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</si>
  <si>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</si>
  <si>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</si>
  <si>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</si>
  <si>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</si>
  <si>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</si>
  <si>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</si>
  <si>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</si>
  <si>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</si>
  <si>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</si>
  <si>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</si>
  <si>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معادن‌منگنزايران‌</t>
  </si>
  <si>
    <t>كمنگنز</t>
  </si>
  <si>
    <t>بانك‌ كارآفرين‌</t>
  </si>
  <si>
    <t>وكار</t>
  </si>
  <si>
    <t>بانك‌پارسيان‌</t>
  </si>
  <si>
    <t>وپارس</t>
  </si>
  <si>
    <t>بيمه  ما</t>
  </si>
  <si>
    <t>ما</t>
  </si>
  <si>
    <t>بيمه پارسيان</t>
  </si>
  <si>
    <t>پارسيان</t>
  </si>
  <si>
    <t>حمل و نقل بين المللي خليج فارس</t>
  </si>
  <si>
    <t>حفارس</t>
  </si>
  <si>
    <t>كشتيراني جمهوري اسلامي ايران</t>
  </si>
  <si>
    <t>حكشتي</t>
  </si>
  <si>
    <t>آهنگري‌ تراكتورسازي‌ ايران‌</t>
  </si>
  <si>
    <t>خاهن</t>
  </si>
  <si>
    <t>ايركا پارت صنعت</t>
  </si>
  <si>
    <t>خكار</t>
  </si>
  <si>
    <t>مهندسي‌نصيرماشين‌</t>
  </si>
  <si>
    <t>خنصير</t>
  </si>
  <si>
    <t>موتورسازان‌تراكتورسازي‌ايران‌</t>
  </si>
  <si>
    <t>خموتور</t>
  </si>
  <si>
    <t>نيرو محركه‌</t>
  </si>
  <si>
    <t>خمحركه</t>
  </si>
  <si>
    <t>خدمات‌انفورماتيك‌</t>
  </si>
  <si>
    <t>رانفور</t>
  </si>
  <si>
    <t>كارت اعتباري ايران كيش</t>
  </si>
  <si>
    <t>ركيش</t>
  </si>
  <si>
    <t>واسپاري ملت</t>
  </si>
  <si>
    <t>ولملت</t>
  </si>
  <si>
    <t>سرمايه گذاري توسعه صنعت وتجارت</t>
  </si>
  <si>
    <t>وصنعت</t>
  </si>
  <si>
    <t>سرمايه گذاري توسعه صنايع سيمان</t>
  </si>
  <si>
    <t>سيدكو</t>
  </si>
  <si>
    <t>سيمان‌ خزر</t>
  </si>
  <si>
    <t>سخزر</t>
  </si>
  <si>
    <t>سيمان‌ صوفيان‌</t>
  </si>
  <si>
    <t>سصوفي</t>
  </si>
  <si>
    <t>سيمان‌ قائن‌</t>
  </si>
  <si>
    <t>سقاين</t>
  </si>
  <si>
    <t>سيمان‌شاهرود</t>
  </si>
  <si>
    <t>سرود</t>
  </si>
  <si>
    <t>فجر انرژي خليج فارس</t>
  </si>
  <si>
    <t>بفجر</t>
  </si>
  <si>
    <t>پالايش نفت اصفهان</t>
  </si>
  <si>
    <t>شپنا</t>
  </si>
  <si>
    <t>پالايش نفت بندرعباس</t>
  </si>
  <si>
    <t>شبندر</t>
  </si>
  <si>
    <t>پالايش نفت تبريز</t>
  </si>
  <si>
    <t>شبريز</t>
  </si>
  <si>
    <t>پالايش نفت تهران</t>
  </si>
  <si>
    <t>شتران</t>
  </si>
  <si>
    <t>آلومينيوم‌ايران‌</t>
  </si>
  <si>
    <t>فايرا</t>
  </si>
  <si>
    <t>فولاد اميركبيركاشان</t>
  </si>
  <si>
    <t>فجر</t>
  </si>
  <si>
    <t>ملي‌ صنايع‌ مس‌ ايران‌</t>
  </si>
  <si>
    <t>فملي</t>
  </si>
  <si>
    <t>شهد</t>
  </si>
  <si>
    <t>قشهد</t>
  </si>
  <si>
    <t>كاشي‌ پارس‌</t>
  </si>
  <si>
    <t>كپارس</t>
  </si>
  <si>
    <t>كاشي‌ وسراميك‌ حافظ‌</t>
  </si>
  <si>
    <t>كحافظ</t>
  </si>
  <si>
    <t>درخشان‌ تهران‌</t>
  </si>
  <si>
    <t>پدرخش</t>
  </si>
  <si>
    <t>موتوژن‌</t>
  </si>
  <si>
    <t>بموتو</t>
  </si>
  <si>
    <t>نيروترانس‌</t>
  </si>
  <si>
    <t>بنيرو</t>
  </si>
  <si>
    <t>پتروشيمي پارس</t>
  </si>
  <si>
    <t>پارس</t>
  </si>
  <si>
    <t>پتروشيمي خراسان</t>
  </si>
  <si>
    <t>خراسان</t>
  </si>
  <si>
    <t>س. صنايع‌شيميايي‌ايران</t>
  </si>
  <si>
    <t>شيران</t>
  </si>
  <si>
    <t>صنايع پتروشيمي كرمانشاه</t>
  </si>
  <si>
    <t>كرماشا</t>
  </si>
  <si>
    <t>كربن‌ ايران‌</t>
  </si>
  <si>
    <t>شكربن</t>
  </si>
  <si>
    <t>گسترش نفت و گاز پارسيان</t>
  </si>
  <si>
    <t>پارسان</t>
  </si>
  <si>
    <t>بهنوش‌ ايران‌</t>
  </si>
  <si>
    <t>غبهنوش</t>
  </si>
  <si>
    <t>خوراك‌  دام‌ پارس‌</t>
  </si>
  <si>
    <t>غدام</t>
  </si>
  <si>
    <t>مخابرات ايران</t>
  </si>
  <si>
    <t>اخابر</t>
  </si>
  <si>
    <t>داروسازي‌ جابرابن‌حيان‌</t>
  </si>
  <si>
    <t>دجابر</t>
  </si>
  <si>
    <t>داروسازي زاگرس فارمد پارس</t>
  </si>
  <si>
    <t>ددام</t>
  </si>
  <si>
    <t>دارويي‌ رازك‌</t>
  </si>
  <si>
    <t>درازك</t>
  </si>
  <si>
    <t>كيميدارو</t>
  </si>
  <si>
    <t>دكيمي</t>
  </si>
  <si>
    <t>سرمايه‌گذاري مسكن زاينده رود</t>
  </si>
  <si>
    <t>ثرود</t>
  </si>
  <si>
    <t>برگزاري مجمع عمومي عادي به طور فوق العاده صاحبان سهام</t>
  </si>
  <si>
    <t>بيمه پاسارگاد</t>
  </si>
  <si>
    <t>بپاس</t>
  </si>
  <si>
    <t>بيمه كوثر</t>
  </si>
  <si>
    <t>كوثر</t>
  </si>
  <si>
    <t>دامداري تليسه نمونه</t>
  </si>
  <si>
    <t>تليسه</t>
  </si>
  <si>
    <t>كشت و دام قيام اصفهان</t>
  </si>
  <si>
    <t>زقيام</t>
  </si>
  <si>
    <t>كشت و صنعت دشت خرم دره</t>
  </si>
  <si>
    <t>زدشت</t>
  </si>
  <si>
    <t>گسترش سرمايه گذاري ايرانيان</t>
  </si>
  <si>
    <t>وگستر</t>
  </si>
  <si>
    <t>سيمان ساوه</t>
  </si>
  <si>
    <t>ساوه</t>
  </si>
  <si>
    <t>سيمان لار سبزوار</t>
  </si>
  <si>
    <t>سبزوا</t>
  </si>
  <si>
    <t>توسعه مولد نيروگاهي جهرم</t>
  </si>
  <si>
    <t>بجهرم</t>
  </si>
  <si>
    <t>نيروگاه زاگرس كوثر</t>
  </si>
  <si>
    <t>بزاگرس</t>
  </si>
  <si>
    <t>پالايش نفت شيراز</t>
  </si>
  <si>
    <t>شراز</t>
  </si>
  <si>
    <t>پالايش نفت لاوان</t>
  </si>
  <si>
    <t>شاوان</t>
  </si>
  <si>
    <t>نفت ايرانول</t>
  </si>
  <si>
    <t>شرانل</t>
  </si>
  <si>
    <t>ذوب روي اصفهان</t>
  </si>
  <si>
    <t>فروي</t>
  </si>
  <si>
    <t>فولاد هرمزگان جنوب</t>
  </si>
  <si>
    <t>هرمز</t>
  </si>
  <si>
    <t>هلدينگ صنايع  معدني خاورميانه</t>
  </si>
  <si>
    <t>ميدكو</t>
  </si>
  <si>
    <t>فراوردههاي غذايي وقند چهارمحال</t>
  </si>
  <si>
    <t>قچار</t>
  </si>
  <si>
    <t>شير پاستوريزه پگاه فارس</t>
  </si>
  <si>
    <t>غفارس</t>
  </si>
  <si>
    <t>عطرين نخ قم</t>
  </si>
  <si>
    <t>نطرين</t>
  </si>
  <si>
    <t>توليد ژلاتين كپسول ايران</t>
  </si>
  <si>
    <t>دكپسول</t>
  </si>
  <si>
    <t>داروسازي توليد دارو</t>
  </si>
  <si>
    <t>دتوليد</t>
  </si>
  <si>
    <t>داروسازي كاسپين تامين</t>
  </si>
  <si>
    <t>كاسپين</t>
  </si>
  <si>
    <t>دارويي ره آورد تامين</t>
  </si>
  <si>
    <t>درهآور</t>
  </si>
  <si>
    <t>گروه سرمايه گذاري ميراث فرهنگي</t>
  </si>
  <si>
    <t>سمگا</t>
  </si>
  <si>
    <t>بين‌المللي‌توسعه‌ساختمان</t>
  </si>
  <si>
    <t>ثاخت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</si>
  <si>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</si>
  <si>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</si>
  <si>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پایان فروردین ماه 
1399</t>
  </si>
  <si>
    <t>پایان 
فروردین ماه 
1399</t>
  </si>
  <si>
    <t>99/01/31</t>
  </si>
  <si>
    <t>پایان فروردین ماه 1399</t>
  </si>
  <si>
    <t>تعداد سرمایه‌گذار در فروردین ماه 1399</t>
  </si>
  <si>
    <t>98/01/31</t>
  </si>
  <si>
    <t>1399-03-31</t>
  </si>
  <si>
    <t>1399/03/31</t>
  </si>
  <si>
    <t>1399-03</t>
  </si>
  <si>
    <t>خرداد ماه</t>
  </si>
  <si>
    <t>تاپایان خرداد ماه</t>
  </si>
  <si>
    <t>1399/03</t>
  </si>
  <si>
    <t>خرداد ماه 1399</t>
  </si>
  <si>
    <t>1398/03/31</t>
  </si>
  <si>
    <t>نسبت به کل حجم خرداد ماه 99</t>
  </si>
  <si>
    <t>همدان</t>
  </si>
  <si>
    <t>یزد</t>
  </si>
  <si>
    <t>خرداد ماه 1398</t>
  </si>
  <si>
    <t>تاپایان خرداد ماه 1399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</si>
  <si>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</si>
  <si>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</si>
  <si>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</si>
  <si>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</si>
  <si>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</si>
  <si>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</si>
  <si>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</si>
  <si>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</si>
  <si>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</si>
  <si>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</si>
  <si>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</si>
  <si>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</si>
  <si>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</si>
  <si>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</si>
  <si>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</si>
  <si>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خرداد ماه 99</t>
  </si>
  <si>
    <t>سال 98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</si>
  <si>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</si>
  <si>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</si>
  <si>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</si>
  <si>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</si>
  <si>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</si>
  <si>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</si>
  <si>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</si>
  <si>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</si>
  <si>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</si>
  <si>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</si>
  <si>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</si>
  <si>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</si>
  <si>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</si>
  <si>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</si>
  <si>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</si>
  <si>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</si>
  <si>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</si>
  <si>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</si>
  <si>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</si>
  <si>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معدني‌ دماوند</t>
  </si>
  <si>
    <t>كدما</t>
  </si>
  <si>
    <t>بيمه آسيا</t>
  </si>
  <si>
    <t>آسيا</t>
  </si>
  <si>
    <t>بيمه ملت</t>
  </si>
  <si>
    <t>ملت</t>
  </si>
  <si>
    <t>الكتريك‌ خودرو شرق‌</t>
  </si>
  <si>
    <t>خشرق</t>
  </si>
  <si>
    <t>ريخته‌گري‌ تراكتورسازي‌ ايران‌</t>
  </si>
  <si>
    <t>ختراك</t>
  </si>
  <si>
    <t>گسترش‌سرمايه‌گذاري‌ايران‌خودرو</t>
  </si>
  <si>
    <t>خگستر</t>
  </si>
  <si>
    <t>داده‌پردازي‌ايران‌</t>
  </si>
  <si>
    <t>مداران</t>
  </si>
  <si>
    <t>همكاران سيستم</t>
  </si>
  <si>
    <t>سيستم</t>
  </si>
  <si>
    <t>پشم‌شيشه‌ايران‌</t>
  </si>
  <si>
    <t>كپشير</t>
  </si>
  <si>
    <t>برگزاري مجامع عمومي عادي به طور فوق العاده به منظور تصويب صورتهاي مالي_ عمومي فوق العاده به منظور تصميم گيري در خصوص افزايش سرمايه</t>
  </si>
  <si>
    <t>كارخانجات‌توليدي‌شيشه‌رازي‌</t>
  </si>
  <si>
    <t>كرازي</t>
  </si>
  <si>
    <t>ليزينگ ايرانيان</t>
  </si>
  <si>
    <t>وايران</t>
  </si>
  <si>
    <t>رگزاري مجمع عمومي عادي ساليانه به منظور تصويب صورتهاي مالي</t>
  </si>
  <si>
    <t>سيمان‌ ايلام‌</t>
  </si>
  <si>
    <t>سيلام</t>
  </si>
  <si>
    <t>سيمان‌ بهبهان‌</t>
  </si>
  <si>
    <t>سبهان</t>
  </si>
  <si>
    <t>سيمان خوزستان</t>
  </si>
  <si>
    <t>سخوز</t>
  </si>
  <si>
    <t>سيمان كردستان</t>
  </si>
  <si>
    <t>سكرد</t>
  </si>
  <si>
    <t>سيمان‌فارس‌</t>
  </si>
  <si>
    <t>سفار</t>
  </si>
  <si>
    <t>سرمايه‌گذاري‌صندوق‌بازنشستگي‌</t>
  </si>
  <si>
    <t>وصندوق</t>
  </si>
  <si>
    <t>تامين سرمايه بانك ملت</t>
  </si>
  <si>
    <t>تملت</t>
  </si>
  <si>
    <t>برگزاري مجامع عمومي عادي ساليانه به منظور تصويب صورتهاي مالي_عمومي فوق العاده به منظور تصميم گيري در خصوص افزايش سرمايه و اصلاح اساسنامه</t>
  </si>
  <si>
    <t>غلتك سازان سپاهان</t>
  </si>
  <si>
    <t>فسازان</t>
  </si>
  <si>
    <t>كالسيمين‌</t>
  </si>
  <si>
    <t>فاسمين</t>
  </si>
  <si>
    <t>ملي‌ سرب‌وروي‌ ايران‌</t>
  </si>
  <si>
    <t>فسرب</t>
  </si>
  <si>
    <t>نوردوقطعات‌ فولادي‌</t>
  </si>
  <si>
    <t>فنورد</t>
  </si>
  <si>
    <t>فرآورده‌هاي‌غدايي‌وقندپيرانشهر</t>
  </si>
  <si>
    <t>قپيرا</t>
  </si>
  <si>
    <t>قند  نيشابور</t>
  </si>
  <si>
    <t>قنيشا</t>
  </si>
  <si>
    <t>قند ثابت‌ خراسان‌</t>
  </si>
  <si>
    <t>قثابت</t>
  </si>
  <si>
    <t>قند لرستان‌</t>
  </si>
  <si>
    <t>قلرست</t>
  </si>
  <si>
    <t>قند مرودشت‌</t>
  </si>
  <si>
    <t>قمرو</t>
  </si>
  <si>
    <t>قنداصفهان‌</t>
  </si>
  <si>
    <t>قصفها</t>
  </si>
  <si>
    <t>قندهكمتان‌</t>
  </si>
  <si>
    <t>قهكمت</t>
  </si>
  <si>
    <t>كارخانجات‌ قند قزوين‌</t>
  </si>
  <si>
    <t>قزوين</t>
  </si>
  <si>
    <t>توليدي‌ كاشي‌ تكسرام‌</t>
  </si>
  <si>
    <t>كترام</t>
  </si>
  <si>
    <t>كوير تاير</t>
  </si>
  <si>
    <t>پكوير</t>
  </si>
  <si>
    <t>بين‌ المللي‌ محصولات‌  پارس‌</t>
  </si>
  <si>
    <t>شپارس</t>
  </si>
  <si>
    <t>پاكسان‌</t>
  </si>
  <si>
    <t>شپاكسا</t>
  </si>
  <si>
    <t>پديده شيمي قرن</t>
  </si>
  <si>
    <t>قرن</t>
  </si>
  <si>
    <t>گروه صنعتي پاكشو</t>
  </si>
  <si>
    <t>پاكشو</t>
  </si>
  <si>
    <t>گلتاش‌</t>
  </si>
  <si>
    <t>شگل</t>
  </si>
  <si>
    <t>مارگارين‌</t>
  </si>
  <si>
    <t>غمارگ</t>
  </si>
  <si>
    <t>صنايع‌كاغذسازي‌كاوه‌</t>
  </si>
  <si>
    <t>چكاوه</t>
  </si>
  <si>
    <t>ايران‌دارو</t>
  </si>
  <si>
    <t>ديران</t>
  </si>
  <si>
    <t>توليدمواداوليه‌داروپخش‌</t>
  </si>
  <si>
    <t>دتماد</t>
  </si>
  <si>
    <t>داروسازي‌ اسوه‌</t>
  </si>
  <si>
    <t>داسوه</t>
  </si>
  <si>
    <t>برگزاري مجامع عمومي عادي ساليانه به منظور تصويب صورتهاي مالي_عمومي فوق العاده</t>
  </si>
  <si>
    <t>داروسازي‌ امين‌</t>
  </si>
  <si>
    <t>دامين</t>
  </si>
  <si>
    <t>داروسازي‌ فارابي‌</t>
  </si>
  <si>
    <t>دفارا</t>
  </si>
  <si>
    <t>داروسازي‌ كوثر</t>
  </si>
  <si>
    <t>دكوثر</t>
  </si>
  <si>
    <t>سرمايه‌ گذاري‌ البرز(هلدينگ‌</t>
  </si>
  <si>
    <t>والبر</t>
  </si>
  <si>
    <t>سرمايه گذاري دارويي تامين</t>
  </si>
  <si>
    <t>تيپيكو</t>
  </si>
  <si>
    <t>شيمي‌ داروئي‌ داروپخش‌</t>
  </si>
  <si>
    <t>دشيمي</t>
  </si>
  <si>
    <t>سرمايه گذاري مسكن الوند</t>
  </si>
  <si>
    <t>ثالوند</t>
  </si>
  <si>
    <t>برگزاري مجمع عمومي فوق العاده صاحبان سهام</t>
  </si>
  <si>
    <t>شركت سرمايه گذاري مسكن شمالغرب</t>
  </si>
  <si>
    <t>ثغرب</t>
  </si>
  <si>
    <t>صنايع ماشين هاي اداري ايران</t>
  </si>
  <si>
    <t>ماديرا</t>
  </si>
  <si>
    <t>توسعه حمل و نقل ريلي پارسيان</t>
  </si>
  <si>
    <t>حپارسا</t>
  </si>
  <si>
    <t>توسعه خدمات دريايي وبندري سينا</t>
  </si>
  <si>
    <t>حسينا</t>
  </si>
  <si>
    <t>تجارت الكترونيك پارسيان كيش</t>
  </si>
  <si>
    <t>تاپكيش</t>
  </si>
  <si>
    <t>شير و گوشت زاگرس شهركرد</t>
  </si>
  <si>
    <t>زشگزا</t>
  </si>
  <si>
    <t>كشاورزي و دامپروري بينالود</t>
  </si>
  <si>
    <t>زبينا</t>
  </si>
  <si>
    <t>برگزاري مجمع عمومي عادي ساليانه نوبت دوم صاحبان سهام</t>
  </si>
  <si>
    <t>برگزاري مجامع عمومي فوق العاده صاحبان سهام و عمومي عادي ساليانه صاحبان سهام</t>
  </si>
  <si>
    <t>پتروشيمي تندگويان</t>
  </si>
  <si>
    <t>شگويا</t>
  </si>
  <si>
    <t>پتروشيمي غدير</t>
  </si>
  <si>
    <t>شغدير</t>
  </si>
  <si>
    <t>توليدات پتروشيمي قائد بصير</t>
  </si>
  <si>
    <t>شبصير</t>
  </si>
  <si>
    <t>كلر پارس</t>
  </si>
  <si>
    <t>كلر</t>
  </si>
  <si>
    <t>شركت كي بي سي</t>
  </si>
  <si>
    <t>كي بي سي</t>
  </si>
  <si>
    <t>مواد اوليه دارويي البرز بالك</t>
  </si>
  <si>
    <t>دبالك</t>
  </si>
  <si>
    <t>99/3/27</t>
  </si>
  <si>
    <t>99/3/25</t>
  </si>
  <si>
    <t>بانك سينا</t>
  </si>
  <si>
    <t>وسينا</t>
  </si>
  <si>
    <t>برگزاري مجمع عمومي عادي به طور فوق العاده</t>
  </si>
  <si>
    <t>99/3/26</t>
  </si>
  <si>
    <t>پست بانك ايران</t>
  </si>
  <si>
    <t>وپست</t>
  </si>
  <si>
    <t>99/3/31</t>
  </si>
  <si>
    <t>گروه‌ صنعتي‌ ملي‌ (هلدينگ‌</t>
  </si>
  <si>
    <t>وملي</t>
  </si>
  <si>
    <t>برگزاري مجامع عمومي فوق العاده به منظور اصلاح اساسنامه_ عمومي عادي به طور فوق العاده به منظور انتخاب اعضاي هيئت مديره</t>
  </si>
  <si>
    <t>ليزينگ‌خودروغدير</t>
  </si>
  <si>
    <t>ولغدر</t>
  </si>
  <si>
    <t>سيمان‌ داراب‌</t>
  </si>
  <si>
    <t>ساراب</t>
  </si>
  <si>
    <t>سيمان‌خاش‌</t>
  </si>
  <si>
    <t>سخاش</t>
  </si>
  <si>
    <t>نفت‌ پارس‌</t>
  </si>
  <si>
    <t>شنفت</t>
  </si>
  <si>
    <t>تامين سرمايه لوتوس پارسيان</t>
  </si>
  <si>
    <t>لوتوس</t>
  </si>
  <si>
    <t>99/3/24</t>
  </si>
  <si>
    <t>فروسيليس‌ ايران‌</t>
  </si>
  <si>
    <t>فروس</t>
  </si>
  <si>
    <t>گسترش‌صنايع‌وخدمات‌كشاورزي‌</t>
  </si>
  <si>
    <t>تكشا</t>
  </si>
  <si>
    <t>99/3/20</t>
  </si>
  <si>
    <t>صنايع‌شيميايي‌سينا</t>
  </si>
  <si>
    <t>شسینا</t>
  </si>
  <si>
    <t>برگزاري مجامع عمومي فوق العاده به منظور تصميم گيري در خصوص افزايش سرمايه_ عمومي عادي به طور فوق العاده</t>
  </si>
  <si>
    <t>پارس‌ مينو</t>
  </si>
  <si>
    <t>غپينو</t>
  </si>
  <si>
    <t>شركت ارتباطات سيار ايران</t>
  </si>
  <si>
    <t>همراه</t>
  </si>
  <si>
    <t>برگزاري مجامع عمومي عادي ساليانه به منظور تصويب صورتهاي مالي_عمومي عادي به طور فوق العاده به منظورانتخاب اعضاي هيئت مديره</t>
  </si>
  <si>
    <t>برگزاري مجمع عمومي عادي بطور فوق العاده</t>
  </si>
  <si>
    <t>البرزدارو</t>
  </si>
  <si>
    <t>دالبر</t>
  </si>
  <si>
    <t>سبحان دارو</t>
  </si>
  <si>
    <t>دسبحان</t>
  </si>
  <si>
    <t>فرآورده‌هاي‌ تزريقي‌ ايران‌</t>
  </si>
  <si>
    <t>دفرا</t>
  </si>
  <si>
    <t>گروه دارويي سبحان</t>
  </si>
  <si>
    <t>دسبحا</t>
  </si>
  <si>
    <t>لابراتوارداروسازي‌  دكترعبيدي‌</t>
  </si>
  <si>
    <t>دعبيد</t>
  </si>
  <si>
    <t>سنگ آهن گهرزمين</t>
  </si>
  <si>
    <t>كگهر</t>
  </si>
  <si>
    <t>س. توسعه و عمران استان كرمان</t>
  </si>
  <si>
    <t>كرمان</t>
  </si>
  <si>
    <t>برگزاري مجمع عمومي فوق العاده نوبت دوم صاحبان سهام</t>
  </si>
  <si>
    <t>شهر سازي و خانه سازي باغميشه</t>
  </si>
  <si>
    <t>ثباغ</t>
  </si>
  <si>
    <t>بيمه معلم</t>
  </si>
  <si>
    <t>ومعلم</t>
  </si>
  <si>
    <t>بيمه نوين</t>
  </si>
  <si>
    <t>نوين</t>
  </si>
  <si>
    <t>شركت بهمن ليزينگ</t>
  </si>
  <si>
    <t>ولبهمن</t>
  </si>
  <si>
    <t>صنايع فولاد آلياژي يزد</t>
  </si>
  <si>
    <t>فولاي</t>
  </si>
  <si>
    <t>صنعت روي زنگان</t>
  </si>
  <si>
    <t>زنگان</t>
  </si>
  <si>
    <t xml:space="preserve"> </t>
  </si>
  <si>
    <t>تعداد معامله قبل از تخصیص</t>
  </si>
  <si>
    <t>خرداد 
99</t>
  </si>
  <si>
    <t>نسبت به 
پایان سال 98</t>
  </si>
  <si>
    <t>انباشته از ابتدای سال 99 
تا انتهای اردیبهشت ماه99</t>
  </si>
  <si>
    <t>انباشته از ابتدای سال 99
تا انتهای خرداد ماه99</t>
  </si>
  <si>
    <t>پایان اردیبهشت ماه 
1399</t>
  </si>
  <si>
    <t>پایان 
اردیبهشت ماه 
1399</t>
  </si>
  <si>
    <t>پایان 
فروردین ماه 1399</t>
  </si>
  <si>
    <t>99/02/31</t>
  </si>
  <si>
    <t>تعداد سرمایه‌گذار در اردیبهشت ماه 1399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</si>
</sst>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34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FFFFFF"/>
      <name val="B Mitra"/>
      <charset val="178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483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left" vertical="top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0" fontId="65" fillId="26" borderId="26" xfId="0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4" fontId="10" fillId="25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2" fontId="10" fillId="25" borderId="42" xfId="0" applyNumberFormat="1" applyFont="1" applyFill="1" applyBorder="1" applyAlignment="1">
      <alignment horizontal="center" vertical="center" wrapText="1" readingOrder="1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166" fontId="6" fillId="0" borderId="9" xfId="10" applyNumberFormat="1" applyFont="1" applyBorder="1" applyAlignment="1">
      <alignment horizontal="center" vertical="center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103" fillId="28" borderId="21" xfId="13" applyFont="1" applyFill="1" applyBorder="1" applyAlignment="1">
      <alignment horizontal="center" vertical="center" readingOrder="2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6" fontId="54" fillId="0" borderId="9" xfId="4" applyNumberFormat="1" applyFont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164" fontId="6" fillId="0" borderId="6" xfId="4" applyNumberFormat="1" applyFont="1" applyFill="1" applyBorder="1" applyAlignment="1">
      <alignment horizontal="center" vertical="center" wrapText="1" readingOrder="2"/>
    </xf>
    <xf numFmtId="164" fontId="6" fillId="26" borderId="9" xfId="4" applyNumberFormat="1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164" fontId="118" fillId="25" borderId="9" xfId="4" applyNumberFormat="1" applyFont="1" applyFill="1" applyBorder="1" applyAlignment="1">
      <alignment horizontal="center" vertical="center" wrapText="1" readingOrder="2"/>
    </xf>
    <xf numFmtId="164" fontId="119" fillId="26" borderId="9" xfId="4" applyNumberFormat="1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118" fillId="25" borderId="9" xfId="4" applyNumberFormat="1" applyFont="1" applyFill="1" applyBorder="1" applyAlignment="1">
      <alignment horizontal="center" vertical="center" wrapText="1" readingOrder="2"/>
    </xf>
    <xf numFmtId="0" fontId="119" fillId="26" borderId="9" xfId="4" applyNumberFormat="1" applyFont="1" applyFill="1" applyBorder="1" applyAlignment="1">
      <alignment horizontal="center" vertical="center" wrapText="1" readingOrder="2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2" fillId="12" borderId="9" xfId="0" applyNumberFormat="1" applyFont="1" applyFill="1" applyBorder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5" fillId="9" borderId="0" xfId="0" applyNumberFormat="1" applyFont="1" applyFill="1" applyAlignment="1">
      <alignment horizontal="center" vertical="center" wrapText="1" readingOrder="2"/>
    </xf>
    <xf numFmtId="3" fontId="125" fillId="9" borderId="0" xfId="0" applyNumberFormat="1" applyFont="1" applyFill="1" applyBorder="1" applyAlignment="1">
      <alignment horizontal="center" vertical="center" wrapText="1" readingOrder="2"/>
    </xf>
    <xf numFmtId="10" fontId="125" fillId="35" borderId="7" xfId="0" applyNumberFormat="1" applyFont="1" applyFill="1" applyBorder="1" applyAlignment="1">
      <alignment horizontal="center" vertical="center" wrapText="1" readingOrder="2"/>
    </xf>
    <xf numFmtId="3" fontId="125" fillId="9" borderId="26" xfId="0" applyNumberFormat="1" applyFont="1" applyFill="1" applyBorder="1" applyAlignment="1">
      <alignment horizontal="center" vertical="center" wrapText="1" readingOrder="2"/>
    </xf>
    <xf numFmtId="3" fontId="125" fillId="9" borderId="43" xfId="0" applyNumberFormat="1" applyFont="1" applyFill="1" applyBorder="1" applyAlignment="1">
      <alignment horizontal="center" vertical="center" wrapText="1" readingOrder="2"/>
    </xf>
    <xf numFmtId="10" fontId="125" fillId="35" borderId="36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0" fontId="75" fillId="26" borderId="26" xfId="0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10" fontId="7" fillId="0" borderId="0" xfId="0" applyNumberFormat="1" applyFont="1"/>
    <xf numFmtId="0" fontId="97" fillId="0" borderId="82" xfId="0" applyFont="1" applyBorder="1" applyAlignment="1">
      <alignment horizontal="center" vertical="center"/>
    </xf>
    <xf numFmtId="164" fontId="7" fillId="0" borderId="82" xfId="0" applyNumberFormat="1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164" fontId="7" fillId="20" borderId="82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6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172" fontId="10" fillId="25" borderId="0" xfId="0" applyNumberFormat="1" applyFont="1" applyFill="1" applyBorder="1" applyAlignment="1">
      <alignment horizontal="center" vertical="center" wrapText="1" readingOrder="1"/>
    </xf>
    <xf numFmtId="172" fontId="10" fillId="25" borderId="18" xfId="0" applyNumberFormat="1" applyFont="1" applyFill="1" applyBorder="1" applyAlignment="1">
      <alignment horizontal="center" vertical="center" wrapText="1" readingOrder="1"/>
    </xf>
    <xf numFmtId="3" fontId="92" fillId="14" borderId="8" xfId="13" applyNumberFormat="1" applyFont="1" applyFill="1" applyBorder="1" applyAlignment="1">
      <alignment horizontal="center" vertical="center" readingOrder="2"/>
    </xf>
    <xf numFmtId="3" fontId="93" fillId="10" borderId="8" xfId="13" applyNumberFormat="1" applyFont="1" applyFill="1" applyBorder="1" applyAlignment="1">
      <alignment horizontal="center" vertical="center" readingOrder="2"/>
    </xf>
    <xf numFmtId="3" fontId="93" fillId="10" borderId="10" xfId="13" applyNumberFormat="1" applyFont="1" applyFill="1" applyBorder="1" applyAlignment="1">
      <alignment horizontal="center" vertical="center" readingOrder="2"/>
    </xf>
    <xf numFmtId="0" fontId="127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124" fillId="34" borderId="26" xfId="0" applyNumberFormat="1" applyFont="1" applyFill="1" applyBorder="1" applyAlignment="1">
      <alignment horizontal="center" vertical="center" wrapText="1"/>
    </xf>
    <xf numFmtId="0" fontId="124" fillId="34" borderId="43" xfId="0" applyNumberFormat="1" applyFont="1" applyFill="1" applyBorder="1" applyAlignment="1">
      <alignment horizontal="center" vertical="center" wrapText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8" fillId="0" borderId="9" xfId="0" applyFont="1" applyFill="1" applyBorder="1" applyAlignment="1">
      <alignment horizontal="center" vertical="center"/>
    </xf>
    <xf numFmtId="1" fontId="128" fillId="0" borderId="9" xfId="0" applyNumberFormat="1" applyFont="1" applyFill="1" applyBorder="1" applyAlignment="1">
      <alignment horizontal="center" vertical="center"/>
    </xf>
    <xf numFmtId="0" fontId="128" fillId="0" borderId="10" xfId="0" applyFont="1" applyFill="1" applyBorder="1" applyAlignment="1">
      <alignment horizontal="center" vertical="center"/>
    </xf>
    <xf numFmtId="2" fontId="128" fillId="0" borderId="21" xfId="0" applyNumberFormat="1" applyFont="1" applyFill="1" applyBorder="1" applyAlignment="1">
      <alignment horizontal="center" vertical="center"/>
    </xf>
    <xf numFmtId="0" fontId="129" fillId="0" borderId="10" xfId="13" applyNumberFormat="1" applyFont="1" applyFill="1" applyBorder="1" applyAlignment="1">
      <alignment horizontal="center" vertical="center" wrapText="1"/>
    </xf>
    <xf numFmtId="2" fontId="15" fillId="0" borderId="0" xfId="3" applyNumberFormat="1"/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30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2" fillId="34" borderId="0" xfId="0" applyFont="1" applyFill="1" applyBorder="1" applyAlignment="1">
      <alignment horizontal="center" vertical="center" wrapText="1" readingOrder="2"/>
    </xf>
    <xf numFmtId="0" fontId="133" fillId="34" borderId="26" xfId="0" applyFont="1" applyFill="1" applyBorder="1" applyAlignment="1">
      <alignment horizontal="center" vertical="center" wrapText="1" readingOrder="2"/>
    </xf>
    <xf numFmtId="0" fontId="133" fillId="9" borderId="0" xfId="0" applyFont="1" applyFill="1" applyBorder="1" applyAlignment="1">
      <alignment horizontal="center" vertical="center" wrapText="1" readingOrder="2"/>
    </xf>
    <xf numFmtId="0" fontId="133" fillId="36" borderId="43" xfId="0" applyFont="1" applyFill="1" applyBorder="1" applyAlignment="1">
      <alignment horizontal="center" vertical="center" wrapText="1" readingOrder="2"/>
    </xf>
    <xf numFmtId="10" fontId="125" fillId="35" borderId="27" xfId="0" applyNumberFormat="1" applyFont="1" applyFill="1" applyBorder="1" applyAlignment="1">
      <alignment horizontal="center" vertical="center" wrapText="1" readingOrder="2"/>
    </xf>
    <xf numFmtId="10" fontId="125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165" fontId="10" fillId="25" borderId="0" xfId="0" applyNumberFormat="1" applyFont="1" applyFill="1" applyAlignment="1">
      <alignment horizontal="center" vertical="center" wrapText="1" readingOrder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1" fillId="34" borderId="23" xfId="0" applyFont="1" applyFill="1" applyBorder="1" applyAlignment="1">
      <alignment horizontal="center" vertical="center" wrapText="1" readingOrder="2"/>
    </xf>
    <xf numFmtId="0" fontId="131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9" fillId="9" borderId="27" xfId="0" applyFont="1" applyFill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3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1" xfId="13" applyFont="1" applyFill="1" applyBorder="1" applyAlignment="1">
      <alignment horizontal="center" vertical="center" wrapText="1" readingOrder="1"/>
    </xf>
    <xf numFmtId="0" fontId="9" fillId="9" borderId="20" xfId="13" applyFont="1" applyFill="1" applyBorder="1" applyAlignment="1">
      <alignment horizontal="center" vertical="center" wrapText="1" readingOrder="1"/>
    </xf>
    <xf numFmtId="0" fontId="9" fillId="9" borderId="15" xfId="13" applyFont="1" applyFill="1" applyBorder="1" applyAlignment="1">
      <alignment horizontal="center" vertical="center" wrapText="1" readingOrder="1"/>
    </xf>
    <xf numFmtId="0" fontId="8" fillId="5" borderId="21" xfId="13" applyFont="1" applyFill="1" applyBorder="1" applyAlignment="1">
      <alignment horizontal="center" vertical="center" wrapText="1" readingOrder="2"/>
    </xf>
    <xf numFmtId="0" fontId="71" fillId="5" borderId="9" xfId="13" applyFont="1" applyFill="1" applyBorder="1" applyAlignment="1">
      <alignment horizontal="center" vertical="center" wrapText="1"/>
    </xf>
    <xf numFmtId="0" fontId="8" fillId="5" borderId="9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1" xfId="13" applyFont="1" applyFill="1" applyBorder="1" applyAlignment="1">
      <alignment horizontal="center" vertical="center" wrapText="1" readingOrder="1"/>
    </xf>
    <xf numFmtId="0" fontId="34" fillId="9" borderId="20" xfId="13" applyFont="1" applyFill="1" applyBorder="1" applyAlignment="1">
      <alignment horizontal="center" vertical="center" wrapText="1" readingOrder="1"/>
    </xf>
    <xf numFmtId="0" fontId="34" fillId="9" borderId="15" xfId="13" applyFont="1" applyFill="1" applyBorder="1" applyAlignment="1">
      <alignment horizontal="center" vertical="center" wrapText="1" readingOrder="1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55" fillId="17" borderId="14" xfId="0" applyFont="1" applyFill="1" applyBorder="1" applyAlignment="1">
      <alignment horizontal="center" vertical="center" wrapText="1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63" xfId="0" applyFont="1" applyFill="1" applyBorder="1" applyAlignment="1">
      <alignment horizontal="center" vertical="center" wrapText="1" readingOrder="2"/>
    </xf>
    <xf numFmtId="0" fontId="9" fillId="10" borderId="64" xfId="0" applyFont="1" applyFill="1" applyBorder="1" applyAlignment="1">
      <alignment horizontal="center" vertical="center" wrapText="1" readingOrder="2"/>
    </xf>
    <xf numFmtId="0" fontId="9" fillId="10" borderId="9" xfId="0" applyFont="1" applyFill="1" applyBorder="1" applyAlignment="1">
      <alignment horizontal="center" vertical="center" wrapText="1" readingOrder="2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164" fontId="98" fillId="0" borderId="9" xfId="4" applyNumberFormat="1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3" xfId="0" applyFont="1" applyFill="1" applyBorder="1" applyAlignment="1">
      <alignment horizontal="center" vertical="center" wrapText="1" readingOrder="2"/>
    </xf>
    <xf numFmtId="0" fontId="28" fillId="25" borderId="70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9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109" fillId="23" borderId="9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21" fillId="26" borderId="22" xfId="0" applyFont="1" applyFill="1" applyBorder="1" applyAlignment="1">
      <alignment horizontal="center" vertical="center" wrapText="1" readingOrder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2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C6E0B6"/>
      <color rgb="FFECBE6A"/>
      <color rgb="FF5F9EA0"/>
      <color rgb="FFFFEC8B"/>
      <color rgb="FFF4B350"/>
      <color rgb="FFB7CCB0"/>
      <color rgb="FF5BC9A4"/>
      <color rgb="FFF2F8EE"/>
      <color rgb="FFAFD597"/>
      <color rgb="FF2AB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3.4365781710914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4.84940388397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8.2546494949255347E-17"/>
                  <c:y val="-6.239306784660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8.2546494949255347E-17"/>
                  <c:y val="1.856725146198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12282393.64279134</c:v>
                </c:pt>
                <c:pt idx="1">
                  <c:v>12995238.629105264</c:v>
                </c:pt>
                <c:pt idx="2">
                  <c:v>13672404.07940428</c:v>
                </c:pt>
                <c:pt idx="3">
                  <c:v>15166147.426601715</c:v>
                </c:pt>
                <c:pt idx="4">
                  <c:v>15360314.257918967</c:v>
                </c:pt>
                <c:pt idx="5">
                  <c:v>15512361.413997477</c:v>
                </c:pt>
                <c:pt idx="6">
                  <c:v>18012633.494253922</c:v>
                </c:pt>
                <c:pt idx="7">
                  <c:v>20691773.814680606</c:v>
                </c:pt>
                <c:pt idx="8">
                  <c:v>24132153.648852468</c:v>
                </c:pt>
                <c:pt idx="9">
                  <c:v>26149584.627914179</c:v>
                </c:pt>
                <c:pt idx="10">
                  <c:v>35215370.890900344</c:v>
                </c:pt>
                <c:pt idx="11">
                  <c:v>49292415.588810511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12282393.64279134</c:v>
                </c:pt>
                <c:pt idx="1">
                  <c:v>12995238.629105264</c:v>
                </c:pt>
                <c:pt idx="2">
                  <c:v>13672404.07940428</c:v>
                </c:pt>
                <c:pt idx="3">
                  <c:v>15166147.426601715</c:v>
                </c:pt>
                <c:pt idx="4">
                  <c:v>15360314.257918967</c:v>
                </c:pt>
                <c:pt idx="5">
                  <c:v>15512361.413997477</c:v>
                </c:pt>
                <c:pt idx="6">
                  <c:v>18012633.494253922</c:v>
                </c:pt>
                <c:pt idx="7">
                  <c:v>20691773.814680606</c:v>
                </c:pt>
                <c:pt idx="8">
                  <c:v>24132153.648852468</c:v>
                </c:pt>
                <c:pt idx="9">
                  <c:v>26149584.627914179</c:v>
                </c:pt>
                <c:pt idx="10">
                  <c:v>35215370.890900344</c:v>
                </c:pt>
                <c:pt idx="11">
                  <c:v>49292415.588810511</c:v>
                </c:pt>
                <c:pt idx="12">
                  <c:v>62810257.977129802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9091095.1384523399</c:v>
                </c:pt>
                <c:pt idx="1">
                  <c:v>9561281.4875196554</c:v>
                </c:pt>
                <c:pt idx="2">
                  <c:v>9963631.6673291866</c:v>
                </c:pt>
                <c:pt idx="3">
                  <c:v>11264523.993638359</c:v>
                </c:pt>
                <c:pt idx="4">
                  <c:v>11475203.531423653</c:v>
                </c:pt>
                <c:pt idx="5">
                  <c:v>11373632.969741885</c:v>
                </c:pt>
                <c:pt idx="6">
                  <c:v>13214042.582902446</c:v>
                </c:pt>
                <c:pt idx="7">
                  <c:v>15097317.461271172</c:v>
                </c:pt>
                <c:pt idx="8">
                  <c:v>17616799.708939273</c:v>
                </c:pt>
                <c:pt idx="9">
                  <c:v>18959229.56071227</c:v>
                </c:pt>
                <c:pt idx="10">
                  <c:v>26167007.140272956</c:v>
                </c:pt>
                <c:pt idx="11">
                  <c:v>37263751.642979875</c:v>
                </c:pt>
                <c:pt idx="12">
                  <c:v>47855431.329064965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3141049.2610217999</c:v>
                </c:pt>
                <c:pt idx="1">
                  <c:v>3384432.06026841</c:v>
                </c:pt>
                <c:pt idx="2">
                  <c:v>3658433.446297796</c:v>
                </c:pt>
                <c:pt idx="3">
                  <c:v>3850864.3066030545</c:v>
                </c:pt>
                <c:pt idx="4">
                  <c:v>3832291.0919314125</c:v>
                </c:pt>
                <c:pt idx="5">
                  <c:v>4084752.1564669926</c:v>
                </c:pt>
                <c:pt idx="6">
                  <c:v>4743940.604562873</c:v>
                </c:pt>
                <c:pt idx="7">
                  <c:v>5537533.6804762334</c:v>
                </c:pt>
                <c:pt idx="8">
                  <c:v>6457366.7639799928</c:v>
                </c:pt>
                <c:pt idx="9">
                  <c:v>7130287.6642687116</c:v>
                </c:pt>
                <c:pt idx="10">
                  <c:v>8986869.1287580878</c:v>
                </c:pt>
                <c:pt idx="11">
                  <c:v>11961388.582896825</c:v>
                </c:pt>
                <c:pt idx="12">
                  <c:v>14887322.900131032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6"/>
              <c:layout>
                <c:manualLayout>
                  <c:x val="-7.8644727530077854E-2"/>
                  <c:y val="-3.2431052093973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297-4F22-9212-BC02BC0D351A}"/>
                </c:ext>
              </c:extLst>
            </c:dLbl>
            <c:dLbl>
              <c:idx val="9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297-4F22-9212-BC02BC0D351A}"/>
                </c:ext>
              </c:extLst>
            </c:dLbl>
            <c:dLbl>
              <c:idx val="10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EFB-4565-84E3-98C8646B730E}"/>
                </c:ext>
              </c:extLst>
            </c:dLbl>
            <c:dLbl>
              <c:idx val="11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خارجی'!$Q$1:$AC$1</c:f>
              <c:strCache>
                <c:ptCount val="13"/>
                <c:pt idx="0">
                  <c:v>خرداد
98</c:v>
                </c:pt>
                <c:pt idx="1">
                  <c:v>تیر
98</c:v>
                </c:pt>
                <c:pt idx="2">
                  <c:v>مرداد
98</c:v>
                </c:pt>
                <c:pt idx="3">
                  <c:v>شهریور
98</c:v>
                </c:pt>
                <c:pt idx="4">
                  <c:v>مهر
98</c:v>
                </c:pt>
                <c:pt idx="5">
                  <c:v>آبان
98</c:v>
                </c:pt>
                <c:pt idx="6">
                  <c:v>آذر
98</c:v>
                </c:pt>
                <c:pt idx="7">
                  <c:v>دی
98</c:v>
                </c:pt>
                <c:pt idx="8">
                  <c:v>بهمن
98</c:v>
                </c:pt>
                <c:pt idx="9">
                  <c:v>اسفند
98</c:v>
                </c:pt>
                <c:pt idx="10">
                  <c:v>فروردین
99</c:v>
                </c:pt>
                <c:pt idx="11">
                  <c:v>اردیبهشت
99</c:v>
                </c:pt>
                <c:pt idx="12">
                  <c:v>خرداد
99</c:v>
                </c:pt>
              </c:strCache>
            </c:strRef>
          </c:cat>
          <c:val>
            <c:numRef>
              <c:f>'سرمایه گذار خارجی'!$Q$5:$AC$5</c:f>
              <c:numCache>
                <c:formatCode>_(* #,##0_);_(* \(#,##0\);_(* "-"??_);_(@_)</c:formatCode>
                <c:ptCount val="13"/>
                <c:pt idx="0">
                  <c:v>12326</c:v>
                </c:pt>
                <c:pt idx="1">
                  <c:v>12742</c:v>
                </c:pt>
                <c:pt idx="2">
                  <c:v>13814</c:v>
                </c:pt>
                <c:pt idx="3">
                  <c:v>14811</c:v>
                </c:pt>
                <c:pt idx="4">
                  <c:v>14972</c:v>
                </c:pt>
                <c:pt idx="5">
                  <c:v>15340</c:v>
                </c:pt>
                <c:pt idx="6">
                  <c:v>17780</c:v>
                </c:pt>
                <c:pt idx="7">
                  <c:v>21103</c:v>
                </c:pt>
                <c:pt idx="8">
                  <c:v>21599</c:v>
                </c:pt>
                <c:pt idx="9">
                  <c:v>21528</c:v>
                </c:pt>
                <c:pt idx="10">
                  <c:v>29622</c:v>
                </c:pt>
                <c:pt idx="11">
                  <c:v>35074</c:v>
                </c:pt>
                <c:pt idx="12">
                  <c:v>37423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7192768389157"/>
          <c:y val="0.10174647887323944"/>
          <c:w val="0.83994082118235613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11356610.667538051</c:v>
                </c:pt>
                <c:pt idx="1">
                  <c:v>12054090.664838923</c:v>
                </c:pt>
                <c:pt idx="2">
                  <c:v>12751111.817617778</c:v>
                </c:pt>
                <c:pt idx="3">
                  <c:v>14243061.865684269</c:v>
                </c:pt>
                <c:pt idx="4">
                  <c:v>14330661.412434226</c:v>
                </c:pt>
                <c:pt idx="5">
                  <c:v>14367279.466242837</c:v>
                </c:pt>
                <c:pt idx="6">
                  <c:v>16806322.869295988</c:v>
                </c:pt>
                <c:pt idx="7">
                  <c:v>19427665.571553119</c:v>
                </c:pt>
                <c:pt idx="8">
                  <c:v>22811337.66587773</c:v>
                </c:pt>
                <c:pt idx="9">
                  <c:v>24566545.74234055</c:v>
                </c:pt>
                <c:pt idx="10">
                  <c:v>33759363.098660618</c:v>
                </c:pt>
                <c:pt idx="11">
                  <c:v>47451690.913838282</c:v>
                </c:pt>
                <c:pt idx="12">
                  <c:v>60821295.052117012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8987700.4920411203</c:v>
                </c:pt>
                <c:pt idx="1">
                  <c:v>9432465.6082781199</c:v>
                </c:pt>
                <c:pt idx="2">
                  <c:v>9829903.1751877796</c:v>
                </c:pt>
                <c:pt idx="3">
                  <c:v>11115313.69870458</c:v>
                </c:pt>
                <c:pt idx="4">
                  <c:v>11310493.483420659</c:v>
                </c:pt>
                <c:pt idx="5">
                  <c:v>11201334.07746063</c:v>
                </c:pt>
                <c:pt idx="6">
                  <c:v>13027125.20426566</c:v>
                </c:pt>
                <c:pt idx="7">
                  <c:v>14902392.567471229</c:v>
                </c:pt>
                <c:pt idx="8">
                  <c:v>17420335.066295579</c:v>
                </c:pt>
                <c:pt idx="9">
                  <c:v>18731465.610912651</c:v>
                </c:pt>
                <c:pt idx="10">
                  <c:v>25930151.8425637</c:v>
                </c:pt>
                <c:pt idx="11">
                  <c:v>37003258.296182096</c:v>
                </c:pt>
                <c:pt idx="12">
                  <c:v>47567387.750544906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2368910.1754969298</c:v>
                </c:pt>
                <c:pt idx="1">
                  <c:v>2621625.0565608037</c:v>
                </c:pt>
                <c:pt idx="2">
                  <c:v>2921208.6424299986</c:v>
                </c:pt>
                <c:pt idx="3">
                  <c:v>3127748.1669796887</c:v>
                </c:pt>
                <c:pt idx="4">
                  <c:v>3020167.9290135675</c:v>
                </c:pt>
                <c:pt idx="5">
                  <c:v>3165945.3887822069</c:v>
                </c:pt>
                <c:pt idx="6">
                  <c:v>3779197.66503033</c:v>
                </c:pt>
                <c:pt idx="7">
                  <c:v>4525273.0040818909</c:v>
                </c:pt>
                <c:pt idx="8">
                  <c:v>5391002.5995821506</c:v>
                </c:pt>
                <c:pt idx="9">
                  <c:v>5835080.1314278999</c:v>
                </c:pt>
                <c:pt idx="10">
                  <c:v>7829211.2560969191</c:v>
                </c:pt>
                <c:pt idx="11">
                  <c:v>10448432.61765619</c:v>
                </c:pt>
                <c:pt idx="12">
                  <c:v>13253907.301572109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2816087751043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5766224.8539605699</c:v>
                </c:pt>
                <c:pt idx="1">
                  <c:v>5946222.9291501697</c:v>
                </c:pt>
                <c:pt idx="2">
                  <c:v>6114132.7067458602</c:v>
                </c:pt>
                <c:pt idx="3">
                  <c:v>6957819.9301684201</c:v>
                </c:pt>
                <c:pt idx="4">
                  <c:v>6710389.7320109196</c:v>
                </c:pt>
                <c:pt idx="5">
                  <c:v>6606269.6757988101</c:v>
                </c:pt>
                <c:pt idx="6">
                  <c:v>7648453.3136783699</c:v>
                </c:pt>
                <c:pt idx="7">
                  <c:v>8660992.2301745992</c:v>
                </c:pt>
                <c:pt idx="8">
                  <c:v>10065916.4436255</c:v>
                </c:pt>
                <c:pt idx="9">
                  <c:v>10869697.587304199</c:v>
                </c:pt>
                <c:pt idx="10">
                  <c:v>14714537.1428806</c:v>
                </c:pt>
                <c:pt idx="11">
                  <c:v>21556621.8715204</c:v>
                </c:pt>
                <c:pt idx="12">
                  <c:v>27957126.8189454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3221475.6380805499</c:v>
                </c:pt>
                <c:pt idx="1">
                  <c:v>3486242.6791279502</c:v>
                </c:pt>
                <c:pt idx="2">
                  <c:v>3715770.4684419199</c:v>
                </c:pt>
                <c:pt idx="3">
                  <c:v>4157493.7685361598</c:v>
                </c:pt>
                <c:pt idx="4">
                  <c:v>4600103.7514097402</c:v>
                </c:pt>
                <c:pt idx="5">
                  <c:v>4595064.4016618198</c:v>
                </c:pt>
                <c:pt idx="6">
                  <c:v>5378671.8905872898</c:v>
                </c:pt>
                <c:pt idx="7">
                  <c:v>6241400.3372966303</c:v>
                </c:pt>
                <c:pt idx="8">
                  <c:v>7354418.6226700796</c:v>
                </c:pt>
                <c:pt idx="9">
                  <c:v>7861768.0236084498</c:v>
                </c:pt>
                <c:pt idx="10">
                  <c:v>11215614.6996831</c:v>
                </c:pt>
                <c:pt idx="11">
                  <c:v>15446636.4246617</c:v>
                </c:pt>
                <c:pt idx="12">
                  <c:v>19610260.931599502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8987700.4920411203</c:v>
                </c:pt>
                <c:pt idx="1">
                  <c:v>9432465.6082781199</c:v>
                </c:pt>
                <c:pt idx="2">
                  <c:v>9829903.1751877796</c:v>
                </c:pt>
                <c:pt idx="3">
                  <c:v>11115313.69870458</c:v>
                </c:pt>
                <c:pt idx="4">
                  <c:v>11310493.483420659</c:v>
                </c:pt>
                <c:pt idx="5">
                  <c:v>11201334.07746063</c:v>
                </c:pt>
                <c:pt idx="6">
                  <c:v>13027125.20426566</c:v>
                </c:pt>
                <c:pt idx="7">
                  <c:v>14902392.567471229</c:v>
                </c:pt>
                <c:pt idx="8">
                  <c:v>17420335.066295579</c:v>
                </c:pt>
                <c:pt idx="9">
                  <c:v>18731465.610912651</c:v>
                </c:pt>
                <c:pt idx="10">
                  <c:v>25930151.8425637</c:v>
                </c:pt>
                <c:pt idx="11">
                  <c:v>37003258.296182096</c:v>
                </c:pt>
                <c:pt idx="12">
                  <c:v>47567387.750544906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35949503343891"/>
          <c:w val="0.8788639712536418"/>
          <c:h val="0.79714451900342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226376.274</c:v>
                </c:pt>
                <c:pt idx="1">
                  <c:v>273905.55499999999</c:v>
                </c:pt>
                <c:pt idx="2">
                  <c:v>319521.60800000001</c:v>
                </c:pt>
                <c:pt idx="3">
                  <c:v>347108.32400000002</c:v>
                </c:pt>
                <c:pt idx="4">
                  <c:v>308391.42800000001</c:v>
                </c:pt>
                <c:pt idx="5">
                  <c:v>328178.45299999998</c:v>
                </c:pt>
                <c:pt idx="6">
                  <c:v>407331.09899999999</c:v>
                </c:pt>
                <c:pt idx="7">
                  <c:v>473399.92349999998</c:v>
                </c:pt>
                <c:pt idx="8">
                  <c:v>615686.76500000001</c:v>
                </c:pt>
                <c:pt idx="9">
                  <c:v>666326.3125</c:v>
                </c:pt>
                <c:pt idx="10">
                  <c:v>1129595.7590000001</c:v>
                </c:pt>
                <c:pt idx="11">
                  <c:v>1634905.0730000001</c:v>
                </c:pt>
                <c:pt idx="12">
                  <c:v>2024835.091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1445023.8689353999</c:v>
                </c:pt>
                <c:pt idx="1">
                  <c:v>1528989.3652675999</c:v>
                </c:pt>
                <c:pt idx="2">
                  <c:v>1668452.1807027699</c:v>
                </c:pt>
                <c:pt idx="3">
                  <c:v>1891678.81472384</c:v>
                </c:pt>
                <c:pt idx="4">
                  <c:v>1871795.61670226</c:v>
                </c:pt>
                <c:pt idx="5">
                  <c:v>1938041.8699179599</c:v>
                </c:pt>
                <c:pt idx="6">
                  <c:v>2216232.8920046198</c:v>
                </c:pt>
                <c:pt idx="7">
                  <c:v>2577002.0965516102</c:v>
                </c:pt>
                <c:pt idx="8">
                  <c:v>3038195.5115687</c:v>
                </c:pt>
                <c:pt idx="9">
                  <c:v>3331907.7556690001</c:v>
                </c:pt>
                <c:pt idx="10">
                  <c:v>4275564.5425738897</c:v>
                </c:pt>
                <c:pt idx="11">
                  <c:v>5380347.02725079</c:v>
                </c:pt>
                <c:pt idx="12">
                  <c:v>7284796.34658626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690937.31736152701</c:v>
                </c:pt>
                <c:pt idx="1">
                  <c:v>812157.42109320394</c:v>
                </c:pt>
                <c:pt idx="2">
                  <c:v>926348.98803722905</c:v>
                </c:pt>
                <c:pt idx="3">
                  <c:v>880315.566075849</c:v>
                </c:pt>
                <c:pt idx="4">
                  <c:v>831253.87301130802</c:v>
                </c:pt>
                <c:pt idx="5">
                  <c:v>890854.04076424695</c:v>
                </c:pt>
                <c:pt idx="6">
                  <c:v>1146705.42632571</c:v>
                </c:pt>
                <c:pt idx="7">
                  <c:v>1464787.4090302801</c:v>
                </c:pt>
                <c:pt idx="8">
                  <c:v>1726179.4175134499</c:v>
                </c:pt>
                <c:pt idx="9">
                  <c:v>1824646.9910089001</c:v>
                </c:pt>
                <c:pt idx="10">
                  <c:v>2407421.3655230301</c:v>
                </c:pt>
                <c:pt idx="11">
                  <c:v>3413521.7474054</c:v>
                </c:pt>
                <c:pt idx="12">
                  <c:v>3921146.9969858499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6572.7151999999996</c:v>
                </c:pt>
                <c:pt idx="1">
                  <c:v>6572.7151999999996</c:v>
                </c:pt>
                <c:pt idx="2">
                  <c:v>6885.8656899999996</c:v>
                </c:pt>
                <c:pt idx="3">
                  <c:v>8645.4621800000004</c:v>
                </c:pt>
                <c:pt idx="4">
                  <c:v>8727.0113000000001</c:v>
                </c:pt>
                <c:pt idx="5">
                  <c:v>8871.0251000000007</c:v>
                </c:pt>
                <c:pt idx="6">
                  <c:v>8928.2476999999999</c:v>
                </c:pt>
                <c:pt idx="7">
                  <c:v>10083.575000000001</c:v>
                </c:pt>
                <c:pt idx="8">
                  <c:v>10940.905500000001</c:v>
                </c:pt>
                <c:pt idx="9">
                  <c:v>12199.072249999999</c:v>
                </c:pt>
                <c:pt idx="10">
                  <c:v>16629.589</c:v>
                </c:pt>
                <c:pt idx="11">
                  <c:v>19658.77</c:v>
                </c:pt>
                <c:pt idx="12">
                  <c:v>23128.866999999998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1398-05-30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2368910.175496927</c:v>
                </c:pt>
                <c:pt idx="1">
                  <c:v>2621625.0565608037</c:v>
                </c:pt>
                <c:pt idx="2">
                  <c:v>2921208.6424299986</c:v>
                </c:pt>
                <c:pt idx="3">
                  <c:v>3127748.1669796887</c:v>
                </c:pt>
                <c:pt idx="4">
                  <c:v>3020167.9290135675</c:v>
                </c:pt>
                <c:pt idx="5">
                  <c:v>3165945.3887822069</c:v>
                </c:pt>
                <c:pt idx="6">
                  <c:v>3779197.66503033</c:v>
                </c:pt>
                <c:pt idx="7">
                  <c:v>4525273.0040818909</c:v>
                </c:pt>
                <c:pt idx="8">
                  <c:v>5391002.5995821506</c:v>
                </c:pt>
                <c:pt idx="9">
                  <c:v>5835080.1314278999</c:v>
                </c:pt>
                <c:pt idx="10">
                  <c:v>7829211.2560969191</c:v>
                </c:pt>
                <c:pt idx="11">
                  <c:v>10448432.61765619</c:v>
                </c:pt>
                <c:pt idx="12">
                  <c:v>13253907.301572109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0906923058662E-2"/>
          <c:y val="0.12163830949475186"/>
          <c:w val="0.75012849713390495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مخابرات</c:v>
                </c:pt>
                <c:pt idx="2">
                  <c:v>سرمايه گذاريها</c:v>
                </c:pt>
                <c:pt idx="3">
                  <c:v>مواد و محصولات دارويي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شرکتهاي چند رشته اي صنعتي</c:v>
                </c:pt>
                <c:pt idx="7">
                  <c:v>استخراج کانه هاي فلزي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0.2396719709128724</c:v>
                </c:pt>
                <c:pt idx="1">
                  <c:v>2.8766240483711999E-2</c:v>
                </c:pt>
                <c:pt idx="2">
                  <c:v>3.4406235119654197E-2</c:v>
                </c:pt>
                <c:pt idx="3">
                  <c:v>3.54293931565174E-2</c:v>
                </c:pt>
                <c:pt idx="4">
                  <c:v>4.3465823707028999E-2</c:v>
                </c:pt>
                <c:pt idx="5">
                  <c:v>6.1938326345490603E-2</c:v>
                </c:pt>
                <c:pt idx="6">
                  <c:v>6.7831505338135603E-2</c:v>
                </c:pt>
                <c:pt idx="7">
                  <c:v>7.1317354167206595E-2</c:v>
                </c:pt>
                <c:pt idx="8">
                  <c:v>7.6922710222419199E-2</c:v>
                </c:pt>
                <c:pt idx="9">
                  <c:v>0.14495925205211099</c:v>
                </c:pt>
                <c:pt idx="10">
                  <c:v>0.195291188494852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مخابرات</c:v>
                </c:pt>
                <c:pt idx="3">
                  <c:v>مواد و محصولات دارويي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استخراج کانه هاي فلزي</c:v>
                </c:pt>
                <c:pt idx="7">
                  <c:v>بانكها و موسسات اعتباري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0.20149287369860847</c:v>
                </c:pt>
                <c:pt idx="1">
                  <c:v>2.1110345711353399E-2</c:v>
                </c:pt>
                <c:pt idx="2">
                  <c:v>3.67815026794268E-2</c:v>
                </c:pt>
                <c:pt idx="3">
                  <c:v>3.7539493676937201E-2</c:v>
                </c:pt>
                <c:pt idx="4">
                  <c:v>5.2557038882177401E-2</c:v>
                </c:pt>
                <c:pt idx="5">
                  <c:v>7.12008924635808E-2</c:v>
                </c:pt>
                <c:pt idx="6">
                  <c:v>7.4616890016192594E-2</c:v>
                </c:pt>
                <c:pt idx="7">
                  <c:v>8.1338907344258707E-2</c:v>
                </c:pt>
                <c:pt idx="8">
                  <c:v>8.6731691503339606E-2</c:v>
                </c:pt>
                <c:pt idx="9">
                  <c:v>0.143981942068895</c:v>
                </c:pt>
                <c:pt idx="10">
                  <c:v>0.19264842195522999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فراورده هاي نفتي، كك و سوخت هسته اي</c:v>
                </c:pt>
                <c:pt idx="3">
                  <c:v>بيمه وصندوق بازنشستگي به جزتامين اجتماعي</c:v>
                </c:pt>
                <c:pt idx="4">
                  <c:v>محصولات غذايي و آشاميدني به جز قند و شكر</c:v>
                </c:pt>
                <c:pt idx="5">
                  <c:v>عرضه برق، گاز، بخاروآب گرم</c:v>
                </c:pt>
                <c:pt idx="6">
                  <c:v>استخراج کانه هاي فلزي</c:v>
                </c:pt>
                <c:pt idx="7">
                  <c:v>بانكها و موسسات اعتباري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0.24174274505225457</c:v>
                </c:pt>
                <c:pt idx="1">
                  <c:v>2.7856383374298001E-2</c:v>
                </c:pt>
                <c:pt idx="2">
                  <c:v>2.8695595422512699E-2</c:v>
                </c:pt>
                <c:pt idx="3">
                  <c:v>4.44598803088131E-2</c:v>
                </c:pt>
                <c:pt idx="4">
                  <c:v>4.7913352802294598E-2</c:v>
                </c:pt>
                <c:pt idx="5">
                  <c:v>5.3416281599100002E-2</c:v>
                </c:pt>
                <c:pt idx="6">
                  <c:v>5.9475540462433897E-2</c:v>
                </c:pt>
                <c:pt idx="7">
                  <c:v>6.1073273818675597E-2</c:v>
                </c:pt>
                <c:pt idx="8">
                  <c:v>8.2124293846229796E-2</c:v>
                </c:pt>
                <c:pt idx="9">
                  <c:v>0.14846675228327599</c:v>
                </c:pt>
                <c:pt idx="10">
                  <c:v>0.20477590103011101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4692618591789"/>
          <c:y val="0.12262869520897043"/>
          <c:w val="0.8656202581011132"/>
          <c:h val="0.7717653771539427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305202.935775447</c:v>
                </c:pt>
                <c:pt idx="1">
                  <c:v>334502.957915487</c:v>
                </c:pt>
                <c:pt idx="2">
                  <c:v>303156.33091351902</c:v>
                </c:pt>
                <c:pt idx="3">
                  <c:v>454476.98305448296</c:v>
                </c:pt>
                <c:pt idx="4">
                  <c:v>528890.29505945102</c:v>
                </c:pt>
                <c:pt idx="5">
                  <c:v>256475.34657533601</c:v>
                </c:pt>
                <c:pt idx="6">
                  <c:v>562968.52078355302</c:v>
                </c:pt>
                <c:pt idx="7">
                  <c:v>789451.13955028204</c:v>
                </c:pt>
                <c:pt idx="8">
                  <c:v>1079672.8140104511</c:v>
                </c:pt>
                <c:pt idx="9">
                  <c:v>1132579.6230321899</c:v>
                </c:pt>
                <c:pt idx="10">
                  <c:v>1423211.91600918</c:v>
                </c:pt>
                <c:pt idx="11">
                  <c:v>3305564.8533979524</c:v>
                </c:pt>
                <c:pt idx="12">
                  <c:v>2310287.1330427262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33173.517369633999</c:v>
                </c:pt>
                <c:pt idx="1">
                  <c:v>18905.426251149998</c:v>
                </c:pt>
                <c:pt idx="2">
                  <c:v>13382.783542071</c:v>
                </c:pt>
                <c:pt idx="3">
                  <c:v>22143.131835050001</c:v>
                </c:pt>
                <c:pt idx="4">
                  <c:v>21697.884546843998</c:v>
                </c:pt>
                <c:pt idx="5">
                  <c:v>16578.454365501999</c:v>
                </c:pt>
                <c:pt idx="6">
                  <c:v>28858.523826204</c:v>
                </c:pt>
                <c:pt idx="7">
                  <c:v>27920.530930512999</c:v>
                </c:pt>
                <c:pt idx="8">
                  <c:v>38990.792456987001</c:v>
                </c:pt>
                <c:pt idx="9">
                  <c:v>72882.530499916</c:v>
                </c:pt>
                <c:pt idx="10">
                  <c:v>20842.472495004</c:v>
                </c:pt>
                <c:pt idx="11">
                  <c:v>47979.707496349998</c:v>
                </c:pt>
                <c:pt idx="12">
                  <c:v>66656.990411324005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15025.942972317</c:v>
                </c:pt>
                <c:pt idx="1">
                  <c:v>9470.50203005</c:v>
                </c:pt>
                <c:pt idx="2">
                  <c:v>17184.008825000001</c:v>
                </c:pt>
                <c:pt idx="3">
                  <c:v>10030.469750995</c:v>
                </c:pt>
                <c:pt idx="4">
                  <c:v>791.87444715700008</c:v>
                </c:pt>
                <c:pt idx="5">
                  <c:v>30276.610045560003</c:v>
                </c:pt>
                <c:pt idx="6">
                  <c:v>870.89314392599999</c:v>
                </c:pt>
                <c:pt idx="7">
                  <c:v>5739.7877497119998</c:v>
                </c:pt>
                <c:pt idx="8">
                  <c:v>2037.6429867280001</c:v>
                </c:pt>
                <c:pt idx="9">
                  <c:v>97473.688589530997</c:v>
                </c:pt>
                <c:pt idx="10">
                  <c:v>46509.645495209399</c:v>
                </c:pt>
                <c:pt idx="11">
                  <c:v>10256.905924507999</c:v>
                </c:pt>
                <c:pt idx="12">
                  <c:v>11897.257806332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353402.39611739799</c:v>
                </c:pt>
                <c:pt idx="1">
                  <c:v>362878.886196687</c:v>
                </c:pt>
                <c:pt idx="2">
                  <c:v>333723.12328059005</c:v>
                </c:pt>
                <c:pt idx="3">
                  <c:v>486650.58464052796</c:v>
                </c:pt>
                <c:pt idx="4">
                  <c:v>551380.05405345198</c:v>
                </c:pt>
                <c:pt idx="5">
                  <c:v>303330.410986398</c:v>
                </c:pt>
                <c:pt idx="6">
                  <c:v>592697.93775368307</c:v>
                </c:pt>
                <c:pt idx="7">
                  <c:v>823111.45823050709</c:v>
                </c:pt>
                <c:pt idx="8">
                  <c:v>1120701.249454166</c:v>
                </c:pt>
                <c:pt idx="9">
                  <c:v>1302935.842121637</c:v>
                </c:pt>
                <c:pt idx="10">
                  <c:v>1490564.0339993935</c:v>
                </c:pt>
                <c:pt idx="11">
                  <c:v>3363801.4668188104</c:v>
                </c:pt>
                <c:pt idx="12">
                  <c:v>2388841.381260382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353402.39611739799</c:v>
                </c:pt>
                <c:pt idx="1">
                  <c:v>362878.886196687</c:v>
                </c:pt>
                <c:pt idx="2">
                  <c:v>333723.12328059005</c:v>
                </c:pt>
                <c:pt idx="3">
                  <c:v>486650.58464052796</c:v>
                </c:pt>
                <c:pt idx="4">
                  <c:v>551380.05405345198</c:v>
                </c:pt>
                <c:pt idx="5">
                  <c:v>303330.410986398</c:v>
                </c:pt>
                <c:pt idx="6">
                  <c:v>592697.93775368307</c:v>
                </c:pt>
                <c:pt idx="7">
                  <c:v>823111.45823050709</c:v>
                </c:pt>
                <c:pt idx="8">
                  <c:v>1120701.249454166</c:v>
                </c:pt>
                <c:pt idx="9">
                  <c:v>1302935.842121637</c:v>
                </c:pt>
                <c:pt idx="10">
                  <c:v>1490564.0339993935</c:v>
                </c:pt>
                <c:pt idx="11">
                  <c:v>3363801.4668188104</c:v>
                </c:pt>
                <c:pt idx="12">
                  <c:v>2388841.381260382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1643285116641849"/>
          <c:y val="0.13346753394956065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245602.59210827301</c:v>
                </c:pt>
                <c:pt idx="1">
                  <c:v>234153.65221138601</c:v>
                </c:pt>
                <c:pt idx="2">
                  <c:v>201221.89438507502</c:v>
                </c:pt>
                <c:pt idx="3">
                  <c:v>335012.481910109</c:v>
                </c:pt>
                <c:pt idx="4">
                  <c:v>393717.37955896399</c:v>
                </c:pt>
                <c:pt idx="5">
                  <c:v>219929.13688174001</c:v>
                </c:pt>
                <c:pt idx="6">
                  <c:v>390315.52797469404</c:v>
                </c:pt>
                <c:pt idx="7">
                  <c:v>582869.44435990509</c:v>
                </c:pt>
                <c:pt idx="8">
                  <c:v>762403.16117345402</c:v>
                </c:pt>
                <c:pt idx="9">
                  <c:v>878832.25433052098</c:v>
                </c:pt>
                <c:pt idx="10">
                  <c:v>983714.333984536</c:v>
                </c:pt>
                <c:pt idx="11">
                  <c:v>2411951.8693916798</c:v>
                </c:pt>
                <c:pt idx="12">
                  <c:v>1653621.611315554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107799.804009125</c:v>
                </c:pt>
                <c:pt idx="1">
                  <c:v>128725.23398530099</c:v>
                </c:pt>
                <c:pt idx="2">
                  <c:v>132501.228895515</c:v>
                </c:pt>
                <c:pt idx="3">
                  <c:v>151638.10273041902</c:v>
                </c:pt>
                <c:pt idx="4">
                  <c:v>157662.67449448799</c:v>
                </c:pt>
                <c:pt idx="5">
                  <c:v>83401.274104658005</c:v>
                </c:pt>
                <c:pt idx="6">
                  <c:v>202382.40977898898</c:v>
                </c:pt>
                <c:pt idx="7">
                  <c:v>240242.01387060201</c:v>
                </c:pt>
                <c:pt idx="8">
                  <c:v>358285.08828071202</c:v>
                </c:pt>
                <c:pt idx="9">
                  <c:v>424103.58779111604</c:v>
                </c:pt>
                <c:pt idx="10">
                  <c:v>506849.70001485699</c:v>
                </c:pt>
                <c:pt idx="11">
                  <c:v>951849.59742712602</c:v>
                </c:pt>
                <c:pt idx="12">
                  <c:v>735219.76994483196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35063461672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29008012518E-2"/>
                  <c:y val="-1.8900483091787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84698291143728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621853506346171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4117652272566206E-2"/>
                  <c:y val="-1.77130434782609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8018506700701978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4752180388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07019783024E-2"/>
                  <c:y val="-1.93623188405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4411472736297239E-2"/>
                  <c:y val="-1.56763285024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5.1537970644543712E-2"/>
                  <c:y val="-1.5501932367149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5.1260901935758517E-2"/>
                  <c:y val="-1.8569565217391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2.6013761121358423E-2"/>
                  <c:y val="-1.946268709928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353402.39611739799</c:v>
                </c:pt>
                <c:pt idx="1">
                  <c:v>362878.88619668706</c:v>
                </c:pt>
                <c:pt idx="2">
                  <c:v>333723.12328058999</c:v>
                </c:pt>
                <c:pt idx="3">
                  <c:v>486650.58464052802</c:v>
                </c:pt>
                <c:pt idx="4">
                  <c:v>551380.05405345198</c:v>
                </c:pt>
                <c:pt idx="5">
                  <c:v>303330.41098639794</c:v>
                </c:pt>
                <c:pt idx="6">
                  <c:v>592697.93775368296</c:v>
                </c:pt>
                <c:pt idx="7">
                  <c:v>823111.45823050698</c:v>
                </c:pt>
                <c:pt idx="8">
                  <c:v>1120688.249454166</c:v>
                </c:pt>
                <c:pt idx="9">
                  <c:v>1302935.842121637</c:v>
                </c:pt>
                <c:pt idx="10">
                  <c:v>1490564.0339993932</c:v>
                </c:pt>
                <c:pt idx="11">
                  <c:v>3363801.4668188058</c:v>
                </c:pt>
                <c:pt idx="12">
                  <c:v>2388841.3812603862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خرداد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محصولات غذايي و آشاميدني به جز قند و شكر</c:v>
                </c:pt>
                <c:pt idx="5">
                  <c:v>فراورده هاي نفتي، كك و سوخت هسته اي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انبوه سازي، املاك و مستغلات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224921.63494286101</c:v>
                </c:pt>
                <c:pt idx="1">
                  <c:v>208985.90000425099</c:v>
                </c:pt>
                <c:pt idx="2">
                  <c:v>199279.11053138599</c:v>
                </c:pt>
                <c:pt idx="3">
                  <c:v>187233.767248071</c:v>
                </c:pt>
                <c:pt idx="4">
                  <c:v>167832.95358240101</c:v>
                </c:pt>
                <c:pt idx="5">
                  <c:v>155363.95347036599</c:v>
                </c:pt>
                <c:pt idx="6">
                  <c:v>147998.06540987999</c:v>
                </c:pt>
                <c:pt idx="7">
                  <c:v>105986.572337807</c:v>
                </c:pt>
                <c:pt idx="8">
                  <c:v>90021.951818369998</c:v>
                </c:pt>
                <c:pt idx="9">
                  <c:v>86562.403013439995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اردیبهشت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بانكها و موسسات اعتباري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محصولات غذايي و آشاميدني به جز قند و شكر</c:v>
                </c:pt>
                <c:pt idx="5">
                  <c:v>فراورده هاي نفتي، كك و سوخت هسته اي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انبوه سازي، املاك و مستغلات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338722.16570460598</c:v>
                </c:pt>
                <c:pt idx="1">
                  <c:v>315925.873215197</c:v>
                </c:pt>
                <c:pt idx="2">
                  <c:v>381235.44671554799</c:v>
                </c:pt>
                <c:pt idx="3">
                  <c:v>181250.434946325</c:v>
                </c:pt>
                <c:pt idx="4">
                  <c:v>146974.55649571799</c:v>
                </c:pt>
                <c:pt idx="5">
                  <c:v>247656.03862913899</c:v>
                </c:pt>
                <c:pt idx="6">
                  <c:v>212713.721088833</c:v>
                </c:pt>
                <c:pt idx="7">
                  <c:v>108517.239289554</c:v>
                </c:pt>
                <c:pt idx="8">
                  <c:v>128759.732932912</c:v>
                </c:pt>
                <c:pt idx="9">
                  <c:v>122668.25494058699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234879.41099999999</c:v>
                </c:pt>
                <c:pt idx="1">
                  <c:v>253056.791</c:v>
                </c:pt>
                <c:pt idx="2">
                  <c:v>266127.20699999999</c:v>
                </c:pt>
                <c:pt idx="3">
                  <c:v>302103.54800000001</c:v>
                </c:pt>
                <c:pt idx="4">
                  <c:v>308314.88</c:v>
                </c:pt>
                <c:pt idx="5">
                  <c:v>304997.00400000002</c:v>
                </c:pt>
                <c:pt idx="6">
                  <c:v>353996.72100000002</c:v>
                </c:pt>
                <c:pt idx="7">
                  <c:v>409807.77100000001</c:v>
                </c:pt>
                <c:pt idx="8">
                  <c:v>478755.66399999999</c:v>
                </c:pt>
                <c:pt idx="9">
                  <c:v>512900.47200000001</c:v>
                </c:pt>
                <c:pt idx="10">
                  <c:v>690036.94700000004</c:v>
                </c:pt>
                <c:pt idx="11">
                  <c:v>986759.20200000005</c:v>
                </c:pt>
                <c:pt idx="12">
                  <c:v>1270627.1100000001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2978.1265600000002</c:v>
                </c:pt>
                <c:pt idx="1">
                  <c:v>3274.7777999999998</c:v>
                </c:pt>
                <c:pt idx="2">
                  <c:v>3579.3231300000002</c:v>
                </c:pt>
                <c:pt idx="3">
                  <c:v>4017.0419900000002</c:v>
                </c:pt>
                <c:pt idx="4">
                  <c:v>3804.8788</c:v>
                </c:pt>
                <c:pt idx="5">
                  <c:v>3950.0976500000002</c:v>
                </c:pt>
                <c:pt idx="6">
                  <c:v>4558.98369</c:v>
                </c:pt>
                <c:pt idx="7">
                  <c:v>5301.0109400000001</c:v>
                </c:pt>
                <c:pt idx="8">
                  <c:v>6206.6688800000002</c:v>
                </c:pt>
                <c:pt idx="9">
                  <c:v>6591.3407699999998</c:v>
                </c:pt>
                <c:pt idx="10">
                  <c:v>8583.1783799999994</c:v>
                </c:pt>
                <c:pt idx="11">
                  <c:v>11112.9665</c:v>
                </c:pt>
                <c:pt idx="12">
                  <c:v>14179.621800000001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2007918004662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خرداد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شرکتهاي چند رشته اي صنعتي</c:v>
                </c:pt>
                <c:pt idx="8">
                  <c:v>انبوه سازي، املاك و مستغلات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52851285.689000003</c:v>
                </c:pt>
                <c:pt idx="1">
                  <c:v>43137394.381999999</c:v>
                </c:pt>
                <c:pt idx="2">
                  <c:v>15701821.534</c:v>
                </c:pt>
                <c:pt idx="3">
                  <c:v>11498838.176000001</c:v>
                </c:pt>
                <c:pt idx="4">
                  <c:v>8612344.4450000003</c:v>
                </c:pt>
                <c:pt idx="5">
                  <c:v>7906268.0029999996</c:v>
                </c:pt>
                <c:pt idx="6">
                  <c:v>7217351.4440000001</c:v>
                </c:pt>
                <c:pt idx="7">
                  <c:v>6867558.8169999998</c:v>
                </c:pt>
                <c:pt idx="8">
                  <c:v>6199414.3140000002</c:v>
                </c:pt>
                <c:pt idx="9">
                  <c:v>4584052.1909999996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اردیبهشت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فراورده هاي نفتي، كك و سوخت هسته اي</c:v>
                </c:pt>
                <c:pt idx="6">
                  <c:v>محصولات غذايي و آشاميدني به جز قند و شكر</c:v>
                </c:pt>
                <c:pt idx="7">
                  <c:v>شرکتهاي چند رشته اي صنعتي</c:v>
                </c:pt>
                <c:pt idx="8">
                  <c:v>انبوه سازي، املاك و مستغلات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26867488.603999998</c:v>
                </c:pt>
                <c:pt idx="1">
                  <c:v>69827716.899000004</c:v>
                </c:pt>
                <c:pt idx="2">
                  <c:v>26319329.714000002</c:v>
                </c:pt>
                <c:pt idx="3">
                  <c:v>17792460.109000001</c:v>
                </c:pt>
                <c:pt idx="4">
                  <c:v>22982294.736000001</c:v>
                </c:pt>
                <c:pt idx="5">
                  <c:v>16672515.284</c:v>
                </c:pt>
                <c:pt idx="6">
                  <c:v>7377494.5279999999</c:v>
                </c:pt>
                <c:pt idx="7">
                  <c:v>8512720.3269999996</c:v>
                </c:pt>
                <c:pt idx="8">
                  <c:v>9381676.0419999994</c:v>
                </c:pt>
                <c:pt idx="9">
                  <c:v>8624344.6390000004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9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22187501577587"/>
          <c:y val="0.10603364666552266"/>
          <c:w val="0.23515571283614942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78574210742107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5-4203-B12E-249C3BB35A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5-4203-B12E-249C3BB35A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5-4203-B12E-249C3BB35A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1-41F7-875C-15EF0FA65E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اولیه'!$Q$1:$AC$1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 
98</c:v>
                </c:pt>
                <c:pt idx="10">
                  <c:v>فروردین 
99</c:v>
                </c:pt>
                <c:pt idx="11">
                  <c:v>اردیبهشت 
99</c:v>
                </c:pt>
                <c:pt idx="12">
                  <c:v>خرداد 
99</c:v>
                </c:pt>
              </c:strCache>
            </c:strRef>
          </c:cat>
          <c:val>
            <c:numRef>
              <c:f>'عرضه اولیه'!$Q$2:$AC$2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5-4203-B12E-249C3BB35A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9-4B8C-B8D0-FE08A45DF490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اولیه'!$Q$1:$AC$1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 
98</c:v>
                </c:pt>
                <c:pt idx="10">
                  <c:v>فروردین 
99</c:v>
                </c:pt>
                <c:pt idx="11">
                  <c:v>اردیبهشت 
99</c:v>
                </c:pt>
                <c:pt idx="12">
                  <c:v>خرداد 
99</c:v>
                </c:pt>
              </c:strCache>
            </c:strRef>
          </c:cat>
          <c:val>
            <c:numRef>
              <c:f>'عرضه اولیه'!$Q$3:$AC$3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5-4203-B12E-249C3BB35A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9-4B8C-B8D0-FE08A45DF4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5-4203-B12E-249C3BB35A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B8C-B8D0-FE08A45DF4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65D-83F5-E1804FB8A7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B-44EF-B375-3160D69383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4-4B53-9D0E-E0BF5DEA38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E-4A29-9E4B-766731BD6D0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اولیه'!$Q$1:$AC$1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 
98</c:v>
                </c:pt>
                <c:pt idx="10">
                  <c:v>فروردین 
99</c:v>
                </c:pt>
                <c:pt idx="11">
                  <c:v>اردیبهشت 
99</c:v>
                </c:pt>
                <c:pt idx="12">
                  <c:v>خرداد 
99</c:v>
                </c:pt>
              </c:strCache>
            </c:strRef>
          </c:cat>
          <c:val>
            <c:numRef>
              <c:f>'عرضه اولیه'!$Q$4:$AC$4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1398-03-28</c:v>
                </c:pt>
                <c:pt idx="1">
                  <c:v>1398-03-29</c:v>
                </c:pt>
                <c:pt idx="2">
                  <c:v>1398-04-01</c:v>
                </c:pt>
                <c:pt idx="3">
                  <c:v>1398-04-02</c:v>
                </c:pt>
                <c:pt idx="4">
                  <c:v>1398-04-03</c:v>
                </c:pt>
                <c:pt idx="5">
                  <c:v>1398-04-04</c:v>
                </c:pt>
                <c:pt idx="6">
                  <c:v>1398-04-05</c:v>
                </c:pt>
                <c:pt idx="7">
                  <c:v>1398-04-09</c:v>
                </c:pt>
                <c:pt idx="8">
                  <c:v>1398-04-10</c:v>
                </c:pt>
                <c:pt idx="9">
                  <c:v>1398-04-11</c:v>
                </c:pt>
                <c:pt idx="10">
                  <c:v>1398-04-12</c:v>
                </c:pt>
                <c:pt idx="11">
                  <c:v>1398-04-15</c:v>
                </c:pt>
                <c:pt idx="12">
                  <c:v>1398-04-16</c:v>
                </c:pt>
                <c:pt idx="13">
                  <c:v>1398-04-17</c:v>
                </c:pt>
                <c:pt idx="14">
                  <c:v>1398-04-18</c:v>
                </c:pt>
                <c:pt idx="15">
                  <c:v>1398-04-19</c:v>
                </c:pt>
                <c:pt idx="16">
                  <c:v>1398-04-22</c:v>
                </c:pt>
                <c:pt idx="17">
                  <c:v>1398-04-23</c:v>
                </c:pt>
                <c:pt idx="18">
                  <c:v>1398-04-24</c:v>
                </c:pt>
                <c:pt idx="19">
                  <c:v>1398-04-25</c:v>
                </c:pt>
                <c:pt idx="20">
                  <c:v>1398-04-26</c:v>
                </c:pt>
                <c:pt idx="21">
                  <c:v>1398-04-29</c:v>
                </c:pt>
                <c:pt idx="22">
                  <c:v>1398-04-30</c:v>
                </c:pt>
                <c:pt idx="23">
                  <c:v>1398-04-31</c:v>
                </c:pt>
                <c:pt idx="24">
                  <c:v>1398-05-01</c:v>
                </c:pt>
                <c:pt idx="25">
                  <c:v>1398-05-02</c:v>
                </c:pt>
                <c:pt idx="26">
                  <c:v>1398-05-05</c:v>
                </c:pt>
                <c:pt idx="27">
                  <c:v>1398-05-06</c:v>
                </c:pt>
                <c:pt idx="28">
                  <c:v>1398-05-07</c:v>
                </c:pt>
                <c:pt idx="29">
                  <c:v>1398-05-08</c:v>
                </c:pt>
                <c:pt idx="30">
                  <c:v>1398-05-09</c:v>
                </c:pt>
                <c:pt idx="31">
                  <c:v>1398-05-12</c:v>
                </c:pt>
                <c:pt idx="32">
                  <c:v>1398-05-13</c:v>
                </c:pt>
                <c:pt idx="33">
                  <c:v>1398-05-14</c:v>
                </c:pt>
                <c:pt idx="34">
                  <c:v>1398-05-15</c:v>
                </c:pt>
                <c:pt idx="35">
                  <c:v>1398-05-16</c:v>
                </c:pt>
                <c:pt idx="36">
                  <c:v>1398-05-19</c:v>
                </c:pt>
                <c:pt idx="37">
                  <c:v>1398-05-20</c:v>
                </c:pt>
                <c:pt idx="38">
                  <c:v>1398-05-22</c:v>
                </c:pt>
                <c:pt idx="39">
                  <c:v>1398-05-23</c:v>
                </c:pt>
                <c:pt idx="40">
                  <c:v>1398-05-26</c:v>
                </c:pt>
                <c:pt idx="41">
                  <c:v>1398-05-27</c:v>
                </c:pt>
                <c:pt idx="42">
                  <c:v>1398-05-28</c:v>
                </c:pt>
                <c:pt idx="43">
                  <c:v>1398-05-30</c:v>
                </c:pt>
                <c:pt idx="44">
                  <c:v>1398-06-02</c:v>
                </c:pt>
                <c:pt idx="45">
                  <c:v>1398-06-03</c:v>
                </c:pt>
                <c:pt idx="46">
                  <c:v>1398-06-04</c:v>
                </c:pt>
                <c:pt idx="47">
                  <c:v>1398-06-05</c:v>
                </c:pt>
                <c:pt idx="48">
                  <c:v>1398-06-06</c:v>
                </c:pt>
                <c:pt idx="49">
                  <c:v>1398-06-09</c:v>
                </c:pt>
                <c:pt idx="50">
                  <c:v>1398-06-10</c:v>
                </c:pt>
                <c:pt idx="51">
                  <c:v>1398-06-11</c:v>
                </c:pt>
                <c:pt idx="52">
                  <c:v>1398-06-12</c:v>
                </c:pt>
                <c:pt idx="53">
                  <c:v>1398-06-13</c:v>
                </c:pt>
                <c:pt idx="54">
                  <c:v>1398-06-16</c:v>
                </c:pt>
                <c:pt idx="55">
                  <c:v>1398-06-17</c:v>
                </c:pt>
                <c:pt idx="56">
                  <c:v>1398-06-20</c:v>
                </c:pt>
                <c:pt idx="57">
                  <c:v>1398-06-23</c:v>
                </c:pt>
                <c:pt idx="58">
                  <c:v>1398-06-24</c:v>
                </c:pt>
                <c:pt idx="59">
                  <c:v>1398-06-25</c:v>
                </c:pt>
                <c:pt idx="60">
                  <c:v>1398-06-26</c:v>
                </c:pt>
                <c:pt idx="61">
                  <c:v>1398-06-27</c:v>
                </c:pt>
                <c:pt idx="62">
                  <c:v>1398-06-30</c:v>
                </c:pt>
                <c:pt idx="63">
                  <c:v>1398-06-31</c:v>
                </c:pt>
                <c:pt idx="64">
                  <c:v>1398-07-01</c:v>
                </c:pt>
                <c:pt idx="65">
                  <c:v>1398-07-02</c:v>
                </c:pt>
                <c:pt idx="66">
                  <c:v>1398-07-03</c:v>
                </c:pt>
                <c:pt idx="67">
                  <c:v>1398-07-06</c:v>
                </c:pt>
                <c:pt idx="68">
                  <c:v>1398-07-07</c:v>
                </c:pt>
                <c:pt idx="69">
                  <c:v>1398-07-08</c:v>
                </c:pt>
                <c:pt idx="70">
                  <c:v>1398-07-09</c:v>
                </c:pt>
                <c:pt idx="71">
                  <c:v>1398-07-10</c:v>
                </c:pt>
                <c:pt idx="72">
                  <c:v>1398-07-13</c:v>
                </c:pt>
                <c:pt idx="73">
                  <c:v>1398-07-14</c:v>
                </c:pt>
                <c:pt idx="74">
                  <c:v>1398-07-15</c:v>
                </c:pt>
                <c:pt idx="75">
                  <c:v>1398-07-16</c:v>
                </c:pt>
                <c:pt idx="76">
                  <c:v>1398-07-17</c:v>
                </c:pt>
                <c:pt idx="77">
                  <c:v>1398-07-20</c:v>
                </c:pt>
                <c:pt idx="78">
                  <c:v>1398-07-21</c:v>
                </c:pt>
                <c:pt idx="79">
                  <c:v>1398-07-22</c:v>
                </c:pt>
                <c:pt idx="80">
                  <c:v>1398-07-23</c:v>
                </c:pt>
                <c:pt idx="81">
                  <c:v>1398-07-24</c:v>
                </c:pt>
                <c:pt idx="82">
                  <c:v>1398-07-28</c:v>
                </c:pt>
                <c:pt idx="83">
                  <c:v>1398-07-29</c:v>
                </c:pt>
                <c:pt idx="84">
                  <c:v>1398-07-30</c:v>
                </c:pt>
                <c:pt idx="85">
                  <c:v>1398-08-01</c:v>
                </c:pt>
                <c:pt idx="86">
                  <c:v>1398-08-04</c:v>
                </c:pt>
                <c:pt idx="87">
                  <c:v>1398-08-06</c:v>
                </c:pt>
                <c:pt idx="88">
                  <c:v>1398-08-08</c:v>
                </c:pt>
                <c:pt idx="89">
                  <c:v>1398-08-11</c:v>
                </c:pt>
                <c:pt idx="90">
                  <c:v>1398-08-12</c:v>
                </c:pt>
                <c:pt idx="91">
                  <c:v>1398-08-13</c:v>
                </c:pt>
                <c:pt idx="92">
                  <c:v>1398-08-14</c:v>
                </c:pt>
                <c:pt idx="93">
                  <c:v>1398-08-18</c:v>
                </c:pt>
                <c:pt idx="94">
                  <c:v>1398-08-19</c:v>
                </c:pt>
                <c:pt idx="95">
                  <c:v>1398-08-20</c:v>
                </c:pt>
                <c:pt idx="96">
                  <c:v>1398-08-21</c:v>
                </c:pt>
                <c:pt idx="97">
                  <c:v>1398-08-22</c:v>
                </c:pt>
                <c:pt idx="98">
                  <c:v>1398-08-25</c:v>
                </c:pt>
                <c:pt idx="99">
                  <c:v>1398-08-26</c:v>
                </c:pt>
                <c:pt idx="100">
                  <c:v>1398-08-27</c:v>
                </c:pt>
                <c:pt idx="101">
                  <c:v>1398-08-28</c:v>
                </c:pt>
                <c:pt idx="102">
                  <c:v>1398-08-29</c:v>
                </c:pt>
                <c:pt idx="103">
                  <c:v>1398-09-02</c:v>
                </c:pt>
                <c:pt idx="104">
                  <c:v>1398-09-03</c:v>
                </c:pt>
                <c:pt idx="105">
                  <c:v>1398-09-04</c:v>
                </c:pt>
                <c:pt idx="106">
                  <c:v>1398-09-05</c:v>
                </c:pt>
                <c:pt idx="107">
                  <c:v>1398-09-06</c:v>
                </c:pt>
                <c:pt idx="108">
                  <c:v>1398-09-09</c:v>
                </c:pt>
                <c:pt idx="109">
                  <c:v>1398-09-10</c:v>
                </c:pt>
                <c:pt idx="110">
                  <c:v>1398-09-11</c:v>
                </c:pt>
                <c:pt idx="111">
                  <c:v>1398-09-12</c:v>
                </c:pt>
                <c:pt idx="112">
                  <c:v>1398-09-13</c:v>
                </c:pt>
                <c:pt idx="113">
                  <c:v>1398-09-16</c:v>
                </c:pt>
                <c:pt idx="114">
                  <c:v>1398-09-17</c:v>
                </c:pt>
                <c:pt idx="115">
                  <c:v>1398-09-18</c:v>
                </c:pt>
                <c:pt idx="116">
                  <c:v>1398-09-19</c:v>
                </c:pt>
                <c:pt idx="117">
                  <c:v>1398-09-20</c:v>
                </c:pt>
                <c:pt idx="118">
                  <c:v>1398-09-23</c:v>
                </c:pt>
                <c:pt idx="119">
                  <c:v>1398-09-24</c:v>
                </c:pt>
                <c:pt idx="120">
                  <c:v>1398-09-25</c:v>
                </c:pt>
                <c:pt idx="121">
                  <c:v>1398-09-26</c:v>
                </c:pt>
                <c:pt idx="122">
                  <c:v>1398-09-27</c:v>
                </c:pt>
                <c:pt idx="123">
                  <c:v>1398-09-30</c:v>
                </c:pt>
                <c:pt idx="124">
                  <c:v>1398-10-01</c:v>
                </c:pt>
                <c:pt idx="125">
                  <c:v>1398-10-02</c:v>
                </c:pt>
                <c:pt idx="126">
                  <c:v>1398-10-03</c:v>
                </c:pt>
                <c:pt idx="127">
                  <c:v>1398-10-04</c:v>
                </c:pt>
                <c:pt idx="128">
                  <c:v>1398-10-07</c:v>
                </c:pt>
                <c:pt idx="129">
                  <c:v>1398-10-08</c:v>
                </c:pt>
                <c:pt idx="130">
                  <c:v>1398-10-09</c:v>
                </c:pt>
                <c:pt idx="131">
                  <c:v>1398-10-10</c:v>
                </c:pt>
                <c:pt idx="132">
                  <c:v>1398-10-11</c:v>
                </c:pt>
                <c:pt idx="133">
                  <c:v>1398-10-14</c:v>
                </c:pt>
                <c:pt idx="134">
                  <c:v>1398-10-15</c:v>
                </c:pt>
                <c:pt idx="135">
                  <c:v>1398-10-17</c:v>
                </c:pt>
                <c:pt idx="136">
                  <c:v>1398-10-18</c:v>
                </c:pt>
                <c:pt idx="137">
                  <c:v>1398-10-21</c:v>
                </c:pt>
                <c:pt idx="138">
                  <c:v>1398-10-22</c:v>
                </c:pt>
                <c:pt idx="139">
                  <c:v>1398-10-23</c:v>
                </c:pt>
                <c:pt idx="140">
                  <c:v>1398-10-24</c:v>
                </c:pt>
                <c:pt idx="141">
                  <c:v>1398-10-25</c:v>
                </c:pt>
                <c:pt idx="142">
                  <c:v>1398-10-28</c:v>
                </c:pt>
                <c:pt idx="143">
                  <c:v>1398-10-29</c:v>
                </c:pt>
                <c:pt idx="144">
                  <c:v>1398-10-30</c:v>
                </c:pt>
                <c:pt idx="145">
                  <c:v>1398-11-01</c:v>
                </c:pt>
                <c:pt idx="146">
                  <c:v>1398-11-02</c:v>
                </c:pt>
                <c:pt idx="147">
                  <c:v>1398-11-05</c:v>
                </c:pt>
                <c:pt idx="148">
                  <c:v>1398-11-06</c:v>
                </c:pt>
                <c:pt idx="149">
                  <c:v>1398-11-07</c:v>
                </c:pt>
                <c:pt idx="150">
                  <c:v>1398-11-08</c:v>
                </c:pt>
                <c:pt idx="151">
                  <c:v>1398-11-12</c:v>
                </c:pt>
                <c:pt idx="152">
                  <c:v>1398-11-13</c:v>
                </c:pt>
                <c:pt idx="153">
                  <c:v>1398-11-14</c:v>
                </c:pt>
                <c:pt idx="154">
                  <c:v>1398-11-15</c:v>
                </c:pt>
                <c:pt idx="155">
                  <c:v>1398-11-16</c:v>
                </c:pt>
                <c:pt idx="156">
                  <c:v>1398-11-19</c:v>
                </c:pt>
                <c:pt idx="157">
                  <c:v>1398-11-20</c:v>
                </c:pt>
                <c:pt idx="158">
                  <c:v>1398-11-21</c:v>
                </c:pt>
                <c:pt idx="159">
                  <c:v>1398-11-23</c:v>
                </c:pt>
                <c:pt idx="160">
                  <c:v>1398-11-26</c:v>
                </c:pt>
                <c:pt idx="161">
                  <c:v>1398-11-27</c:v>
                </c:pt>
                <c:pt idx="162">
                  <c:v>1398-11-28</c:v>
                </c:pt>
                <c:pt idx="163">
                  <c:v>1398-11-29</c:v>
                </c:pt>
                <c:pt idx="164">
                  <c:v>1398-11-30</c:v>
                </c:pt>
                <c:pt idx="165">
                  <c:v>1398-12-03</c:v>
                </c:pt>
                <c:pt idx="166">
                  <c:v>1398-12-04</c:v>
                </c:pt>
                <c:pt idx="167">
                  <c:v>1398-12-05</c:v>
                </c:pt>
                <c:pt idx="168">
                  <c:v>1398-12-06</c:v>
                </c:pt>
                <c:pt idx="169">
                  <c:v>1398-12-07</c:v>
                </c:pt>
                <c:pt idx="170">
                  <c:v>1398-12-10</c:v>
                </c:pt>
                <c:pt idx="171">
                  <c:v>1398-12-11</c:v>
                </c:pt>
                <c:pt idx="172">
                  <c:v>1398-12-12</c:v>
                </c:pt>
                <c:pt idx="173">
                  <c:v>1398-12-13</c:v>
                </c:pt>
                <c:pt idx="174">
                  <c:v>1398-12-14</c:v>
                </c:pt>
                <c:pt idx="175">
                  <c:v>1398-12-17</c:v>
                </c:pt>
                <c:pt idx="176">
                  <c:v>1398-12-19</c:v>
                </c:pt>
                <c:pt idx="177">
                  <c:v>1398-12-20</c:v>
                </c:pt>
                <c:pt idx="178">
                  <c:v>1398-12-21</c:v>
                </c:pt>
                <c:pt idx="179">
                  <c:v>1398-12-24</c:v>
                </c:pt>
                <c:pt idx="180">
                  <c:v>1398-12-25</c:v>
                </c:pt>
                <c:pt idx="181">
                  <c:v>1398-12-26</c:v>
                </c:pt>
                <c:pt idx="182">
                  <c:v>1398-12-27</c:v>
                </c:pt>
                <c:pt idx="183">
                  <c:v>1398-12-28</c:v>
                </c:pt>
                <c:pt idx="184">
                  <c:v>1399-01-05</c:v>
                </c:pt>
                <c:pt idx="185">
                  <c:v>1399-01-06</c:v>
                </c:pt>
                <c:pt idx="186">
                  <c:v>1399-01-09</c:v>
                </c:pt>
                <c:pt idx="187">
                  <c:v>1399-01-10</c:v>
                </c:pt>
                <c:pt idx="188">
                  <c:v>1399-01-11</c:v>
                </c:pt>
                <c:pt idx="189">
                  <c:v>1399-01-16</c:v>
                </c:pt>
                <c:pt idx="190">
                  <c:v>1399-01-17</c:v>
                </c:pt>
                <c:pt idx="191">
                  <c:v>1399-01-18</c:v>
                </c:pt>
                <c:pt idx="192">
                  <c:v>1399-01-19</c:v>
                </c:pt>
                <c:pt idx="193">
                  <c:v>1399-01-20</c:v>
                </c:pt>
                <c:pt idx="194">
                  <c:v>1399-01-23</c:v>
                </c:pt>
                <c:pt idx="195">
                  <c:v>1399-01-24</c:v>
                </c:pt>
                <c:pt idx="196">
                  <c:v>1399-01-25</c:v>
                </c:pt>
                <c:pt idx="197">
                  <c:v>1399-01-26</c:v>
                </c:pt>
                <c:pt idx="198">
                  <c:v>1399-01-27</c:v>
                </c:pt>
                <c:pt idx="199">
                  <c:v>1399-01-30</c:v>
                </c:pt>
                <c:pt idx="200">
                  <c:v>1399-01-31</c:v>
                </c:pt>
                <c:pt idx="201">
                  <c:v>1399-02-01</c:v>
                </c:pt>
                <c:pt idx="202">
                  <c:v>1399-02-02</c:v>
                </c:pt>
                <c:pt idx="203">
                  <c:v>1399-02-03</c:v>
                </c:pt>
                <c:pt idx="204">
                  <c:v>1399-02-06</c:v>
                </c:pt>
                <c:pt idx="205">
                  <c:v>1399-02-07</c:v>
                </c:pt>
                <c:pt idx="206">
                  <c:v>1399-02-08</c:v>
                </c:pt>
                <c:pt idx="207">
                  <c:v>1399-02-09</c:v>
                </c:pt>
                <c:pt idx="208">
                  <c:v>1399-02-10</c:v>
                </c:pt>
                <c:pt idx="209">
                  <c:v>1399-02-13</c:v>
                </c:pt>
                <c:pt idx="210">
                  <c:v>1399-02-14</c:v>
                </c:pt>
                <c:pt idx="211">
                  <c:v>1399-02-15</c:v>
                </c:pt>
                <c:pt idx="212">
                  <c:v>1399-02-16</c:v>
                </c:pt>
                <c:pt idx="213">
                  <c:v>1399-02-17</c:v>
                </c:pt>
                <c:pt idx="214">
                  <c:v>1399-02-20</c:v>
                </c:pt>
                <c:pt idx="215">
                  <c:v>1399-02-21</c:v>
                </c:pt>
                <c:pt idx="216">
                  <c:v>1399-02-22</c:v>
                </c:pt>
                <c:pt idx="217">
                  <c:v>1399-02-23</c:v>
                </c:pt>
                <c:pt idx="218">
                  <c:v>1399-02-24</c:v>
                </c:pt>
                <c:pt idx="219">
                  <c:v>1399-02-27</c:v>
                </c:pt>
                <c:pt idx="220">
                  <c:v>1399-02-28</c:v>
                </c:pt>
                <c:pt idx="221">
                  <c:v>1399-02-29</c:v>
                </c:pt>
                <c:pt idx="222">
                  <c:v>1399-02-30</c:v>
                </c:pt>
                <c:pt idx="223">
                  <c:v>1399-02-31</c:v>
                </c:pt>
                <c:pt idx="224">
                  <c:v>1399-03-03</c:v>
                </c:pt>
                <c:pt idx="225">
                  <c:v>1399-03-06</c:v>
                </c:pt>
                <c:pt idx="226">
                  <c:v>1399-03-07</c:v>
                </c:pt>
                <c:pt idx="227">
                  <c:v>1399-03-10</c:v>
                </c:pt>
                <c:pt idx="228">
                  <c:v>1399-03-11</c:v>
                </c:pt>
                <c:pt idx="229">
                  <c:v>1399-03-12</c:v>
                </c:pt>
                <c:pt idx="230">
                  <c:v>1399-03-13</c:v>
                </c:pt>
                <c:pt idx="231">
                  <c:v>1399-03-17</c:v>
                </c:pt>
                <c:pt idx="232">
                  <c:v>1399-03-18</c:v>
                </c:pt>
                <c:pt idx="233">
                  <c:v>1399-03-19</c:v>
                </c:pt>
                <c:pt idx="234">
                  <c:v>1399-03-20</c:v>
                </c:pt>
                <c:pt idx="235">
                  <c:v>1399-03-21</c:v>
                </c:pt>
                <c:pt idx="236">
                  <c:v>1399-03-24</c:v>
                </c:pt>
                <c:pt idx="237">
                  <c:v>1399-03-25</c:v>
                </c:pt>
                <c:pt idx="238">
                  <c:v>1399-03-26</c:v>
                </c:pt>
                <c:pt idx="239">
                  <c:v>1399-03-27</c:v>
                </c:pt>
                <c:pt idx="240">
                  <c:v>1399-03-31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1.2686335002654654</c:v>
                </c:pt>
                <c:pt idx="1">
                  <c:v>1.2053554745779738</c:v>
                </c:pt>
                <c:pt idx="2">
                  <c:v>1.1482486367130851</c:v>
                </c:pt>
                <c:pt idx="3">
                  <c:v>1.1705376952440485</c:v>
                </c:pt>
                <c:pt idx="4">
                  <c:v>1.1646017153269761</c:v>
                </c:pt>
                <c:pt idx="5">
                  <c:v>1.1280631552771996</c:v>
                </c:pt>
                <c:pt idx="6">
                  <c:v>1.1895787725322946</c:v>
                </c:pt>
                <c:pt idx="7">
                  <c:v>1.2325033875419393</c:v>
                </c:pt>
                <c:pt idx="8">
                  <c:v>1.2157847485157744</c:v>
                </c:pt>
                <c:pt idx="9">
                  <c:v>1.2841711539090683</c:v>
                </c:pt>
                <c:pt idx="10">
                  <c:v>1.2644226374233911</c:v>
                </c:pt>
                <c:pt idx="11">
                  <c:v>1.184720473947428</c:v>
                </c:pt>
                <c:pt idx="12">
                  <c:v>1.1908388246215451</c:v>
                </c:pt>
                <c:pt idx="13">
                  <c:v>1.244475352197524</c:v>
                </c:pt>
                <c:pt idx="14">
                  <c:v>1.2436891361567972</c:v>
                </c:pt>
                <c:pt idx="15">
                  <c:v>1.2519115131460454</c:v>
                </c:pt>
                <c:pt idx="16">
                  <c:v>1.2885230973975657</c:v>
                </c:pt>
                <c:pt idx="17">
                  <c:v>1.3281829980754356</c:v>
                </c:pt>
                <c:pt idx="18">
                  <c:v>1.343832996843954</c:v>
                </c:pt>
                <c:pt idx="19">
                  <c:v>1.2779398370122874</c:v>
                </c:pt>
                <c:pt idx="20">
                  <c:v>1.2897476630466556</c:v>
                </c:pt>
                <c:pt idx="21">
                  <c:v>1.2865583601152872</c:v>
                </c:pt>
                <c:pt idx="22">
                  <c:v>1.3053729425810587</c:v>
                </c:pt>
                <c:pt idx="23">
                  <c:v>1.3252318689225198</c:v>
                </c:pt>
                <c:pt idx="24">
                  <c:v>1.3125421939666242</c:v>
                </c:pt>
                <c:pt idx="25">
                  <c:v>1.3327872364176137</c:v>
                </c:pt>
                <c:pt idx="26">
                  <c:v>1.3187054975133297</c:v>
                </c:pt>
                <c:pt idx="27">
                  <c:v>1.2553574566558723</c:v>
                </c:pt>
                <c:pt idx="28">
                  <c:v>1.2176827345604786</c:v>
                </c:pt>
                <c:pt idx="29">
                  <c:v>1.1659740577854478</c:v>
                </c:pt>
                <c:pt idx="30">
                  <c:v>1.0998462535125255</c:v>
                </c:pt>
                <c:pt idx="31">
                  <c:v>1.0528535884657928</c:v>
                </c:pt>
                <c:pt idx="32">
                  <c:v>1.0548657579147225</c:v>
                </c:pt>
                <c:pt idx="33">
                  <c:v>0.99846036528400584</c:v>
                </c:pt>
                <c:pt idx="34">
                  <c:v>0.91641223956204376</c:v>
                </c:pt>
                <c:pt idx="35">
                  <c:v>0.91012779186791271</c:v>
                </c:pt>
                <c:pt idx="36">
                  <c:v>0.9411745599201955</c:v>
                </c:pt>
                <c:pt idx="37">
                  <c:v>0.98332429554047707</c:v>
                </c:pt>
                <c:pt idx="38">
                  <c:v>0.97916410768433737</c:v>
                </c:pt>
                <c:pt idx="39">
                  <c:v>1.0338158006328841</c:v>
                </c:pt>
                <c:pt idx="40">
                  <c:v>0.99656632630069875</c:v>
                </c:pt>
                <c:pt idx="41">
                  <c:v>1.000292381256759</c:v>
                </c:pt>
                <c:pt idx="42">
                  <c:v>0.9990070992079727</c:v>
                </c:pt>
                <c:pt idx="43">
                  <c:v>0.98077930226534527</c:v>
                </c:pt>
                <c:pt idx="44">
                  <c:v>0.96965343258952008</c:v>
                </c:pt>
                <c:pt idx="45">
                  <c:v>0.9664312624442517</c:v>
                </c:pt>
                <c:pt idx="46">
                  <c:v>1.0160258323083413</c:v>
                </c:pt>
                <c:pt idx="47">
                  <c:v>1.00941511524998</c:v>
                </c:pt>
                <c:pt idx="48">
                  <c:v>0.98614857093659714</c:v>
                </c:pt>
                <c:pt idx="49">
                  <c:v>1.0775583582841137</c:v>
                </c:pt>
                <c:pt idx="50">
                  <c:v>1.0812534339631164</c:v>
                </c:pt>
                <c:pt idx="51">
                  <c:v>1.0796652377460449</c:v>
                </c:pt>
                <c:pt idx="52">
                  <c:v>1.1363092702293329</c:v>
                </c:pt>
                <c:pt idx="53">
                  <c:v>1.1453737980781851</c:v>
                </c:pt>
                <c:pt idx="54">
                  <c:v>1.1350441603180847</c:v>
                </c:pt>
                <c:pt idx="55">
                  <c:v>1.1546936355916886</c:v>
                </c:pt>
                <c:pt idx="56">
                  <c:v>1.1480595181106508</c:v>
                </c:pt>
                <c:pt idx="57">
                  <c:v>1.1405513439836139</c:v>
                </c:pt>
                <c:pt idx="58">
                  <c:v>1.0571323219645046</c:v>
                </c:pt>
                <c:pt idx="59">
                  <c:v>1.058972399935767</c:v>
                </c:pt>
                <c:pt idx="60">
                  <c:v>0.94814959245376484</c:v>
                </c:pt>
                <c:pt idx="61">
                  <c:v>0.86041045219696444</c:v>
                </c:pt>
                <c:pt idx="62">
                  <c:v>0.91196538406164396</c:v>
                </c:pt>
                <c:pt idx="63">
                  <c:v>0.91117795635655918</c:v>
                </c:pt>
                <c:pt idx="64">
                  <c:v>0.97974986794045726</c:v>
                </c:pt>
                <c:pt idx="65">
                  <c:v>0.94474845648914885</c:v>
                </c:pt>
                <c:pt idx="66">
                  <c:v>0.90467794375912103</c:v>
                </c:pt>
                <c:pt idx="67">
                  <c:v>0.89784714220395956</c:v>
                </c:pt>
                <c:pt idx="68">
                  <c:v>0.82255095402426526</c:v>
                </c:pt>
                <c:pt idx="69">
                  <c:v>0.79757413820974365</c:v>
                </c:pt>
                <c:pt idx="70">
                  <c:v>0.74006113995222123</c:v>
                </c:pt>
                <c:pt idx="71">
                  <c:v>0.67150455141873056</c:v>
                </c:pt>
                <c:pt idx="72">
                  <c:v>0.67436788994486396</c:v>
                </c:pt>
                <c:pt idx="73">
                  <c:v>0.70088952795982551</c:v>
                </c:pt>
                <c:pt idx="74">
                  <c:v>0.72941868717978586</c:v>
                </c:pt>
                <c:pt idx="75">
                  <c:v>0.70828381640675064</c:v>
                </c:pt>
                <c:pt idx="76">
                  <c:v>0.77445932816912433</c:v>
                </c:pt>
                <c:pt idx="77">
                  <c:v>0.83839317180931072</c:v>
                </c:pt>
                <c:pt idx="78">
                  <c:v>0.80367782044107838</c:v>
                </c:pt>
                <c:pt idx="79">
                  <c:v>0.76709325765665626</c:v>
                </c:pt>
                <c:pt idx="80">
                  <c:v>0.76526105362988717</c:v>
                </c:pt>
                <c:pt idx="81">
                  <c:v>0.7711302068795105</c:v>
                </c:pt>
                <c:pt idx="82">
                  <c:v>0.66881827116607551</c:v>
                </c:pt>
                <c:pt idx="83">
                  <c:v>0.65271726663680352</c:v>
                </c:pt>
                <c:pt idx="84">
                  <c:v>0.68543375548231533</c:v>
                </c:pt>
                <c:pt idx="85">
                  <c:v>0.6216692703941864</c:v>
                </c:pt>
                <c:pt idx="86">
                  <c:v>0.60184230196687061</c:v>
                </c:pt>
                <c:pt idx="87">
                  <c:v>0.62941576503004359</c:v>
                </c:pt>
                <c:pt idx="88">
                  <c:v>0.67096640004489561</c:v>
                </c:pt>
                <c:pt idx="89">
                  <c:v>0.70512626753562357</c:v>
                </c:pt>
                <c:pt idx="90">
                  <c:v>0.72757022007780092</c:v>
                </c:pt>
                <c:pt idx="91">
                  <c:v>0.68677246855258001</c:v>
                </c:pt>
                <c:pt idx="92">
                  <c:v>0.66648869798247468</c:v>
                </c:pt>
                <c:pt idx="93">
                  <c:v>0.66801209921289129</c:v>
                </c:pt>
                <c:pt idx="94">
                  <c:v>0.65057000645411689</c:v>
                </c:pt>
                <c:pt idx="95">
                  <c:v>0.66163575492049476</c:v>
                </c:pt>
                <c:pt idx="96">
                  <c:v>0.66515894891284644</c:v>
                </c:pt>
                <c:pt idx="97">
                  <c:v>0.65906760871397352</c:v>
                </c:pt>
                <c:pt idx="98">
                  <c:v>0.66576532952362544</c:v>
                </c:pt>
                <c:pt idx="99">
                  <c:v>0.67345657207158105</c:v>
                </c:pt>
                <c:pt idx="100">
                  <c:v>0.66139866978904216</c:v>
                </c:pt>
                <c:pt idx="101">
                  <c:v>0.66303622247863414</c:v>
                </c:pt>
                <c:pt idx="102">
                  <c:v>0.67586020001725355</c:v>
                </c:pt>
                <c:pt idx="103">
                  <c:v>0.70911347376933032</c:v>
                </c:pt>
                <c:pt idx="104">
                  <c:v>0.76180033498945887</c:v>
                </c:pt>
                <c:pt idx="105">
                  <c:v>0.75454038159103365</c:v>
                </c:pt>
                <c:pt idx="106">
                  <c:v>0.75476381725582242</c:v>
                </c:pt>
                <c:pt idx="107">
                  <c:v>0.77123900196456474</c:v>
                </c:pt>
                <c:pt idx="108">
                  <c:v>0.83697825263105052</c:v>
                </c:pt>
                <c:pt idx="109">
                  <c:v>0.91435660069624869</c:v>
                </c:pt>
                <c:pt idx="110">
                  <c:v>0.9150431100994143</c:v>
                </c:pt>
                <c:pt idx="111">
                  <c:v>0.9589073291482495</c:v>
                </c:pt>
                <c:pt idx="112">
                  <c:v>1.0176431088907489</c:v>
                </c:pt>
                <c:pt idx="113">
                  <c:v>1.008261765309844</c:v>
                </c:pt>
                <c:pt idx="114">
                  <c:v>0.9997499945882371</c:v>
                </c:pt>
                <c:pt idx="115">
                  <c:v>1.02648497872985</c:v>
                </c:pt>
                <c:pt idx="116">
                  <c:v>1.0342454846904685</c:v>
                </c:pt>
                <c:pt idx="117">
                  <c:v>1.0312431531117432</c:v>
                </c:pt>
                <c:pt idx="118">
                  <c:v>1.0569793434285328</c:v>
                </c:pt>
                <c:pt idx="119">
                  <c:v>1.0616074562099835</c:v>
                </c:pt>
                <c:pt idx="120">
                  <c:v>1.0722929587631969</c:v>
                </c:pt>
                <c:pt idx="121">
                  <c:v>1.0977703458256656</c:v>
                </c:pt>
                <c:pt idx="122">
                  <c:v>1.1298031138231304</c:v>
                </c:pt>
                <c:pt idx="123">
                  <c:v>1.189109395262204</c:v>
                </c:pt>
                <c:pt idx="124">
                  <c:v>1.232997360248739</c:v>
                </c:pt>
                <c:pt idx="125">
                  <c:v>1.2580813200926944</c:v>
                </c:pt>
                <c:pt idx="126">
                  <c:v>1.3209374487452843</c:v>
                </c:pt>
                <c:pt idx="127">
                  <c:v>1.3363778894277276</c:v>
                </c:pt>
                <c:pt idx="128">
                  <c:v>1.3461816293943984</c:v>
                </c:pt>
                <c:pt idx="129">
                  <c:v>1.347729616976963</c:v>
                </c:pt>
                <c:pt idx="130">
                  <c:v>1.3927808930597778</c:v>
                </c:pt>
                <c:pt idx="131">
                  <c:v>1.3794733586756682</c:v>
                </c:pt>
                <c:pt idx="132">
                  <c:v>1.3890654023660542</c:v>
                </c:pt>
                <c:pt idx="133">
                  <c:v>1.2771970208877579</c:v>
                </c:pt>
                <c:pt idx="134">
                  <c:v>1.2664403771127715</c:v>
                </c:pt>
                <c:pt idx="135">
                  <c:v>1.2172604559542464</c:v>
                </c:pt>
                <c:pt idx="136">
                  <c:v>1.1989440574174219</c:v>
                </c:pt>
                <c:pt idx="137">
                  <c:v>1.2333390086364746</c:v>
                </c:pt>
                <c:pt idx="138">
                  <c:v>1.3292407726391686</c:v>
                </c:pt>
                <c:pt idx="139">
                  <c:v>1.4151656567498505</c:v>
                </c:pt>
                <c:pt idx="140">
                  <c:v>1.4145844046858147</c:v>
                </c:pt>
                <c:pt idx="141">
                  <c:v>1.4233862041601801</c:v>
                </c:pt>
                <c:pt idx="142">
                  <c:v>1.4856769815539814</c:v>
                </c:pt>
                <c:pt idx="143">
                  <c:v>1.4967173838770829</c:v>
                </c:pt>
                <c:pt idx="144">
                  <c:v>1.4882618624329376</c:v>
                </c:pt>
                <c:pt idx="145">
                  <c:v>1.4540342771486685</c:v>
                </c:pt>
                <c:pt idx="146">
                  <c:v>1.4832360820073069</c:v>
                </c:pt>
                <c:pt idx="147">
                  <c:v>1.510077137874847</c:v>
                </c:pt>
                <c:pt idx="148">
                  <c:v>1.5264213399236963</c:v>
                </c:pt>
                <c:pt idx="149">
                  <c:v>1.597963923415072</c:v>
                </c:pt>
                <c:pt idx="150">
                  <c:v>1.6236145724627575</c:v>
                </c:pt>
                <c:pt idx="151">
                  <c:v>1.6155797654241506</c:v>
                </c:pt>
                <c:pt idx="152">
                  <c:v>1.6355462756381649</c:v>
                </c:pt>
                <c:pt idx="153">
                  <c:v>1.7293886366745856</c:v>
                </c:pt>
                <c:pt idx="154">
                  <c:v>1.7543738385240228</c:v>
                </c:pt>
                <c:pt idx="155">
                  <c:v>1.7841760066935994</c:v>
                </c:pt>
                <c:pt idx="156">
                  <c:v>1.8250576843056141</c:v>
                </c:pt>
                <c:pt idx="157">
                  <c:v>1.8439360884899729</c:v>
                </c:pt>
                <c:pt idx="158">
                  <c:v>1.8416723819740302</c:v>
                </c:pt>
                <c:pt idx="159">
                  <c:v>1.9047600445192763</c:v>
                </c:pt>
                <c:pt idx="160">
                  <c:v>1.9167003463510657</c:v>
                </c:pt>
                <c:pt idx="161">
                  <c:v>1.9819811461786161</c:v>
                </c:pt>
                <c:pt idx="162">
                  <c:v>2.0088859152814251</c:v>
                </c:pt>
                <c:pt idx="163">
                  <c:v>1.9886087205875929</c:v>
                </c:pt>
                <c:pt idx="164">
                  <c:v>2.0433744154883202</c:v>
                </c:pt>
                <c:pt idx="165">
                  <c:v>2.0665583119475333</c:v>
                </c:pt>
                <c:pt idx="166">
                  <c:v>2.1949312349908747</c:v>
                </c:pt>
                <c:pt idx="167">
                  <c:v>2.2145463995747425</c:v>
                </c:pt>
                <c:pt idx="168">
                  <c:v>2.2944980065125882</c:v>
                </c:pt>
                <c:pt idx="169">
                  <c:v>2.2845483244978508</c:v>
                </c:pt>
                <c:pt idx="170">
                  <c:v>2.0791244906183683</c:v>
                </c:pt>
                <c:pt idx="171">
                  <c:v>2.1053571125270509</c:v>
                </c:pt>
                <c:pt idx="172">
                  <c:v>2.1735571328875927</c:v>
                </c:pt>
                <c:pt idx="173">
                  <c:v>2.304173607055215</c:v>
                </c:pt>
                <c:pt idx="174">
                  <c:v>2.3586455315372321</c:v>
                </c:pt>
                <c:pt idx="175">
                  <c:v>2.3411455232484215</c:v>
                </c:pt>
                <c:pt idx="176">
                  <c:v>2.2496329420521555</c:v>
                </c:pt>
                <c:pt idx="177">
                  <c:v>2.1651958126774096</c:v>
                </c:pt>
                <c:pt idx="178">
                  <c:v>2.1994602924100333</c:v>
                </c:pt>
                <c:pt idx="179">
                  <c:v>2.0875605687744012</c:v>
                </c:pt>
                <c:pt idx="180">
                  <c:v>2.0330279196085086</c:v>
                </c:pt>
                <c:pt idx="181">
                  <c:v>2.0770266990291262</c:v>
                </c:pt>
                <c:pt idx="182">
                  <c:v>2.0018833074926139</c:v>
                </c:pt>
                <c:pt idx="183">
                  <c:v>2.0546208587115573</c:v>
                </c:pt>
                <c:pt idx="184">
                  <c:v>2.0077759223725797</c:v>
                </c:pt>
                <c:pt idx="185">
                  <c:v>2.0461240357189396</c:v>
                </c:pt>
                <c:pt idx="186">
                  <c:v>2.0867004651567185</c:v>
                </c:pt>
                <c:pt idx="187">
                  <c:v>2.1020642210179945</c:v>
                </c:pt>
                <c:pt idx="188">
                  <c:v>2.0653826477352677</c:v>
                </c:pt>
                <c:pt idx="189">
                  <c:v>2.1665380037199844</c:v>
                </c:pt>
                <c:pt idx="190">
                  <c:v>2.192498915258914</c:v>
                </c:pt>
                <c:pt idx="191">
                  <c:v>2.1379649822851303</c:v>
                </c:pt>
                <c:pt idx="192">
                  <c:v>2.1473310566579267</c:v>
                </c:pt>
                <c:pt idx="193">
                  <c:v>2.2235012637554505</c:v>
                </c:pt>
                <c:pt idx="194">
                  <c:v>2.2586603997630474</c:v>
                </c:pt>
                <c:pt idx="195">
                  <c:v>2.3139108690311998</c:v>
                </c:pt>
                <c:pt idx="196">
                  <c:v>2.3115181597600758</c:v>
                </c:pt>
                <c:pt idx="197">
                  <c:v>2.2895279088733576</c:v>
                </c:pt>
                <c:pt idx="198">
                  <c:v>2.3290451921684023</c:v>
                </c:pt>
                <c:pt idx="199">
                  <c:v>2.4267226068082048</c:v>
                </c:pt>
                <c:pt idx="200">
                  <c:v>2.5190866929037083</c:v>
                </c:pt>
                <c:pt idx="201">
                  <c:v>2.5132522999834497</c:v>
                </c:pt>
                <c:pt idx="202">
                  <c:v>2.5966802746831461</c:v>
                </c:pt>
                <c:pt idx="203">
                  <c:v>2.7113059341818095</c:v>
                </c:pt>
                <c:pt idx="204">
                  <c:v>2.7645094001085262</c:v>
                </c:pt>
                <c:pt idx="205">
                  <c:v>2.9046865584714321</c:v>
                </c:pt>
                <c:pt idx="206">
                  <c:v>3.0447376015183076</c:v>
                </c:pt>
                <c:pt idx="207">
                  <c:v>3.1513653902871228</c:v>
                </c:pt>
                <c:pt idx="208">
                  <c:v>3.2774238409176606</c:v>
                </c:pt>
                <c:pt idx="209">
                  <c:v>3.3843861302527811</c:v>
                </c:pt>
                <c:pt idx="210">
                  <c:v>3.4501820144125963</c:v>
                </c:pt>
                <c:pt idx="211">
                  <c:v>3.519461863350597</c:v>
                </c:pt>
                <c:pt idx="212">
                  <c:v>3.4549340735726393</c:v>
                </c:pt>
                <c:pt idx="213">
                  <c:v>3.3542686037109464</c:v>
                </c:pt>
                <c:pt idx="214">
                  <c:v>3.5533777743461163</c:v>
                </c:pt>
                <c:pt idx="215">
                  <c:v>3.8338874973009993</c:v>
                </c:pt>
                <c:pt idx="216">
                  <c:v>4.0325541998423606</c:v>
                </c:pt>
                <c:pt idx="217">
                  <c:v>3.8330905854480912</c:v>
                </c:pt>
                <c:pt idx="218">
                  <c:v>3.8655923432824189</c:v>
                </c:pt>
                <c:pt idx="219">
                  <c:v>3.8389210331980363</c:v>
                </c:pt>
                <c:pt idx="220">
                  <c:v>3.6616237412257036</c:v>
                </c:pt>
                <c:pt idx="221">
                  <c:v>3.6998700615453206</c:v>
                </c:pt>
                <c:pt idx="222">
                  <c:v>3.7490044915642189</c:v>
                </c:pt>
                <c:pt idx="223">
                  <c:v>3.6381662504459511</c:v>
                </c:pt>
                <c:pt idx="224">
                  <c:v>3.5094366682875151</c:v>
                </c:pt>
                <c:pt idx="225">
                  <c:v>3.3711965590496513</c:v>
                </c:pt>
                <c:pt idx="226">
                  <c:v>3.3635233547009733</c:v>
                </c:pt>
                <c:pt idx="227">
                  <c:v>3.524333229848593</c:v>
                </c:pt>
                <c:pt idx="228">
                  <c:v>3.5279913790126827</c:v>
                </c:pt>
                <c:pt idx="229">
                  <c:v>3.5415402858523013</c:v>
                </c:pt>
                <c:pt idx="230">
                  <c:v>3.6070335644902798</c:v>
                </c:pt>
                <c:pt idx="231">
                  <c:v>3.7614899178890653</c:v>
                </c:pt>
                <c:pt idx="232">
                  <c:v>4.0191006431108187</c:v>
                </c:pt>
                <c:pt idx="233">
                  <c:v>3.983032531650756</c:v>
                </c:pt>
                <c:pt idx="234">
                  <c:v>3.9259900944298129</c:v>
                </c:pt>
                <c:pt idx="235">
                  <c:v>4.0847936560825984</c:v>
                </c:pt>
                <c:pt idx="236">
                  <c:v>4.1775994217801928</c:v>
                </c:pt>
                <c:pt idx="237">
                  <c:v>4.148016417413297</c:v>
                </c:pt>
                <c:pt idx="238">
                  <c:v>4.2038564289353584</c:v>
                </c:pt>
                <c:pt idx="239">
                  <c:v>4.2695900799133337</c:v>
                </c:pt>
                <c:pt idx="240">
                  <c:v>4.4261416497663859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1398-03-28</c:v>
                </c:pt>
                <c:pt idx="1">
                  <c:v>1398-03-29</c:v>
                </c:pt>
                <c:pt idx="2">
                  <c:v>1398-04-01</c:v>
                </c:pt>
                <c:pt idx="3">
                  <c:v>1398-04-02</c:v>
                </c:pt>
                <c:pt idx="4">
                  <c:v>1398-04-03</c:v>
                </c:pt>
                <c:pt idx="5">
                  <c:v>1398-04-04</c:v>
                </c:pt>
                <c:pt idx="6">
                  <c:v>1398-04-05</c:v>
                </c:pt>
                <c:pt idx="7">
                  <c:v>1398-04-09</c:v>
                </c:pt>
                <c:pt idx="8">
                  <c:v>1398-04-10</c:v>
                </c:pt>
                <c:pt idx="9">
                  <c:v>1398-04-11</c:v>
                </c:pt>
                <c:pt idx="10">
                  <c:v>1398-04-12</c:v>
                </c:pt>
                <c:pt idx="11">
                  <c:v>1398-04-15</c:v>
                </c:pt>
                <c:pt idx="12">
                  <c:v>1398-04-16</c:v>
                </c:pt>
                <c:pt idx="13">
                  <c:v>1398-04-17</c:v>
                </c:pt>
                <c:pt idx="14">
                  <c:v>1398-04-18</c:v>
                </c:pt>
                <c:pt idx="15">
                  <c:v>1398-04-19</c:v>
                </c:pt>
                <c:pt idx="16">
                  <c:v>1398-04-22</c:v>
                </c:pt>
                <c:pt idx="17">
                  <c:v>1398-04-23</c:v>
                </c:pt>
                <c:pt idx="18">
                  <c:v>1398-04-24</c:v>
                </c:pt>
                <c:pt idx="19">
                  <c:v>1398-04-25</c:v>
                </c:pt>
                <c:pt idx="20">
                  <c:v>1398-04-26</c:v>
                </c:pt>
                <c:pt idx="21">
                  <c:v>1398-04-29</c:v>
                </c:pt>
                <c:pt idx="22">
                  <c:v>1398-04-30</c:v>
                </c:pt>
                <c:pt idx="23">
                  <c:v>1398-04-31</c:v>
                </c:pt>
                <c:pt idx="24">
                  <c:v>1398-05-01</c:v>
                </c:pt>
                <c:pt idx="25">
                  <c:v>1398-05-02</c:v>
                </c:pt>
                <c:pt idx="26">
                  <c:v>1398-05-05</c:v>
                </c:pt>
                <c:pt idx="27">
                  <c:v>1398-05-06</c:v>
                </c:pt>
                <c:pt idx="28">
                  <c:v>1398-05-07</c:v>
                </c:pt>
                <c:pt idx="29">
                  <c:v>1398-05-08</c:v>
                </c:pt>
                <c:pt idx="30">
                  <c:v>1398-05-09</c:v>
                </c:pt>
                <c:pt idx="31">
                  <c:v>1398-05-12</c:v>
                </c:pt>
                <c:pt idx="32">
                  <c:v>1398-05-13</c:v>
                </c:pt>
                <c:pt idx="33">
                  <c:v>1398-05-14</c:v>
                </c:pt>
                <c:pt idx="34">
                  <c:v>1398-05-15</c:v>
                </c:pt>
                <c:pt idx="35">
                  <c:v>1398-05-16</c:v>
                </c:pt>
                <c:pt idx="36">
                  <c:v>1398-05-19</c:v>
                </c:pt>
                <c:pt idx="37">
                  <c:v>1398-05-20</c:v>
                </c:pt>
                <c:pt idx="38">
                  <c:v>1398-05-22</c:v>
                </c:pt>
                <c:pt idx="39">
                  <c:v>1398-05-23</c:v>
                </c:pt>
                <c:pt idx="40">
                  <c:v>1398-05-26</c:v>
                </c:pt>
                <c:pt idx="41">
                  <c:v>1398-05-27</c:v>
                </c:pt>
                <c:pt idx="42">
                  <c:v>1398-05-28</c:v>
                </c:pt>
                <c:pt idx="43">
                  <c:v>1398-05-30</c:v>
                </c:pt>
                <c:pt idx="44">
                  <c:v>1398-06-02</c:v>
                </c:pt>
                <c:pt idx="45">
                  <c:v>1398-06-03</c:v>
                </c:pt>
                <c:pt idx="46">
                  <c:v>1398-06-04</c:v>
                </c:pt>
                <c:pt idx="47">
                  <c:v>1398-06-05</c:v>
                </c:pt>
                <c:pt idx="48">
                  <c:v>1398-06-06</c:v>
                </c:pt>
                <c:pt idx="49">
                  <c:v>1398-06-09</c:v>
                </c:pt>
                <c:pt idx="50">
                  <c:v>1398-06-10</c:v>
                </c:pt>
                <c:pt idx="51">
                  <c:v>1398-06-11</c:v>
                </c:pt>
                <c:pt idx="52">
                  <c:v>1398-06-12</c:v>
                </c:pt>
                <c:pt idx="53">
                  <c:v>1398-06-13</c:v>
                </c:pt>
                <c:pt idx="54">
                  <c:v>1398-06-16</c:v>
                </c:pt>
                <c:pt idx="55">
                  <c:v>1398-06-17</c:v>
                </c:pt>
                <c:pt idx="56">
                  <c:v>1398-06-20</c:v>
                </c:pt>
                <c:pt idx="57">
                  <c:v>1398-06-23</c:v>
                </c:pt>
                <c:pt idx="58">
                  <c:v>1398-06-24</c:v>
                </c:pt>
                <c:pt idx="59">
                  <c:v>1398-06-25</c:v>
                </c:pt>
                <c:pt idx="60">
                  <c:v>1398-06-26</c:v>
                </c:pt>
                <c:pt idx="61">
                  <c:v>1398-06-27</c:v>
                </c:pt>
                <c:pt idx="62">
                  <c:v>1398-06-30</c:v>
                </c:pt>
                <c:pt idx="63">
                  <c:v>1398-06-31</c:v>
                </c:pt>
                <c:pt idx="64">
                  <c:v>1398-07-01</c:v>
                </c:pt>
                <c:pt idx="65">
                  <c:v>1398-07-02</c:v>
                </c:pt>
                <c:pt idx="66">
                  <c:v>1398-07-03</c:v>
                </c:pt>
                <c:pt idx="67">
                  <c:v>1398-07-06</c:v>
                </c:pt>
                <c:pt idx="68">
                  <c:v>1398-07-07</c:v>
                </c:pt>
                <c:pt idx="69">
                  <c:v>1398-07-08</c:v>
                </c:pt>
                <c:pt idx="70">
                  <c:v>1398-07-09</c:v>
                </c:pt>
                <c:pt idx="71">
                  <c:v>1398-07-10</c:v>
                </c:pt>
                <c:pt idx="72">
                  <c:v>1398-07-13</c:v>
                </c:pt>
                <c:pt idx="73">
                  <c:v>1398-07-14</c:v>
                </c:pt>
                <c:pt idx="74">
                  <c:v>1398-07-15</c:v>
                </c:pt>
                <c:pt idx="75">
                  <c:v>1398-07-16</c:v>
                </c:pt>
                <c:pt idx="76">
                  <c:v>1398-07-17</c:v>
                </c:pt>
                <c:pt idx="77">
                  <c:v>1398-07-20</c:v>
                </c:pt>
                <c:pt idx="78">
                  <c:v>1398-07-21</c:v>
                </c:pt>
                <c:pt idx="79">
                  <c:v>1398-07-22</c:v>
                </c:pt>
                <c:pt idx="80">
                  <c:v>1398-07-23</c:v>
                </c:pt>
                <c:pt idx="81">
                  <c:v>1398-07-24</c:v>
                </c:pt>
                <c:pt idx="82">
                  <c:v>1398-07-28</c:v>
                </c:pt>
                <c:pt idx="83">
                  <c:v>1398-07-29</c:v>
                </c:pt>
                <c:pt idx="84">
                  <c:v>1398-07-30</c:v>
                </c:pt>
                <c:pt idx="85">
                  <c:v>1398-08-01</c:v>
                </c:pt>
                <c:pt idx="86">
                  <c:v>1398-08-04</c:v>
                </c:pt>
                <c:pt idx="87">
                  <c:v>1398-08-06</c:v>
                </c:pt>
                <c:pt idx="88">
                  <c:v>1398-08-08</c:v>
                </c:pt>
                <c:pt idx="89">
                  <c:v>1398-08-11</c:v>
                </c:pt>
                <c:pt idx="90">
                  <c:v>1398-08-12</c:v>
                </c:pt>
                <c:pt idx="91">
                  <c:v>1398-08-13</c:v>
                </c:pt>
                <c:pt idx="92">
                  <c:v>1398-08-14</c:v>
                </c:pt>
                <c:pt idx="93">
                  <c:v>1398-08-18</c:v>
                </c:pt>
                <c:pt idx="94">
                  <c:v>1398-08-19</c:v>
                </c:pt>
                <c:pt idx="95">
                  <c:v>1398-08-20</c:v>
                </c:pt>
                <c:pt idx="96">
                  <c:v>1398-08-21</c:v>
                </c:pt>
                <c:pt idx="97">
                  <c:v>1398-08-22</c:v>
                </c:pt>
                <c:pt idx="98">
                  <c:v>1398-08-25</c:v>
                </c:pt>
                <c:pt idx="99">
                  <c:v>1398-08-26</c:v>
                </c:pt>
                <c:pt idx="100">
                  <c:v>1398-08-27</c:v>
                </c:pt>
                <c:pt idx="101">
                  <c:v>1398-08-28</c:v>
                </c:pt>
                <c:pt idx="102">
                  <c:v>1398-08-29</c:v>
                </c:pt>
                <c:pt idx="103">
                  <c:v>1398-09-02</c:v>
                </c:pt>
                <c:pt idx="104">
                  <c:v>1398-09-03</c:v>
                </c:pt>
                <c:pt idx="105">
                  <c:v>1398-09-04</c:v>
                </c:pt>
                <c:pt idx="106">
                  <c:v>1398-09-05</c:v>
                </c:pt>
                <c:pt idx="107">
                  <c:v>1398-09-06</c:v>
                </c:pt>
                <c:pt idx="108">
                  <c:v>1398-09-09</c:v>
                </c:pt>
                <c:pt idx="109">
                  <c:v>1398-09-10</c:v>
                </c:pt>
                <c:pt idx="110">
                  <c:v>1398-09-11</c:v>
                </c:pt>
                <c:pt idx="111">
                  <c:v>1398-09-12</c:v>
                </c:pt>
                <c:pt idx="112">
                  <c:v>1398-09-13</c:v>
                </c:pt>
                <c:pt idx="113">
                  <c:v>1398-09-16</c:v>
                </c:pt>
                <c:pt idx="114">
                  <c:v>1398-09-17</c:v>
                </c:pt>
                <c:pt idx="115">
                  <c:v>1398-09-18</c:v>
                </c:pt>
                <c:pt idx="116">
                  <c:v>1398-09-19</c:v>
                </c:pt>
                <c:pt idx="117">
                  <c:v>1398-09-20</c:v>
                </c:pt>
                <c:pt idx="118">
                  <c:v>1398-09-23</c:v>
                </c:pt>
                <c:pt idx="119">
                  <c:v>1398-09-24</c:v>
                </c:pt>
                <c:pt idx="120">
                  <c:v>1398-09-25</c:v>
                </c:pt>
                <c:pt idx="121">
                  <c:v>1398-09-26</c:v>
                </c:pt>
                <c:pt idx="122">
                  <c:v>1398-09-27</c:v>
                </c:pt>
                <c:pt idx="123">
                  <c:v>1398-09-30</c:v>
                </c:pt>
                <c:pt idx="124">
                  <c:v>1398-10-01</c:v>
                </c:pt>
                <c:pt idx="125">
                  <c:v>1398-10-02</c:v>
                </c:pt>
                <c:pt idx="126">
                  <c:v>1398-10-03</c:v>
                </c:pt>
                <c:pt idx="127">
                  <c:v>1398-10-04</c:v>
                </c:pt>
                <c:pt idx="128">
                  <c:v>1398-10-07</c:v>
                </c:pt>
                <c:pt idx="129">
                  <c:v>1398-10-08</c:v>
                </c:pt>
                <c:pt idx="130">
                  <c:v>1398-10-09</c:v>
                </c:pt>
                <c:pt idx="131">
                  <c:v>1398-10-10</c:v>
                </c:pt>
                <c:pt idx="132">
                  <c:v>1398-10-11</c:v>
                </c:pt>
                <c:pt idx="133">
                  <c:v>1398-10-14</c:v>
                </c:pt>
                <c:pt idx="134">
                  <c:v>1398-10-15</c:v>
                </c:pt>
                <c:pt idx="135">
                  <c:v>1398-10-17</c:v>
                </c:pt>
                <c:pt idx="136">
                  <c:v>1398-10-18</c:v>
                </c:pt>
                <c:pt idx="137">
                  <c:v>1398-10-21</c:v>
                </c:pt>
                <c:pt idx="138">
                  <c:v>1398-10-22</c:v>
                </c:pt>
                <c:pt idx="139">
                  <c:v>1398-10-23</c:v>
                </c:pt>
                <c:pt idx="140">
                  <c:v>1398-10-24</c:v>
                </c:pt>
                <c:pt idx="141">
                  <c:v>1398-10-25</c:v>
                </c:pt>
                <c:pt idx="142">
                  <c:v>1398-10-28</c:v>
                </c:pt>
                <c:pt idx="143">
                  <c:v>1398-10-29</c:v>
                </c:pt>
                <c:pt idx="144">
                  <c:v>1398-10-30</c:v>
                </c:pt>
                <c:pt idx="145">
                  <c:v>1398-11-01</c:v>
                </c:pt>
                <c:pt idx="146">
                  <c:v>1398-11-02</c:v>
                </c:pt>
                <c:pt idx="147">
                  <c:v>1398-11-05</c:v>
                </c:pt>
                <c:pt idx="148">
                  <c:v>1398-11-06</c:v>
                </c:pt>
                <c:pt idx="149">
                  <c:v>1398-11-07</c:v>
                </c:pt>
                <c:pt idx="150">
                  <c:v>1398-11-08</c:v>
                </c:pt>
                <c:pt idx="151">
                  <c:v>1398-11-12</c:v>
                </c:pt>
                <c:pt idx="152">
                  <c:v>1398-11-13</c:v>
                </c:pt>
                <c:pt idx="153">
                  <c:v>1398-11-14</c:v>
                </c:pt>
                <c:pt idx="154">
                  <c:v>1398-11-15</c:v>
                </c:pt>
                <c:pt idx="155">
                  <c:v>1398-11-16</c:v>
                </c:pt>
                <c:pt idx="156">
                  <c:v>1398-11-19</c:v>
                </c:pt>
                <c:pt idx="157">
                  <c:v>1398-11-20</c:v>
                </c:pt>
                <c:pt idx="158">
                  <c:v>1398-11-21</c:v>
                </c:pt>
                <c:pt idx="159">
                  <c:v>1398-11-23</c:v>
                </c:pt>
                <c:pt idx="160">
                  <c:v>1398-11-26</c:v>
                </c:pt>
                <c:pt idx="161">
                  <c:v>1398-11-27</c:v>
                </c:pt>
                <c:pt idx="162">
                  <c:v>1398-11-28</c:v>
                </c:pt>
                <c:pt idx="163">
                  <c:v>1398-11-29</c:v>
                </c:pt>
                <c:pt idx="164">
                  <c:v>1398-11-30</c:v>
                </c:pt>
                <c:pt idx="165">
                  <c:v>1398-12-03</c:v>
                </c:pt>
                <c:pt idx="166">
                  <c:v>1398-12-04</c:v>
                </c:pt>
                <c:pt idx="167">
                  <c:v>1398-12-05</c:v>
                </c:pt>
                <c:pt idx="168">
                  <c:v>1398-12-06</c:v>
                </c:pt>
                <c:pt idx="169">
                  <c:v>1398-12-07</c:v>
                </c:pt>
                <c:pt idx="170">
                  <c:v>1398-12-10</c:v>
                </c:pt>
                <c:pt idx="171">
                  <c:v>1398-12-11</c:v>
                </c:pt>
                <c:pt idx="172">
                  <c:v>1398-12-12</c:v>
                </c:pt>
                <c:pt idx="173">
                  <c:v>1398-12-13</c:v>
                </c:pt>
                <c:pt idx="174">
                  <c:v>1398-12-14</c:v>
                </c:pt>
                <c:pt idx="175">
                  <c:v>1398-12-17</c:v>
                </c:pt>
                <c:pt idx="176">
                  <c:v>1398-12-19</c:v>
                </c:pt>
                <c:pt idx="177">
                  <c:v>1398-12-20</c:v>
                </c:pt>
                <c:pt idx="178">
                  <c:v>1398-12-21</c:v>
                </c:pt>
                <c:pt idx="179">
                  <c:v>1398-12-24</c:v>
                </c:pt>
                <c:pt idx="180">
                  <c:v>1398-12-25</c:v>
                </c:pt>
                <c:pt idx="181">
                  <c:v>1398-12-26</c:v>
                </c:pt>
                <c:pt idx="182">
                  <c:v>1398-12-27</c:v>
                </c:pt>
                <c:pt idx="183">
                  <c:v>1398-12-28</c:v>
                </c:pt>
                <c:pt idx="184">
                  <c:v>1399-01-05</c:v>
                </c:pt>
                <c:pt idx="185">
                  <c:v>1399-01-06</c:v>
                </c:pt>
                <c:pt idx="186">
                  <c:v>1399-01-09</c:v>
                </c:pt>
                <c:pt idx="187">
                  <c:v>1399-01-10</c:v>
                </c:pt>
                <c:pt idx="188">
                  <c:v>1399-01-11</c:v>
                </c:pt>
                <c:pt idx="189">
                  <c:v>1399-01-16</c:v>
                </c:pt>
                <c:pt idx="190">
                  <c:v>1399-01-17</c:v>
                </c:pt>
                <c:pt idx="191">
                  <c:v>1399-01-18</c:v>
                </c:pt>
                <c:pt idx="192">
                  <c:v>1399-01-19</c:v>
                </c:pt>
                <c:pt idx="193">
                  <c:v>1399-01-20</c:v>
                </c:pt>
                <c:pt idx="194">
                  <c:v>1399-01-23</c:v>
                </c:pt>
                <c:pt idx="195">
                  <c:v>1399-01-24</c:v>
                </c:pt>
                <c:pt idx="196">
                  <c:v>1399-01-25</c:v>
                </c:pt>
                <c:pt idx="197">
                  <c:v>1399-01-26</c:v>
                </c:pt>
                <c:pt idx="198">
                  <c:v>1399-01-27</c:v>
                </c:pt>
                <c:pt idx="199">
                  <c:v>1399-01-30</c:v>
                </c:pt>
                <c:pt idx="200">
                  <c:v>1399-01-31</c:v>
                </c:pt>
                <c:pt idx="201">
                  <c:v>1399-02-01</c:v>
                </c:pt>
                <c:pt idx="202">
                  <c:v>1399-02-02</c:v>
                </c:pt>
                <c:pt idx="203">
                  <c:v>1399-02-03</c:v>
                </c:pt>
                <c:pt idx="204">
                  <c:v>1399-02-06</c:v>
                </c:pt>
                <c:pt idx="205">
                  <c:v>1399-02-07</c:v>
                </c:pt>
                <c:pt idx="206">
                  <c:v>1399-02-08</c:v>
                </c:pt>
                <c:pt idx="207">
                  <c:v>1399-02-09</c:v>
                </c:pt>
                <c:pt idx="208">
                  <c:v>1399-02-10</c:v>
                </c:pt>
                <c:pt idx="209">
                  <c:v>1399-02-13</c:v>
                </c:pt>
                <c:pt idx="210">
                  <c:v>1399-02-14</c:v>
                </c:pt>
                <c:pt idx="211">
                  <c:v>1399-02-15</c:v>
                </c:pt>
                <c:pt idx="212">
                  <c:v>1399-02-16</c:v>
                </c:pt>
                <c:pt idx="213">
                  <c:v>1399-02-17</c:v>
                </c:pt>
                <c:pt idx="214">
                  <c:v>1399-02-20</c:v>
                </c:pt>
                <c:pt idx="215">
                  <c:v>1399-02-21</c:v>
                </c:pt>
                <c:pt idx="216">
                  <c:v>1399-02-22</c:v>
                </c:pt>
                <c:pt idx="217">
                  <c:v>1399-02-23</c:v>
                </c:pt>
                <c:pt idx="218">
                  <c:v>1399-02-24</c:v>
                </c:pt>
                <c:pt idx="219">
                  <c:v>1399-02-27</c:v>
                </c:pt>
                <c:pt idx="220">
                  <c:v>1399-02-28</c:v>
                </c:pt>
                <c:pt idx="221">
                  <c:v>1399-02-29</c:v>
                </c:pt>
                <c:pt idx="222">
                  <c:v>1399-02-30</c:v>
                </c:pt>
                <c:pt idx="223">
                  <c:v>1399-02-31</c:v>
                </c:pt>
                <c:pt idx="224">
                  <c:v>1399-03-03</c:v>
                </c:pt>
                <c:pt idx="225">
                  <c:v>1399-03-06</c:v>
                </c:pt>
                <c:pt idx="226">
                  <c:v>1399-03-07</c:v>
                </c:pt>
                <c:pt idx="227">
                  <c:v>1399-03-10</c:v>
                </c:pt>
                <c:pt idx="228">
                  <c:v>1399-03-11</c:v>
                </c:pt>
                <c:pt idx="229">
                  <c:v>1399-03-12</c:v>
                </c:pt>
                <c:pt idx="230">
                  <c:v>1399-03-13</c:v>
                </c:pt>
                <c:pt idx="231">
                  <c:v>1399-03-17</c:v>
                </c:pt>
                <c:pt idx="232">
                  <c:v>1399-03-18</c:v>
                </c:pt>
                <c:pt idx="233">
                  <c:v>1399-03-19</c:v>
                </c:pt>
                <c:pt idx="234">
                  <c:v>1399-03-20</c:v>
                </c:pt>
                <c:pt idx="235">
                  <c:v>1399-03-21</c:v>
                </c:pt>
                <c:pt idx="236">
                  <c:v>1399-03-24</c:v>
                </c:pt>
                <c:pt idx="237">
                  <c:v>1399-03-25</c:v>
                </c:pt>
                <c:pt idx="238">
                  <c:v>1399-03-26</c:v>
                </c:pt>
                <c:pt idx="239">
                  <c:v>1399-03-27</c:v>
                </c:pt>
                <c:pt idx="240">
                  <c:v>1399-03-31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-7.420568183873133E-2</c:v>
                </c:pt>
                <c:pt idx="1">
                  <c:v>-4.3095582610619076E-2</c:v>
                </c:pt>
                <c:pt idx="2">
                  <c:v>-4.2182097579715694E-2</c:v>
                </c:pt>
                <c:pt idx="3">
                  <c:v>-2.7629312739596568E-2</c:v>
                </c:pt>
                <c:pt idx="4">
                  <c:v>-2.0864714086471503E-2</c:v>
                </c:pt>
                <c:pt idx="5">
                  <c:v>-2.4050940190092018E-2</c:v>
                </c:pt>
                <c:pt idx="6">
                  <c:v>-1.8581128541325098E-2</c:v>
                </c:pt>
                <c:pt idx="7">
                  <c:v>8.3013344485420859E-3</c:v>
                </c:pt>
                <c:pt idx="8">
                  <c:v>7.2413009730791789E-3</c:v>
                </c:pt>
                <c:pt idx="9">
                  <c:v>5.4448519680871943E-3</c:v>
                </c:pt>
                <c:pt idx="10">
                  <c:v>2.9264056186995013E-4</c:v>
                </c:pt>
                <c:pt idx="11">
                  <c:v>-5.7653398884370821E-3</c:v>
                </c:pt>
                <c:pt idx="12">
                  <c:v>-6.7647030973325695E-3</c:v>
                </c:pt>
                <c:pt idx="13">
                  <c:v>-1.8646881712361618E-2</c:v>
                </c:pt>
                <c:pt idx="14">
                  <c:v>-2.5258302295497859E-2</c:v>
                </c:pt>
                <c:pt idx="15">
                  <c:v>-2.5311515624564462E-2</c:v>
                </c:pt>
                <c:pt idx="16">
                  <c:v>-9.8523555488767567E-3</c:v>
                </c:pt>
                <c:pt idx="17">
                  <c:v>-1.1274943072866694E-2</c:v>
                </c:pt>
                <c:pt idx="18">
                  <c:v>-1.0649720896125481E-2</c:v>
                </c:pt>
                <c:pt idx="19">
                  <c:v>-9.2128868291223576E-3</c:v>
                </c:pt>
                <c:pt idx="20">
                  <c:v>-1.4949902419437611E-2</c:v>
                </c:pt>
                <c:pt idx="21">
                  <c:v>-1.3570994152046656E-2</c:v>
                </c:pt>
                <c:pt idx="22">
                  <c:v>-7.7588560347180424E-3</c:v>
                </c:pt>
                <c:pt idx="23">
                  <c:v>-5.9427795228796931E-3</c:v>
                </c:pt>
                <c:pt idx="24">
                  <c:v>-1.311803425835889E-2</c:v>
                </c:pt>
                <c:pt idx="25">
                  <c:v>-2.3177030304152413E-2</c:v>
                </c:pt>
                <c:pt idx="26">
                  <c:v>-3.6044525265884086E-2</c:v>
                </c:pt>
                <c:pt idx="27">
                  <c:v>-3.8509120677819308E-2</c:v>
                </c:pt>
                <c:pt idx="28">
                  <c:v>-4.05055253992197E-2</c:v>
                </c:pt>
                <c:pt idx="29">
                  <c:v>-4.3113728511934291E-2</c:v>
                </c:pt>
                <c:pt idx="30">
                  <c:v>-4.6392510988909952E-2</c:v>
                </c:pt>
                <c:pt idx="31">
                  <c:v>-8.1211184410278969E-2</c:v>
                </c:pt>
                <c:pt idx="32">
                  <c:v>-8.4973471895803288E-2</c:v>
                </c:pt>
                <c:pt idx="33">
                  <c:v>-9.4187720052803292E-2</c:v>
                </c:pt>
                <c:pt idx="34">
                  <c:v>-9.1811391223155958E-2</c:v>
                </c:pt>
                <c:pt idx="35">
                  <c:v>-9.9222997064243978E-2</c:v>
                </c:pt>
                <c:pt idx="36">
                  <c:v>-0.10092337899289638</c:v>
                </c:pt>
                <c:pt idx="37">
                  <c:v>-8.294198163861044E-2</c:v>
                </c:pt>
                <c:pt idx="38">
                  <c:v>-7.7781352502317769E-2</c:v>
                </c:pt>
                <c:pt idx="39">
                  <c:v>-7.5596664430173544E-2</c:v>
                </c:pt>
                <c:pt idx="40">
                  <c:v>-6.7286295273173757E-2</c:v>
                </c:pt>
                <c:pt idx="41">
                  <c:v>-4.7252865364509455E-2</c:v>
                </c:pt>
                <c:pt idx="42">
                  <c:v>-5.0343738405263516E-2</c:v>
                </c:pt>
                <c:pt idx="43">
                  <c:v>-4.6981114883007713E-2</c:v>
                </c:pt>
                <c:pt idx="44">
                  <c:v>-6.1827504474435413E-2</c:v>
                </c:pt>
                <c:pt idx="45">
                  <c:v>-7.5680592927387491E-2</c:v>
                </c:pt>
                <c:pt idx="46">
                  <c:v>-9.4313122331180388E-2</c:v>
                </c:pt>
                <c:pt idx="47">
                  <c:v>-9.4283107538175592E-2</c:v>
                </c:pt>
                <c:pt idx="48">
                  <c:v>-9.7078025328768969E-2</c:v>
                </c:pt>
                <c:pt idx="49">
                  <c:v>-8.8008817320804678E-2</c:v>
                </c:pt>
                <c:pt idx="50">
                  <c:v>-8.4492727901133047E-2</c:v>
                </c:pt>
                <c:pt idx="51">
                  <c:v>-6.8841162718056959E-2</c:v>
                </c:pt>
                <c:pt idx="52">
                  <c:v>-7.4671280934769602E-2</c:v>
                </c:pt>
                <c:pt idx="53">
                  <c:v>-5.397610611862913E-2</c:v>
                </c:pt>
                <c:pt idx="54">
                  <c:v>-3.6756354387129098E-2</c:v>
                </c:pt>
                <c:pt idx="55">
                  <c:v>-1.5666858686469887E-2</c:v>
                </c:pt>
                <c:pt idx="56">
                  <c:v>1.5776443268815665E-3</c:v>
                </c:pt>
                <c:pt idx="57">
                  <c:v>9.5920042946915363E-3</c:v>
                </c:pt>
                <c:pt idx="58">
                  <c:v>1.3668232385661172E-2</c:v>
                </c:pt>
                <c:pt idx="59">
                  <c:v>2.3671174987292209E-2</c:v>
                </c:pt>
                <c:pt idx="60">
                  <c:v>1.4304770247670628E-2</c:v>
                </c:pt>
                <c:pt idx="61">
                  <c:v>9.56624710136178E-3</c:v>
                </c:pt>
                <c:pt idx="62">
                  <c:v>1.4391710122517942E-2</c:v>
                </c:pt>
                <c:pt idx="63">
                  <c:v>1.4413191267475423E-2</c:v>
                </c:pt>
                <c:pt idx="64">
                  <c:v>-4.422695981328606E-3</c:v>
                </c:pt>
                <c:pt idx="65">
                  <c:v>-2.0939417994540022E-2</c:v>
                </c:pt>
                <c:pt idx="66">
                  <c:v>-3.1794963965282586E-2</c:v>
                </c:pt>
                <c:pt idx="67">
                  <c:v>-3.7920084424617362E-2</c:v>
                </c:pt>
                <c:pt idx="68">
                  <c:v>-3.8269116320144292E-2</c:v>
                </c:pt>
                <c:pt idx="69">
                  <c:v>-4.3039330031930501E-2</c:v>
                </c:pt>
                <c:pt idx="70">
                  <c:v>-4.5656479152170415E-2</c:v>
                </c:pt>
                <c:pt idx="71">
                  <c:v>-5.4594943822372399E-2</c:v>
                </c:pt>
                <c:pt idx="72">
                  <c:v>-5.1819571865443503E-2</c:v>
                </c:pt>
                <c:pt idx="73">
                  <c:v>-3.8838672215232739E-2</c:v>
                </c:pt>
                <c:pt idx="74">
                  <c:v>-3.9486778161019531E-2</c:v>
                </c:pt>
                <c:pt idx="75">
                  <c:v>-1.7167797870488943E-2</c:v>
                </c:pt>
                <c:pt idx="76">
                  <c:v>-1.036071141691397E-2</c:v>
                </c:pt>
                <c:pt idx="77">
                  <c:v>1.2229030637870286E-2</c:v>
                </c:pt>
                <c:pt idx="78">
                  <c:v>1.8684292598517116E-2</c:v>
                </c:pt>
                <c:pt idx="79">
                  <c:v>3.2242028265038192E-2</c:v>
                </c:pt>
                <c:pt idx="80">
                  <c:v>4.2956398948090113E-2</c:v>
                </c:pt>
                <c:pt idx="81">
                  <c:v>5.090972528656601E-2</c:v>
                </c:pt>
                <c:pt idx="82">
                  <c:v>5.7585394218201635E-2</c:v>
                </c:pt>
                <c:pt idx="83">
                  <c:v>4.4533138342168987E-2</c:v>
                </c:pt>
                <c:pt idx="84">
                  <c:v>5.1204115033902209E-2</c:v>
                </c:pt>
                <c:pt idx="85">
                  <c:v>4.8565907241659989E-2</c:v>
                </c:pt>
                <c:pt idx="86">
                  <c:v>5.6083741086233374E-2</c:v>
                </c:pt>
                <c:pt idx="87">
                  <c:v>6.1158252446940509E-2</c:v>
                </c:pt>
                <c:pt idx="88">
                  <c:v>8.4285922501926125E-2</c:v>
                </c:pt>
                <c:pt idx="89">
                  <c:v>0.10731860867740406</c:v>
                </c:pt>
                <c:pt idx="90">
                  <c:v>0.1250822630294024</c:v>
                </c:pt>
                <c:pt idx="91">
                  <c:v>0.1343705045553838</c:v>
                </c:pt>
                <c:pt idx="92">
                  <c:v>0.14593495934959355</c:v>
                </c:pt>
                <c:pt idx="93">
                  <c:v>0.10782631740452131</c:v>
                </c:pt>
                <c:pt idx="94">
                  <c:v>7.9915101582201054E-2</c:v>
                </c:pt>
                <c:pt idx="95">
                  <c:v>6.8818217255717462E-2</c:v>
                </c:pt>
                <c:pt idx="96">
                  <c:v>6.393720147524129E-2</c:v>
                </c:pt>
                <c:pt idx="97">
                  <c:v>5.1961663660092361E-2</c:v>
                </c:pt>
                <c:pt idx="98">
                  <c:v>7.5663312923704984E-2</c:v>
                </c:pt>
                <c:pt idx="99">
                  <c:v>8.2147272127905069E-2</c:v>
                </c:pt>
                <c:pt idx="100">
                  <c:v>8.8689065717449056E-2</c:v>
                </c:pt>
                <c:pt idx="101">
                  <c:v>9.4345872756257831E-2</c:v>
                </c:pt>
                <c:pt idx="102">
                  <c:v>8.6619703761852573E-2</c:v>
                </c:pt>
                <c:pt idx="103">
                  <c:v>7.4104149791582197E-2</c:v>
                </c:pt>
                <c:pt idx="104">
                  <c:v>7.0000690863131876E-2</c:v>
                </c:pt>
                <c:pt idx="105">
                  <c:v>6.5930730236464452E-2</c:v>
                </c:pt>
                <c:pt idx="106">
                  <c:v>7.7381809208496799E-2</c:v>
                </c:pt>
                <c:pt idx="107">
                  <c:v>7.9883902198884194E-2</c:v>
                </c:pt>
                <c:pt idx="108">
                  <c:v>7.1054287172193975E-2</c:v>
                </c:pt>
                <c:pt idx="109">
                  <c:v>6.7780087448928272E-2</c:v>
                </c:pt>
                <c:pt idx="110">
                  <c:v>6.1275710088148916E-2</c:v>
                </c:pt>
                <c:pt idx="111">
                  <c:v>4.6093962709369274E-2</c:v>
                </c:pt>
                <c:pt idx="112">
                  <c:v>2.9579157520436272E-2</c:v>
                </c:pt>
                <c:pt idx="113">
                  <c:v>3.3072749374895016E-2</c:v>
                </c:pt>
                <c:pt idx="114">
                  <c:v>3.0812198216094489E-2</c:v>
                </c:pt>
                <c:pt idx="115">
                  <c:v>3.6342124722701374E-2</c:v>
                </c:pt>
                <c:pt idx="116">
                  <c:v>4.7499276382110267E-2</c:v>
                </c:pt>
                <c:pt idx="117">
                  <c:v>8.1550389498363796E-2</c:v>
                </c:pt>
                <c:pt idx="118">
                  <c:v>0.10864669168176011</c:v>
                </c:pt>
                <c:pt idx="119">
                  <c:v>0.12383178055443023</c:v>
                </c:pt>
                <c:pt idx="120">
                  <c:v>0.12765339966832512</c:v>
                </c:pt>
                <c:pt idx="121">
                  <c:v>0.12637654510164453</c:v>
                </c:pt>
                <c:pt idx="122">
                  <c:v>0.14083591496854742</c:v>
                </c:pt>
                <c:pt idx="123">
                  <c:v>0.16376093258394553</c:v>
                </c:pt>
                <c:pt idx="124">
                  <c:v>0.14809365377859507</c:v>
                </c:pt>
                <c:pt idx="125">
                  <c:v>0.15437496105838133</c:v>
                </c:pt>
                <c:pt idx="126">
                  <c:v>0.14614788404898471</c:v>
                </c:pt>
                <c:pt idx="127">
                  <c:v>0.15684360280527865</c:v>
                </c:pt>
                <c:pt idx="128">
                  <c:v>0.1662540986522314</c:v>
                </c:pt>
                <c:pt idx="129">
                  <c:v>0.17182737920322411</c:v>
                </c:pt>
                <c:pt idx="130">
                  <c:v>0.17694970903006513</c:v>
                </c:pt>
                <c:pt idx="131">
                  <c:v>0.1731410829868969</c:v>
                </c:pt>
                <c:pt idx="132">
                  <c:v>0.16173438864697109</c:v>
                </c:pt>
                <c:pt idx="133">
                  <c:v>0.15861146144783844</c:v>
                </c:pt>
                <c:pt idx="134">
                  <c:v>0.15509439042322959</c:v>
                </c:pt>
                <c:pt idx="135">
                  <c:v>0.15519758160529218</c:v>
                </c:pt>
                <c:pt idx="136">
                  <c:v>0.16296590837745661</c:v>
                </c:pt>
                <c:pt idx="137">
                  <c:v>0.16709320564682573</c:v>
                </c:pt>
                <c:pt idx="138">
                  <c:v>0.16844375963020042</c:v>
                </c:pt>
                <c:pt idx="139">
                  <c:v>0.1697819951736268</c:v>
                </c:pt>
                <c:pt idx="140">
                  <c:v>0.17257639593648433</c:v>
                </c:pt>
                <c:pt idx="141">
                  <c:v>0.14437706780905257</c:v>
                </c:pt>
                <c:pt idx="142">
                  <c:v>0.15020284077753954</c:v>
                </c:pt>
                <c:pt idx="143">
                  <c:v>0.15214742460097685</c:v>
                </c:pt>
                <c:pt idx="144">
                  <c:v>0.15409334045189427</c:v>
                </c:pt>
                <c:pt idx="145">
                  <c:v>0.12112107132552641</c:v>
                </c:pt>
                <c:pt idx="146">
                  <c:v>0.12285637860490017</c:v>
                </c:pt>
                <c:pt idx="147">
                  <c:v>9.8856355670824181E-2</c:v>
                </c:pt>
                <c:pt idx="148">
                  <c:v>9.0913383131458803E-2</c:v>
                </c:pt>
                <c:pt idx="149">
                  <c:v>8.2998674456281618E-2</c:v>
                </c:pt>
                <c:pt idx="150">
                  <c:v>9.0131897925056714E-2</c:v>
                </c:pt>
                <c:pt idx="151">
                  <c:v>6.1845070979477113E-2</c:v>
                </c:pt>
                <c:pt idx="152">
                  <c:v>4.4798621580874443E-2</c:v>
                </c:pt>
                <c:pt idx="153">
                  <c:v>3.470080799406694E-2</c:v>
                </c:pt>
                <c:pt idx="154">
                  <c:v>5.5765227710445009E-2</c:v>
                </c:pt>
                <c:pt idx="155">
                  <c:v>5.7926681233309241E-2</c:v>
                </c:pt>
                <c:pt idx="156">
                  <c:v>4.9475704928469977E-2</c:v>
                </c:pt>
                <c:pt idx="157">
                  <c:v>4.2110932435825532E-2</c:v>
                </c:pt>
                <c:pt idx="158">
                  <c:v>3.9362534257185722E-2</c:v>
                </c:pt>
                <c:pt idx="159">
                  <c:v>5.8823529411764719E-2</c:v>
                </c:pt>
                <c:pt idx="160">
                  <c:v>5.3972811103716989E-2</c:v>
                </c:pt>
                <c:pt idx="161">
                  <c:v>5.7104705949678536E-2</c:v>
                </c:pt>
                <c:pt idx="162">
                  <c:v>6.1049184095610221E-2</c:v>
                </c:pt>
                <c:pt idx="163">
                  <c:v>5.1365952424361705E-2</c:v>
                </c:pt>
                <c:pt idx="164">
                  <c:v>5.9366121477386402E-2</c:v>
                </c:pt>
                <c:pt idx="165">
                  <c:v>3.4554195619066252E-2</c:v>
                </c:pt>
                <c:pt idx="166">
                  <c:v>2.6250973257579746E-2</c:v>
                </c:pt>
                <c:pt idx="167">
                  <c:v>1.7931380397982144E-2</c:v>
                </c:pt>
                <c:pt idx="168">
                  <c:v>1.8872291387407536E-2</c:v>
                </c:pt>
                <c:pt idx="169">
                  <c:v>-5.7275187740631894E-3</c:v>
                </c:pt>
                <c:pt idx="170">
                  <c:v>-3.0905997479987013E-2</c:v>
                </c:pt>
                <c:pt idx="171">
                  <c:v>-3.918321465897745E-2</c:v>
                </c:pt>
                <c:pt idx="172">
                  <c:v>-4.7403619197482372E-2</c:v>
                </c:pt>
                <c:pt idx="173">
                  <c:v>-3.4856423836084782E-2</c:v>
                </c:pt>
                <c:pt idx="174">
                  <c:v>-2.2096376005879881E-2</c:v>
                </c:pt>
                <c:pt idx="175">
                  <c:v>-6.8895290514784047E-2</c:v>
                </c:pt>
                <c:pt idx="176">
                  <c:v>-0.10162365848203281</c:v>
                </c:pt>
                <c:pt idx="177">
                  <c:v>-8.4537119644653602E-2</c:v>
                </c:pt>
                <c:pt idx="178">
                  <c:v>-0.10283190537569176</c:v>
                </c:pt>
                <c:pt idx="179">
                  <c:v>-0.16778190360715373</c:v>
                </c:pt>
                <c:pt idx="180">
                  <c:v>-0.18252238381144681</c:v>
                </c:pt>
                <c:pt idx="181">
                  <c:v>-0.20197767169577119</c:v>
                </c:pt>
                <c:pt idx="182">
                  <c:v>-0.20599337271286566</c:v>
                </c:pt>
                <c:pt idx="183">
                  <c:v>-0.25078933353621424</c:v>
                </c:pt>
                <c:pt idx="184">
                  <c:v>-0.23684861870037899</c:v>
                </c:pt>
                <c:pt idx="185">
                  <c:v>-0.21210465839094317</c:v>
                </c:pt>
                <c:pt idx="186">
                  <c:v>-0.20294829821560023</c:v>
                </c:pt>
                <c:pt idx="187">
                  <c:v>-0.21142508207057775</c:v>
                </c:pt>
                <c:pt idx="188">
                  <c:v>-0.22310098510668108</c:v>
                </c:pt>
                <c:pt idx="189">
                  <c:v>-0.21014299635141021</c:v>
                </c:pt>
                <c:pt idx="190">
                  <c:v>-0.20603748970861058</c:v>
                </c:pt>
                <c:pt idx="191">
                  <c:v>-0.18223350253807091</c:v>
                </c:pt>
                <c:pt idx="192">
                  <c:v>-0.16778809704321462</c:v>
                </c:pt>
                <c:pt idx="193">
                  <c:v>-0.17475682311833041</c:v>
                </c:pt>
                <c:pt idx="194">
                  <c:v>-0.19632489215493287</c:v>
                </c:pt>
                <c:pt idx="195">
                  <c:v>-0.19596753501132091</c:v>
                </c:pt>
                <c:pt idx="196">
                  <c:v>-0.18866329811667437</c:v>
                </c:pt>
                <c:pt idx="197">
                  <c:v>-0.18030253146034536</c:v>
                </c:pt>
                <c:pt idx="198">
                  <c:v>-0.18969025135714612</c:v>
                </c:pt>
                <c:pt idx="199">
                  <c:v>-0.23807005469568743</c:v>
                </c:pt>
                <c:pt idx="200">
                  <c:v>-0.36071791501310435</c:v>
                </c:pt>
                <c:pt idx="201">
                  <c:v>-0.1720553847286922</c:v>
                </c:pt>
                <c:pt idx="202">
                  <c:v>-0.19689086004297929</c:v>
                </c:pt>
                <c:pt idx="203">
                  <c:v>-0.1894854933007416</c:v>
                </c:pt>
                <c:pt idx="204">
                  <c:v>-0.19210252418749041</c:v>
                </c:pt>
                <c:pt idx="205">
                  <c:v>-0.17909332157975444</c:v>
                </c:pt>
                <c:pt idx="206">
                  <c:v>-0.17841543092056966</c:v>
                </c:pt>
                <c:pt idx="207">
                  <c:v>-0.16765020469885294</c:v>
                </c:pt>
                <c:pt idx="208">
                  <c:v>-0.15125595955531534</c:v>
                </c:pt>
                <c:pt idx="209">
                  <c:v>-0.16855115063070514</c:v>
                </c:pt>
                <c:pt idx="210">
                  <c:v>-0.17415482357721324</c:v>
                </c:pt>
                <c:pt idx="211">
                  <c:v>-0.17721730106371147</c:v>
                </c:pt>
                <c:pt idx="212">
                  <c:v>-0.17097956463793873</c:v>
                </c:pt>
                <c:pt idx="213">
                  <c:v>-0.15991759022449559</c:v>
                </c:pt>
                <c:pt idx="214">
                  <c:v>-0.147427143671779</c:v>
                </c:pt>
                <c:pt idx="215">
                  <c:v>-0.14132726040804044</c:v>
                </c:pt>
                <c:pt idx="216">
                  <c:v>-0.13353199943238259</c:v>
                </c:pt>
                <c:pt idx="217">
                  <c:v>-0.13476506746341377</c:v>
                </c:pt>
                <c:pt idx="218">
                  <c:v>-0.11751288497190049</c:v>
                </c:pt>
                <c:pt idx="219">
                  <c:v>-0.10959565361840173</c:v>
                </c:pt>
                <c:pt idx="220">
                  <c:v>-0.10289722476364749</c:v>
                </c:pt>
                <c:pt idx="221">
                  <c:v>-0.10045540572510048</c:v>
                </c:pt>
                <c:pt idx="222">
                  <c:v>-8.9323503646761226E-2</c:v>
                </c:pt>
                <c:pt idx="223">
                  <c:v>-7.1134263229481243E-2</c:v>
                </c:pt>
                <c:pt idx="224">
                  <c:v>-6.949015381718604E-2</c:v>
                </c:pt>
                <c:pt idx="225">
                  <c:v>-6.7831562852084359E-2</c:v>
                </c:pt>
                <c:pt idx="226">
                  <c:v>-7.168383434937986E-2</c:v>
                </c:pt>
                <c:pt idx="227">
                  <c:v>-5.6280561122244444E-2</c:v>
                </c:pt>
                <c:pt idx="228">
                  <c:v>-4.6747492649132139E-2</c:v>
                </c:pt>
                <c:pt idx="229">
                  <c:v>-4.0305010893246229E-2</c:v>
                </c:pt>
                <c:pt idx="230">
                  <c:v>-2.09277849740932E-2</c:v>
                </c:pt>
                <c:pt idx="231">
                  <c:v>8.8217784272335287E-3</c:v>
                </c:pt>
                <c:pt idx="232">
                  <c:v>1.6179934212754432E-3</c:v>
                </c:pt>
                <c:pt idx="233">
                  <c:v>3.6861401131744742E-3</c:v>
                </c:pt>
                <c:pt idx="234">
                  <c:v>1.2594958049862992E-3</c:v>
                </c:pt>
                <c:pt idx="235">
                  <c:v>-5.5087605569362763E-3</c:v>
                </c:pt>
                <c:pt idx="236">
                  <c:v>-3.4584035896549348E-2</c:v>
                </c:pt>
                <c:pt idx="237">
                  <c:v>-4.5470289521833962E-2</c:v>
                </c:pt>
                <c:pt idx="238">
                  <c:v>-6.3507292726655895E-2</c:v>
                </c:pt>
                <c:pt idx="239">
                  <c:v>-3.5440053009042738E-2</c:v>
                </c:pt>
                <c:pt idx="240">
                  <c:v>6.586712130239758E-2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1398-03-28</c:v>
                </c:pt>
                <c:pt idx="1">
                  <c:v>1398-03-29</c:v>
                </c:pt>
                <c:pt idx="2">
                  <c:v>1398-04-01</c:v>
                </c:pt>
                <c:pt idx="3">
                  <c:v>1398-04-02</c:v>
                </c:pt>
                <c:pt idx="4">
                  <c:v>1398-04-03</c:v>
                </c:pt>
                <c:pt idx="5">
                  <c:v>1398-04-04</c:v>
                </c:pt>
                <c:pt idx="6">
                  <c:v>1398-04-05</c:v>
                </c:pt>
                <c:pt idx="7">
                  <c:v>1398-04-09</c:v>
                </c:pt>
                <c:pt idx="8">
                  <c:v>1398-04-10</c:v>
                </c:pt>
                <c:pt idx="9">
                  <c:v>1398-04-11</c:v>
                </c:pt>
                <c:pt idx="10">
                  <c:v>1398-04-12</c:v>
                </c:pt>
                <c:pt idx="11">
                  <c:v>1398-04-15</c:v>
                </c:pt>
                <c:pt idx="12">
                  <c:v>1398-04-16</c:v>
                </c:pt>
                <c:pt idx="13">
                  <c:v>1398-04-17</c:v>
                </c:pt>
                <c:pt idx="14">
                  <c:v>1398-04-18</c:v>
                </c:pt>
                <c:pt idx="15">
                  <c:v>1398-04-19</c:v>
                </c:pt>
                <c:pt idx="16">
                  <c:v>1398-04-22</c:v>
                </c:pt>
                <c:pt idx="17">
                  <c:v>1398-04-23</c:v>
                </c:pt>
                <c:pt idx="18">
                  <c:v>1398-04-24</c:v>
                </c:pt>
                <c:pt idx="19">
                  <c:v>1398-04-25</c:v>
                </c:pt>
                <c:pt idx="20">
                  <c:v>1398-04-26</c:v>
                </c:pt>
                <c:pt idx="21">
                  <c:v>1398-04-29</c:v>
                </c:pt>
                <c:pt idx="22">
                  <c:v>1398-04-30</c:v>
                </c:pt>
                <c:pt idx="23">
                  <c:v>1398-04-31</c:v>
                </c:pt>
                <c:pt idx="24">
                  <c:v>1398-05-01</c:v>
                </c:pt>
                <c:pt idx="25">
                  <c:v>1398-05-02</c:v>
                </c:pt>
                <c:pt idx="26">
                  <c:v>1398-05-05</c:v>
                </c:pt>
                <c:pt idx="27">
                  <c:v>1398-05-06</c:v>
                </c:pt>
                <c:pt idx="28">
                  <c:v>1398-05-07</c:v>
                </c:pt>
                <c:pt idx="29">
                  <c:v>1398-05-08</c:v>
                </c:pt>
                <c:pt idx="30">
                  <c:v>1398-05-09</c:v>
                </c:pt>
                <c:pt idx="31">
                  <c:v>1398-05-12</c:v>
                </c:pt>
                <c:pt idx="32">
                  <c:v>1398-05-13</c:v>
                </c:pt>
                <c:pt idx="33">
                  <c:v>1398-05-14</c:v>
                </c:pt>
                <c:pt idx="34">
                  <c:v>1398-05-15</c:v>
                </c:pt>
                <c:pt idx="35">
                  <c:v>1398-05-16</c:v>
                </c:pt>
                <c:pt idx="36">
                  <c:v>1398-05-19</c:v>
                </c:pt>
                <c:pt idx="37">
                  <c:v>1398-05-20</c:v>
                </c:pt>
                <c:pt idx="38">
                  <c:v>1398-05-22</c:v>
                </c:pt>
                <c:pt idx="39">
                  <c:v>1398-05-23</c:v>
                </c:pt>
                <c:pt idx="40">
                  <c:v>1398-05-26</c:v>
                </c:pt>
                <c:pt idx="41">
                  <c:v>1398-05-27</c:v>
                </c:pt>
                <c:pt idx="42">
                  <c:v>1398-05-28</c:v>
                </c:pt>
                <c:pt idx="43">
                  <c:v>1398-05-30</c:v>
                </c:pt>
                <c:pt idx="44">
                  <c:v>1398-06-02</c:v>
                </c:pt>
                <c:pt idx="45">
                  <c:v>1398-06-03</c:v>
                </c:pt>
                <c:pt idx="46">
                  <c:v>1398-06-04</c:v>
                </c:pt>
                <c:pt idx="47">
                  <c:v>1398-06-05</c:v>
                </c:pt>
                <c:pt idx="48">
                  <c:v>1398-06-06</c:v>
                </c:pt>
                <c:pt idx="49">
                  <c:v>1398-06-09</c:v>
                </c:pt>
                <c:pt idx="50">
                  <c:v>1398-06-10</c:v>
                </c:pt>
                <c:pt idx="51">
                  <c:v>1398-06-11</c:v>
                </c:pt>
                <c:pt idx="52">
                  <c:v>1398-06-12</c:v>
                </c:pt>
                <c:pt idx="53">
                  <c:v>1398-06-13</c:v>
                </c:pt>
                <c:pt idx="54">
                  <c:v>1398-06-16</c:v>
                </c:pt>
                <c:pt idx="55">
                  <c:v>1398-06-17</c:v>
                </c:pt>
                <c:pt idx="56">
                  <c:v>1398-06-20</c:v>
                </c:pt>
                <c:pt idx="57">
                  <c:v>1398-06-23</c:v>
                </c:pt>
                <c:pt idx="58">
                  <c:v>1398-06-24</c:v>
                </c:pt>
                <c:pt idx="59">
                  <c:v>1398-06-25</c:v>
                </c:pt>
                <c:pt idx="60">
                  <c:v>1398-06-26</c:v>
                </c:pt>
                <c:pt idx="61">
                  <c:v>1398-06-27</c:v>
                </c:pt>
                <c:pt idx="62">
                  <c:v>1398-06-30</c:v>
                </c:pt>
                <c:pt idx="63">
                  <c:v>1398-06-31</c:v>
                </c:pt>
                <c:pt idx="64">
                  <c:v>1398-07-01</c:v>
                </c:pt>
                <c:pt idx="65">
                  <c:v>1398-07-02</c:v>
                </c:pt>
                <c:pt idx="66">
                  <c:v>1398-07-03</c:v>
                </c:pt>
                <c:pt idx="67">
                  <c:v>1398-07-06</c:v>
                </c:pt>
                <c:pt idx="68">
                  <c:v>1398-07-07</c:v>
                </c:pt>
                <c:pt idx="69">
                  <c:v>1398-07-08</c:v>
                </c:pt>
                <c:pt idx="70">
                  <c:v>1398-07-09</c:v>
                </c:pt>
                <c:pt idx="71">
                  <c:v>1398-07-10</c:v>
                </c:pt>
                <c:pt idx="72">
                  <c:v>1398-07-13</c:v>
                </c:pt>
                <c:pt idx="73">
                  <c:v>1398-07-14</c:v>
                </c:pt>
                <c:pt idx="74">
                  <c:v>1398-07-15</c:v>
                </c:pt>
                <c:pt idx="75">
                  <c:v>1398-07-16</c:v>
                </c:pt>
                <c:pt idx="76">
                  <c:v>1398-07-17</c:v>
                </c:pt>
                <c:pt idx="77">
                  <c:v>1398-07-20</c:v>
                </c:pt>
                <c:pt idx="78">
                  <c:v>1398-07-21</c:v>
                </c:pt>
                <c:pt idx="79">
                  <c:v>1398-07-22</c:v>
                </c:pt>
                <c:pt idx="80">
                  <c:v>1398-07-23</c:v>
                </c:pt>
                <c:pt idx="81">
                  <c:v>1398-07-24</c:v>
                </c:pt>
                <c:pt idx="82">
                  <c:v>1398-07-28</c:v>
                </c:pt>
                <c:pt idx="83">
                  <c:v>1398-07-29</c:v>
                </c:pt>
                <c:pt idx="84">
                  <c:v>1398-07-30</c:v>
                </c:pt>
                <c:pt idx="85">
                  <c:v>1398-08-01</c:v>
                </c:pt>
                <c:pt idx="86">
                  <c:v>1398-08-04</c:v>
                </c:pt>
                <c:pt idx="87">
                  <c:v>1398-08-06</c:v>
                </c:pt>
                <c:pt idx="88">
                  <c:v>1398-08-08</c:v>
                </c:pt>
                <c:pt idx="89">
                  <c:v>1398-08-11</c:v>
                </c:pt>
                <c:pt idx="90">
                  <c:v>1398-08-12</c:v>
                </c:pt>
                <c:pt idx="91">
                  <c:v>1398-08-13</c:v>
                </c:pt>
                <c:pt idx="92">
                  <c:v>1398-08-14</c:v>
                </c:pt>
                <c:pt idx="93">
                  <c:v>1398-08-18</c:v>
                </c:pt>
                <c:pt idx="94">
                  <c:v>1398-08-19</c:v>
                </c:pt>
                <c:pt idx="95">
                  <c:v>1398-08-20</c:v>
                </c:pt>
                <c:pt idx="96">
                  <c:v>1398-08-21</c:v>
                </c:pt>
                <c:pt idx="97">
                  <c:v>1398-08-22</c:v>
                </c:pt>
                <c:pt idx="98">
                  <c:v>1398-08-25</c:v>
                </c:pt>
                <c:pt idx="99">
                  <c:v>1398-08-26</c:v>
                </c:pt>
                <c:pt idx="100">
                  <c:v>1398-08-27</c:v>
                </c:pt>
                <c:pt idx="101">
                  <c:v>1398-08-28</c:v>
                </c:pt>
                <c:pt idx="102">
                  <c:v>1398-08-29</c:v>
                </c:pt>
                <c:pt idx="103">
                  <c:v>1398-09-02</c:v>
                </c:pt>
                <c:pt idx="104">
                  <c:v>1398-09-03</c:v>
                </c:pt>
                <c:pt idx="105">
                  <c:v>1398-09-04</c:v>
                </c:pt>
                <c:pt idx="106">
                  <c:v>1398-09-05</c:v>
                </c:pt>
                <c:pt idx="107">
                  <c:v>1398-09-06</c:v>
                </c:pt>
                <c:pt idx="108">
                  <c:v>1398-09-09</c:v>
                </c:pt>
                <c:pt idx="109">
                  <c:v>1398-09-10</c:v>
                </c:pt>
                <c:pt idx="110">
                  <c:v>1398-09-11</c:v>
                </c:pt>
                <c:pt idx="111">
                  <c:v>1398-09-12</c:v>
                </c:pt>
                <c:pt idx="112">
                  <c:v>1398-09-13</c:v>
                </c:pt>
                <c:pt idx="113">
                  <c:v>1398-09-16</c:v>
                </c:pt>
                <c:pt idx="114">
                  <c:v>1398-09-17</c:v>
                </c:pt>
                <c:pt idx="115">
                  <c:v>1398-09-18</c:v>
                </c:pt>
                <c:pt idx="116">
                  <c:v>1398-09-19</c:v>
                </c:pt>
                <c:pt idx="117">
                  <c:v>1398-09-20</c:v>
                </c:pt>
                <c:pt idx="118">
                  <c:v>1398-09-23</c:v>
                </c:pt>
                <c:pt idx="119">
                  <c:v>1398-09-24</c:v>
                </c:pt>
                <c:pt idx="120">
                  <c:v>1398-09-25</c:v>
                </c:pt>
                <c:pt idx="121">
                  <c:v>1398-09-26</c:v>
                </c:pt>
                <c:pt idx="122">
                  <c:v>1398-09-27</c:v>
                </c:pt>
                <c:pt idx="123">
                  <c:v>1398-09-30</c:v>
                </c:pt>
                <c:pt idx="124">
                  <c:v>1398-10-01</c:v>
                </c:pt>
                <c:pt idx="125">
                  <c:v>1398-10-02</c:v>
                </c:pt>
                <c:pt idx="126">
                  <c:v>1398-10-03</c:v>
                </c:pt>
                <c:pt idx="127">
                  <c:v>1398-10-04</c:v>
                </c:pt>
                <c:pt idx="128">
                  <c:v>1398-10-07</c:v>
                </c:pt>
                <c:pt idx="129">
                  <c:v>1398-10-08</c:v>
                </c:pt>
                <c:pt idx="130">
                  <c:v>1398-10-09</c:v>
                </c:pt>
                <c:pt idx="131">
                  <c:v>1398-10-10</c:v>
                </c:pt>
                <c:pt idx="132">
                  <c:v>1398-10-11</c:v>
                </c:pt>
                <c:pt idx="133">
                  <c:v>1398-10-14</c:v>
                </c:pt>
                <c:pt idx="134">
                  <c:v>1398-10-15</c:v>
                </c:pt>
                <c:pt idx="135">
                  <c:v>1398-10-17</c:v>
                </c:pt>
                <c:pt idx="136">
                  <c:v>1398-10-18</c:v>
                </c:pt>
                <c:pt idx="137">
                  <c:v>1398-10-21</c:v>
                </c:pt>
                <c:pt idx="138">
                  <c:v>1398-10-22</c:v>
                </c:pt>
                <c:pt idx="139">
                  <c:v>1398-10-23</c:v>
                </c:pt>
                <c:pt idx="140">
                  <c:v>1398-10-24</c:v>
                </c:pt>
                <c:pt idx="141">
                  <c:v>1398-10-25</c:v>
                </c:pt>
                <c:pt idx="142">
                  <c:v>1398-10-28</c:v>
                </c:pt>
                <c:pt idx="143">
                  <c:v>1398-10-29</c:v>
                </c:pt>
                <c:pt idx="144">
                  <c:v>1398-10-30</c:v>
                </c:pt>
                <c:pt idx="145">
                  <c:v>1398-11-01</c:v>
                </c:pt>
                <c:pt idx="146">
                  <c:v>1398-11-02</c:v>
                </c:pt>
                <c:pt idx="147">
                  <c:v>1398-11-05</c:v>
                </c:pt>
                <c:pt idx="148">
                  <c:v>1398-11-06</c:v>
                </c:pt>
                <c:pt idx="149">
                  <c:v>1398-11-07</c:v>
                </c:pt>
                <c:pt idx="150">
                  <c:v>1398-11-08</c:v>
                </c:pt>
                <c:pt idx="151">
                  <c:v>1398-11-12</c:v>
                </c:pt>
                <c:pt idx="152">
                  <c:v>1398-11-13</c:v>
                </c:pt>
                <c:pt idx="153">
                  <c:v>1398-11-14</c:v>
                </c:pt>
                <c:pt idx="154">
                  <c:v>1398-11-15</c:v>
                </c:pt>
                <c:pt idx="155">
                  <c:v>1398-11-16</c:v>
                </c:pt>
                <c:pt idx="156">
                  <c:v>1398-11-19</c:v>
                </c:pt>
                <c:pt idx="157">
                  <c:v>1398-11-20</c:v>
                </c:pt>
                <c:pt idx="158">
                  <c:v>1398-11-21</c:v>
                </c:pt>
                <c:pt idx="159">
                  <c:v>1398-11-23</c:v>
                </c:pt>
                <c:pt idx="160">
                  <c:v>1398-11-26</c:v>
                </c:pt>
                <c:pt idx="161">
                  <c:v>1398-11-27</c:v>
                </c:pt>
                <c:pt idx="162">
                  <c:v>1398-11-28</c:v>
                </c:pt>
                <c:pt idx="163">
                  <c:v>1398-11-29</c:v>
                </c:pt>
                <c:pt idx="164">
                  <c:v>1398-11-30</c:v>
                </c:pt>
                <c:pt idx="165">
                  <c:v>1398-12-03</c:v>
                </c:pt>
                <c:pt idx="166">
                  <c:v>1398-12-04</c:v>
                </c:pt>
                <c:pt idx="167">
                  <c:v>1398-12-05</c:v>
                </c:pt>
                <c:pt idx="168">
                  <c:v>1398-12-06</c:v>
                </c:pt>
                <c:pt idx="169">
                  <c:v>1398-12-07</c:v>
                </c:pt>
                <c:pt idx="170">
                  <c:v>1398-12-10</c:v>
                </c:pt>
                <c:pt idx="171">
                  <c:v>1398-12-11</c:v>
                </c:pt>
                <c:pt idx="172">
                  <c:v>1398-12-12</c:v>
                </c:pt>
                <c:pt idx="173">
                  <c:v>1398-12-13</c:v>
                </c:pt>
                <c:pt idx="174">
                  <c:v>1398-12-14</c:v>
                </c:pt>
                <c:pt idx="175">
                  <c:v>1398-12-17</c:v>
                </c:pt>
                <c:pt idx="176">
                  <c:v>1398-12-19</c:v>
                </c:pt>
                <c:pt idx="177">
                  <c:v>1398-12-20</c:v>
                </c:pt>
                <c:pt idx="178">
                  <c:v>1398-12-21</c:v>
                </c:pt>
                <c:pt idx="179">
                  <c:v>1398-12-24</c:v>
                </c:pt>
                <c:pt idx="180">
                  <c:v>1398-12-25</c:v>
                </c:pt>
                <c:pt idx="181">
                  <c:v>1398-12-26</c:v>
                </c:pt>
                <c:pt idx="182">
                  <c:v>1398-12-27</c:v>
                </c:pt>
                <c:pt idx="183">
                  <c:v>1398-12-28</c:v>
                </c:pt>
                <c:pt idx="184">
                  <c:v>1399-01-05</c:v>
                </c:pt>
                <c:pt idx="185">
                  <c:v>1399-01-06</c:v>
                </c:pt>
                <c:pt idx="186">
                  <c:v>1399-01-09</c:v>
                </c:pt>
                <c:pt idx="187">
                  <c:v>1399-01-10</c:v>
                </c:pt>
                <c:pt idx="188">
                  <c:v>1399-01-11</c:v>
                </c:pt>
                <c:pt idx="189">
                  <c:v>1399-01-16</c:v>
                </c:pt>
                <c:pt idx="190">
                  <c:v>1399-01-17</c:v>
                </c:pt>
                <c:pt idx="191">
                  <c:v>1399-01-18</c:v>
                </c:pt>
                <c:pt idx="192">
                  <c:v>1399-01-19</c:v>
                </c:pt>
                <c:pt idx="193">
                  <c:v>1399-01-20</c:v>
                </c:pt>
                <c:pt idx="194">
                  <c:v>1399-01-23</c:v>
                </c:pt>
                <c:pt idx="195">
                  <c:v>1399-01-24</c:v>
                </c:pt>
                <c:pt idx="196">
                  <c:v>1399-01-25</c:v>
                </c:pt>
                <c:pt idx="197">
                  <c:v>1399-01-26</c:v>
                </c:pt>
                <c:pt idx="198">
                  <c:v>1399-01-27</c:v>
                </c:pt>
                <c:pt idx="199">
                  <c:v>1399-01-30</c:v>
                </c:pt>
                <c:pt idx="200">
                  <c:v>1399-01-31</c:v>
                </c:pt>
                <c:pt idx="201">
                  <c:v>1399-02-01</c:v>
                </c:pt>
                <c:pt idx="202">
                  <c:v>1399-02-02</c:v>
                </c:pt>
                <c:pt idx="203">
                  <c:v>1399-02-03</c:v>
                </c:pt>
                <c:pt idx="204">
                  <c:v>1399-02-06</c:v>
                </c:pt>
                <c:pt idx="205">
                  <c:v>1399-02-07</c:v>
                </c:pt>
                <c:pt idx="206">
                  <c:v>1399-02-08</c:v>
                </c:pt>
                <c:pt idx="207">
                  <c:v>1399-02-09</c:v>
                </c:pt>
                <c:pt idx="208">
                  <c:v>1399-02-10</c:v>
                </c:pt>
                <c:pt idx="209">
                  <c:v>1399-02-13</c:v>
                </c:pt>
                <c:pt idx="210">
                  <c:v>1399-02-14</c:v>
                </c:pt>
                <c:pt idx="211">
                  <c:v>1399-02-15</c:v>
                </c:pt>
                <c:pt idx="212">
                  <c:v>1399-02-16</c:v>
                </c:pt>
                <c:pt idx="213">
                  <c:v>1399-02-17</c:v>
                </c:pt>
                <c:pt idx="214">
                  <c:v>1399-02-20</c:v>
                </c:pt>
                <c:pt idx="215">
                  <c:v>1399-02-21</c:v>
                </c:pt>
                <c:pt idx="216">
                  <c:v>1399-02-22</c:v>
                </c:pt>
                <c:pt idx="217">
                  <c:v>1399-02-23</c:v>
                </c:pt>
                <c:pt idx="218">
                  <c:v>1399-02-24</c:v>
                </c:pt>
                <c:pt idx="219">
                  <c:v>1399-02-27</c:v>
                </c:pt>
                <c:pt idx="220">
                  <c:v>1399-02-28</c:v>
                </c:pt>
                <c:pt idx="221">
                  <c:v>1399-02-29</c:v>
                </c:pt>
                <c:pt idx="222">
                  <c:v>1399-02-30</c:v>
                </c:pt>
                <c:pt idx="223">
                  <c:v>1399-02-31</c:v>
                </c:pt>
                <c:pt idx="224">
                  <c:v>1399-03-03</c:v>
                </c:pt>
                <c:pt idx="225">
                  <c:v>1399-03-06</c:v>
                </c:pt>
                <c:pt idx="226">
                  <c:v>1399-03-07</c:v>
                </c:pt>
                <c:pt idx="227">
                  <c:v>1399-03-10</c:v>
                </c:pt>
                <c:pt idx="228">
                  <c:v>1399-03-11</c:v>
                </c:pt>
                <c:pt idx="229">
                  <c:v>1399-03-12</c:v>
                </c:pt>
                <c:pt idx="230">
                  <c:v>1399-03-13</c:v>
                </c:pt>
                <c:pt idx="231">
                  <c:v>1399-03-17</c:v>
                </c:pt>
                <c:pt idx="232">
                  <c:v>1399-03-18</c:v>
                </c:pt>
                <c:pt idx="233">
                  <c:v>1399-03-19</c:v>
                </c:pt>
                <c:pt idx="234">
                  <c:v>1399-03-20</c:v>
                </c:pt>
                <c:pt idx="235">
                  <c:v>1399-03-21</c:v>
                </c:pt>
                <c:pt idx="236">
                  <c:v>1399-03-24</c:v>
                </c:pt>
                <c:pt idx="237">
                  <c:v>1399-03-25</c:v>
                </c:pt>
                <c:pt idx="238">
                  <c:v>1399-03-26</c:v>
                </c:pt>
                <c:pt idx="239">
                  <c:v>1399-03-27</c:v>
                </c:pt>
                <c:pt idx="240">
                  <c:v>1399-03-31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6.0261707988980673E-2</c:v>
                </c:pt>
                <c:pt idx="1">
                  <c:v>7.4670354091560087E-2</c:v>
                </c:pt>
                <c:pt idx="2">
                  <c:v>8.172838280551975E-2</c:v>
                </c:pt>
                <c:pt idx="3">
                  <c:v>8.1082421192250065E-2</c:v>
                </c:pt>
                <c:pt idx="4">
                  <c:v>7.380421313506802E-2</c:v>
                </c:pt>
                <c:pt idx="5">
                  <c:v>8.1152484920990808E-2</c:v>
                </c:pt>
                <c:pt idx="6">
                  <c:v>7.898152770843736E-2</c:v>
                </c:pt>
                <c:pt idx="7">
                  <c:v>9.3432701445505861E-2</c:v>
                </c:pt>
                <c:pt idx="8">
                  <c:v>9.8207171314740993E-2</c:v>
                </c:pt>
                <c:pt idx="9">
                  <c:v>0.10114873937043112</c:v>
                </c:pt>
                <c:pt idx="10">
                  <c:v>0.1053051455923415</c:v>
                </c:pt>
                <c:pt idx="11">
                  <c:v>0.11568081477021885</c:v>
                </c:pt>
                <c:pt idx="12">
                  <c:v>0.10569711419063221</c:v>
                </c:pt>
                <c:pt idx="13">
                  <c:v>9.5178072711994188E-2</c:v>
                </c:pt>
                <c:pt idx="14">
                  <c:v>9.9689088486403898E-2</c:v>
                </c:pt>
                <c:pt idx="15">
                  <c:v>9.048825650521386E-2</c:v>
                </c:pt>
                <c:pt idx="16">
                  <c:v>9.6633813866823681E-2</c:v>
                </c:pt>
                <c:pt idx="17">
                  <c:v>9.5876983397659821E-2</c:v>
                </c:pt>
                <c:pt idx="18">
                  <c:v>9.9132650561082114E-2</c:v>
                </c:pt>
                <c:pt idx="19">
                  <c:v>9.267104942780624E-2</c:v>
                </c:pt>
                <c:pt idx="20">
                  <c:v>9.2957471712836526E-2</c:v>
                </c:pt>
                <c:pt idx="21">
                  <c:v>8.8233865876754081E-2</c:v>
                </c:pt>
                <c:pt idx="22">
                  <c:v>8.8828695324741469E-2</c:v>
                </c:pt>
                <c:pt idx="23">
                  <c:v>8.6645932549324511E-2</c:v>
                </c:pt>
                <c:pt idx="24">
                  <c:v>7.9260046367851666E-2</c:v>
                </c:pt>
                <c:pt idx="25">
                  <c:v>7.6026770667822152E-2</c:v>
                </c:pt>
                <c:pt idx="26">
                  <c:v>7.614286400999859E-2</c:v>
                </c:pt>
                <c:pt idx="27">
                  <c:v>7.4985002999400141E-2</c:v>
                </c:pt>
                <c:pt idx="28">
                  <c:v>7.0363086958607157E-2</c:v>
                </c:pt>
                <c:pt idx="29">
                  <c:v>6.8550121898752314E-2</c:v>
                </c:pt>
                <c:pt idx="30">
                  <c:v>7.3663938372652948E-2</c:v>
                </c:pt>
                <c:pt idx="31">
                  <c:v>5.2679382379654971E-2</c:v>
                </c:pt>
                <c:pt idx="32">
                  <c:v>5.333189225540691E-2</c:v>
                </c:pt>
                <c:pt idx="33">
                  <c:v>3.0648575827559643E-2</c:v>
                </c:pt>
                <c:pt idx="34">
                  <c:v>2.284920482851116E-2</c:v>
                </c:pt>
                <c:pt idx="35">
                  <c:v>3.1315739147064425E-2</c:v>
                </c:pt>
                <c:pt idx="36">
                  <c:v>3.0644466771924783E-2</c:v>
                </c:pt>
                <c:pt idx="37">
                  <c:v>4.3276723922121452E-2</c:v>
                </c:pt>
                <c:pt idx="38">
                  <c:v>4.676171475840607E-2</c:v>
                </c:pt>
                <c:pt idx="39">
                  <c:v>7.5157201317496813E-2</c:v>
                </c:pt>
                <c:pt idx="40">
                  <c:v>7.5760603487036171E-2</c:v>
                </c:pt>
                <c:pt idx="41">
                  <c:v>7.2317959956170963E-2</c:v>
                </c:pt>
                <c:pt idx="42">
                  <c:v>7.6491630417170331E-2</c:v>
                </c:pt>
                <c:pt idx="43">
                  <c:v>7.3362924542416774E-2</c:v>
                </c:pt>
                <c:pt idx="44">
                  <c:v>5.5846853977047806E-2</c:v>
                </c:pt>
                <c:pt idx="45">
                  <c:v>4.8158361236950942E-2</c:v>
                </c:pt>
                <c:pt idx="46">
                  <c:v>4.051321317783807E-2</c:v>
                </c:pt>
                <c:pt idx="47">
                  <c:v>4.9337910740559154E-2</c:v>
                </c:pt>
                <c:pt idx="48">
                  <c:v>4.1944755687630897E-2</c:v>
                </c:pt>
                <c:pt idx="49">
                  <c:v>4.0918115345503825E-2</c:v>
                </c:pt>
                <c:pt idx="50">
                  <c:v>4.336870669186399E-2</c:v>
                </c:pt>
                <c:pt idx="51">
                  <c:v>4.9328663164039721E-2</c:v>
                </c:pt>
                <c:pt idx="52">
                  <c:v>4.0820302986019685E-2</c:v>
                </c:pt>
                <c:pt idx="53">
                  <c:v>5.2164968652037569E-2</c:v>
                </c:pt>
                <c:pt idx="54">
                  <c:v>5.7363350373574651E-2</c:v>
                </c:pt>
                <c:pt idx="55">
                  <c:v>7.4760287654814128E-2</c:v>
                </c:pt>
                <c:pt idx="56">
                  <c:v>6.0998884620151239E-2</c:v>
                </c:pt>
                <c:pt idx="57">
                  <c:v>5.3580259123726659E-2</c:v>
                </c:pt>
                <c:pt idx="58">
                  <c:v>5.3118811881188055E-2</c:v>
                </c:pt>
                <c:pt idx="59">
                  <c:v>5.812227938266723E-2</c:v>
                </c:pt>
                <c:pt idx="60">
                  <c:v>5.721516474791577E-2</c:v>
                </c:pt>
                <c:pt idx="61">
                  <c:v>5.2121332030815148E-2</c:v>
                </c:pt>
                <c:pt idx="62">
                  <c:v>5.5215178615544369E-2</c:v>
                </c:pt>
                <c:pt idx="63">
                  <c:v>6.4512917517049129E-2</c:v>
                </c:pt>
                <c:pt idx="64">
                  <c:v>6.3051388127398633E-2</c:v>
                </c:pt>
                <c:pt idx="65">
                  <c:v>6.7638659251465505E-2</c:v>
                </c:pt>
                <c:pt idx="66">
                  <c:v>4.520245398773004E-2</c:v>
                </c:pt>
                <c:pt idx="67">
                  <c:v>4.7630191653939002E-2</c:v>
                </c:pt>
                <c:pt idx="68">
                  <c:v>4.4886922320550582E-2</c:v>
                </c:pt>
                <c:pt idx="69">
                  <c:v>4.2667974497302641E-2</c:v>
                </c:pt>
                <c:pt idx="70">
                  <c:v>2.8728035603846624E-2</c:v>
                </c:pt>
                <c:pt idx="71">
                  <c:v>1.3097481997003557E-2</c:v>
                </c:pt>
                <c:pt idx="72">
                  <c:v>1.5736974627154732E-2</c:v>
                </c:pt>
                <c:pt idx="73">
                  <c:v>2.206634517024697E-2</c:v>
                </c:pt>
                <c:pt idx="74">
                  <c:v>1.5770260403991321E-2</c:v>
                </c:pt>
                <c:pt idx="75">
                  <c:v>2.734528971225858E-2</c:v>
                </c:pt>
                <c:pt idx="76">
                  <c:v>2.2906050561519731E-2</c:v>
                </c:pt>
                <c:pt idx="77">
                  <c:v>2.4408320569198283E-2</c:v>
                </c:pt>
                <c:pt idx="78">
                  <c:v>2.36274848320428E-2</c:v>
                </c:pt>
                <c:pt idx="79">
                  <c:v>3.345061697804641E-2</c:v>
                </c:pt>
                <c:pt idx="80">
                  <c:v>4.944363325109502E-2</c:v>
                </c:pt>
                <c:pt idx="81">
                  <c:v>5.7909390027841123E-2</c:v>
                </c:pt>
                <c:pt idx="82">
                  <c:v>5.9840225091694732E-2</c:v>
                </c:pt>
                <c:pt idx="83">
                  <c:v>4.3598752907408445E-2</c:v>
                </c:pt>
                <c:pt idx="84">
                  <c:v>4.3995477559848561E-2</c:v>
                </c:pt>
                <c:pt idx="85">
                  <c:v>4.9514227942989653E-2</c:v>
                </c:pt>
                <c:pt idx="86">
                  <c:v>4.4996297210565084E-2</c:v>
                </c:pt>
                <c:pt idx="87">
                  <c:v>4.3026706231453993E-2</c:v>
                </c:pt>
                <c:pt idx="88">
                  <c:v>5.6333100069979158E-2</c:v>
                </c:pt>
                <c:pt idx="89">
                  <c:v>5.9563420044363768E-2</c:v>
                </c:pt>
                <c:pt idx="90">
                  <c:v>4.78366735343696E-2</c:v>
                </c:pt>
                <c:pt idx="91">
                  <c:v>4.5660508888114348E-2</c:v>
                </c:pt>
                <c:pt idx="92">
                  <c:v>5.7925616547334968E-2</c:v>
                </c:pt>
                <c:pt idx="93">
                  <c:v>4.5332678615271238E-2</c:v>
                </c:pt>
                <c:pt idx="94">
                  <c:v>3.8471387286761249E-2</c:v>
                </c:pt>
                <c:pt idx="95">
                  <c:v>3.4212575433132164E-2</c:v>
                </c:pt>
                <c:pt idx="96">
                  <c:v>3.7042438384133014E-2</c:v>
                </c:pt>
                <c:pt idx="97">
                  <c:v>2.6734594856865801E-2</c:v>
                </c:pt>
                <c:pt idx="98">
                  <c:v>2.8070107183846726E-2</c:v>
                </c:pt>
                <c:pt idx="99">
                  <c:v>2.8319789791251049E-2</c:v>
                </c:pt>
                <c:pt idx="100">
                  <c:v>4.0667618531829985E-2</c:v>
                </c:pt>
                <c:pt idx="101">
                  <c:v>4.9203766701178209E-2</c:v>
                </c:pt>
                <c:pt idx="102">
                  <c:v>5.0325315457413256E-2</c:v>
                </c:pt>
                <c:pt idx="103">
                  <c:v>3.2966765014264432E-2</c:v>
                </c:pt>
                <c:pt idx="104">
                  <c:v>2.7262124599086279E-2</c:v>
                </c:pt>
                <c:pt idx="105">
                  <c:v>2.6040151294733693E-2</c:v>
                </c:pt>
                <c:pt idx="106">
                  <c:v>1.8715274393215742E-2</c:v>
                </c:pt>
                <c:pt idx="107">
                  <c:v>2.468289338361318E-2</c:v>
                </c:pt>
                <c:pt idx="108">
                  <c:v>2.3278157645750586E-2</c:v>
                </c:pt>
                <c:pt idx="109">
                  <c:v>2.1399737366859517E-2</c:v>
                </c:pt>
                <c:pt idx="110">
                  <c:v>2.9702002931118798E-2</c:v>
                </c:pt>
                <c:pt idx="111">
                  <c:v>3.5689739813451249E-2</c:v>
                </c:pt>
                <c:pt idx="112">
                  <c:v>2.9909989130302073E-2</c:v>
                </c:pt>
                <c:pt idx="113">
                  <c:v>4.0128273911134826E-2</c:v>
                </c:pt>
                <c:pt idx="114">
                  <c:v>3.1811828216127713E-2</c:v>
                </c:pt>
                <c:pt idx="115">
                  <c:v>2.0487106017191836E-2</c:v>
                </c:pt>
                <c:pt idx="116">
                  <c:v>1.8133231532735383E-2</c:v>
                </c:pt>
                <c:pt idx="117">
                  <c:v>2.1890821175090558E-2</c:v>
                </c:pt>
                <c:pt idx="118">
                  <c:v>2.4442846872753332E-2</c:v>
                </c:pt>
                <c:pt idx="119">
                  <c:v>3.16962562717098E-2</c:v>
                </c:pt>
                <c:pt idx="120">
                  <c:v>3.9686404363069583E-2</c:v>
                </c:pt>
                <c:pt idx="121">
                  <c:v>4.4905092480217457E-2</c:v>
                </c:pt>
                <c:pt idx="122">
                  <c:v>4.8377338399361092E-2</c:v>
                </c:pt>
                <c:pt idx="123">
                  <c:v>6.7066389439582208E-2</c:v>
                </c:pt>
                <c:pt idx="124">
                  <c:v>5.546397750412102E-2</c:v>
                </c:pt>
                <c:pt idx="125">
                  <c:v>6.0779928036565289E-2</c:v>
                </c:pt>
                <c:pt idx="126">
                  <c:v>5.2374740300526579E-2</c:v>
                </c:pt>
                <c:pt idx="127">
                  <c:v>5.4566201731065744E-2</c:v>
                </c:pt>
                <c:pt idx="128">
                  <c:v>6.0919260700389222E-2</c:v>
                </c:pt>
                <c:pt idx="129">
                  <c:v>5.6592821901905621E-2</c:v>
                </c:pt>
                <c:pt idx="130">
                  <c:v>5.9933677947917596E-2</c:v>
                </c:pt>
                <c:pt idx="131">
                  <c:v>6.5033080127419707E-2</c:v>
                </c:pt>
                <c:pt idx="132">
                  <c:v>5.6460540882492527E-2</c:v>
                </c:pt>
                <c:pt idx="133">
                  <c:v>4.8487717254102503E-2</c:v>
                </c:pt>
                <c:pt idx="134">
                  <c:v>4.0693184012357664E-2</c:v>
                </c:pt>
                <c:pt idx="135">
                  <c:v>4.7527047913446641E-2</c:v>
                </c:pt>
                <c:pt idx="136">
                  <c:v>4.9083642035484543E-2</c:v>
                </c:pt>
                <c:pt idx="137">
                  <c:v>4.4372982637180591E-2</c:v>
                </c:pt>
                <c:pt idx="138">
                  <c:v>4.2834630628909798E-2</c:v>
                </c:pt>
                <c:pt idx="139">
                  <c:v>3.6737588652482334E-2</c:v>
                </c:pt>
                <c:pt idx="140">
                  <c:v>4.683785068949109E-2</c:v>
                </c:pt>
                <c:pt idx="141">
                  <c:v>4.3350268268363301E-2</c:v>
                </c:pt>
                <c:pt idx="142">
                  <c:v>3.0300554420776171E-2</c:v>
                </c:pt>
                <c:pt idx="143">
                  <c:v>2.6046986721144139E-2</c:v>
                </c:pt>
                <c:pt idx="144">
                  <c:v>3.0788637637824801E-2</c:v>
                </c:pt>
                <c:pt idx="145">
                  <c:v>2.0194534506716044E-2</c:v>
                </c:pt>
                <c:pt idx="146">
                  <c:v>1.9062195631000423E-2</c:v>
                </c:pt>
                <c:pt idx="147">
                  <c:v>9.1016057585824317E-3</c:v>
                </c:pt>
                <c:pt idx="148">
                  <c:v>5.8040444055460494E-3</c:v>
                </c:pt>
                <c:pt idx="149">
                  <c:v>-2.0287716709701531E-3</c:v>
                </c:pt>
                <c:pt idx="150">
                  <c:v>-8.4855192768862331E-3</c:v>
                </c:pt>
                <c:pt idx="151">
                  <c:v>-1.8359988906351155E-2</c:v>
                </c:pt>
                <c:pt idx="152">
                  <c:v>-2.3365240456694747E-2</c:v>
                </c:pt>
                <c:pt idx="153">
                  <c:v>-3.3699059561128397E-2</c:v>
                </c:pt>
                <c:pt idx="154">
                  <c:v>-2.9741656706812503E-2</c:v>
                </c:pt>
                <c:pt idx="155">
                  <c:v>-2.1457247012136027E-2</c:v>
                </c:pt>
                <c:pt idx="156">
                  <c:v>-2.4862198341747965E-2</c:v>
                </c:pt>
                <c:pt idx="157">
                  <c:v>-2.9427736247992553E-2</c:v>
                </c:pt>
                <c:pt idx="158">
                  <c:v>-3.3758197099842957E-2</c:v>
                </c:pt>
                <c:pt idx="159">
                  <c:v>-4.0938915072544102E-2</c:v>
                </c:pt>
                <c:pt idx="160">
                  <c:v>-4.8746486013180435E-2</c:v>
                </c:pt>
                <c:pt idx="161">
                  <c:v>-5.4908256880733974E-2</c:v>
                </c:pt>
                <c:pt idx="162">
                  <c:v>-4.5730435991289453E-2</c:v>
                </c:pt>
                <c:pt idx="163">
                  <c:v>-3.8247793396534835E-2</c:v>
                </c:pt>
                <c:pt idx="164">
                  <c:v>-3.3166721165973745E-2</c:v>
                </c:pt>
                <c:pt idx="165">
                  <c:v>-3.2142312698617448E-2</c:v>
                </c:pt>
                <c:pt idx="166">
                  <c:v>-3.1798966651009897E-2</c:v>
                </c:pt>
                <c:pt idx="167">
                  <c:v>-6.0088640074644206E-2</c:v>
                </c:pt>
                <c:pt idx="168">
                  <c:v>-6.4851508228821797E-2</c:v>
                </c:pt>
                <c:pt idx="169">
                  <c:v>-8.5418106427090579E-2</c:v>
                </c:pt>
                <c:pt idx="170">
                  <c:v>-0.11101492433948534</c:v>
                </c:pt>
                <c:pt idx="171">
                  <c:v>-0.11957124376270556</c:v>
                </c:pt>
                <c:pt idx="172">
                  <c:v>-0.12172950025379536</c:v>
                </c:pt>
                <c:pt idx="173">
                  <c:v>-0.10843872154518275</c:v>
                </c:pt>
                <c:pt idx="174">
                  <c:v>-9.8229109020475991E-2</c:v>
                </c:pt>
                <c:pt idx="175">
                  <c:v>-0.15886953801230574</c:v>
                </c:pt>
                <c:pt idx="176">
                  <c:v>-0.20098426110775802</c:v>
                </c:pt>
                <c:pt idx="177">
                  <c:v>-0.17606059197992663</c:v>
                </c:pt>
                <c:pt idx="178">
                  <c:v>-0.16909294512877926</c:v>
                </c:pt>
                <c:pt idx="179">
                  <c:v>-0.20058873002523125</c:v>
                </c:pt>
                <c:pt idx="180">
                  <c:v>-0.20526495484995122</c:v>
                </c:pt>
                <c:pt idx="181">
                  <c:v>-0.23952972283866092</c:v>
                </c:pt>
                <c:pt idx="182">
                  <c:v>-0.25216404143607207</c:v>
                </c:pt>
                <c:pt idx="183">
                  <c:v>-0.25028344671201819</c:v>
                </c:pt>
                <c:pt idx="184">
                  <c:v>-0.25316396142084219</c:v>
                </c:pt>
                <c:pt idx="185">
                  <c:v>-0.23862294698696596</c:v>
                </c:pt>
                <c:pt idx="186">
                  <c:v>-0.2201453322034812</c:v>
                </c:pt>
                <c:pt idx="187">
                  <c:v>-0.22435039460931361</c:v>
                </c:pt>
                <c:pt idx="188">
                  <c:v>-0.23463067393916981</c:v>
                </c:pt>
                <c:pt idx="189">
                  <c:v>-0.22883651639938629</c:v>
                </c:pt>
                <c:pt idx="190">
                  <c:v>-0.21512697828487315</c:v>
                </c:pt>
                <c:pt idx="191">
                  <c:v>-0.20485088365242998</c:v>
                </c:pt>
                <c:pt idx="192">
                  <c:v>-0.19279743949895234</c:v>
                </c:pt>
                <c:pt idx="193">
                  <c:v>-0.2001381851681252</c:v>
                </c:pt>
                <c:pt idx="194">
                  <c:v>-0.21100427926297416</c:v>
                </c:pt>
                <c:pt idx="195">
                  <c:v>-0.21030937174434938</c:v>
                </c:pt>
                <c:pt idx="196">
                  <c:v>-0.21105162870882854</c:v>
                </c:pt>
                <c:pt idx="197">
                  <c:v>-0.19743403753740141</c:v>
                </c:pt>
                <c:pt idx="198">
                  <c:v>-0.20214839323754696</c:v>
                </c:pt>
                <c:pt idx="199">
                  <c:v>-0.20847290303761845</c:v>
                </c:pt>
                <c:pt idx="200">
                  <c:v>-0.19906580574254706</c:v>
                </c:pt>
                <c:pt idx="201">
                  <c:v>-0.20876005852231161</c:v>
                </c:pt>
                <c:pt idx="202">
                  <c:v>-0.22912117903930129</c:v>
                </c:pt>
                <c:pt idx="203">
                  <c:v>-0.22064153678869147</c:v>
                </c:pt>
                <c:pt idx="204">
                  <c:v>-0.22266744269340977</c:v>
                </c:pt>
                <c:pt idx="205">
                  <c:v>-0.20929810224280399</c:v>
                </c:pt>
                <c:pt idx="206">
                  <c:v>-0.20501448225923247</c:v>
                </c:pt>
                <c:pt idx="207">
                  <c:v>-0.19692990400289812</c:v>
                </c:pt>
                <c:pt idx="208">
                  <c:v>-0.17954558396446674</c:v>
                </c:pt>
                <c:pt idx="209">
                  <c:v>-0.17559455881681652</c:v>
                </c:pt>
                <c:pt idx="210">
                  <c:v>-0.17055152794347062</c:v>
                </c:pt>
                <c:pt idx="211">
                  <c:v>-0.18931794237552113</c:v>
                </c:pt>
                <c:pt idx="212">
                  <c:v>-0.18343465740275189</c:v>
                </c:pt>
                <c:pt idx="213">
                  <c:v>-0.18233113009833946</c:v>
                </c:pt>
                <c:pt idx="214">
                  <c:v>-0.17774186100207812</c:v>
                </c:pt>
                <c:pt idx="215">
                  <c:v>-0.16985701644078055</c:v>
                </c:pt>
                <c:pt idx="216">
                  <c:v>-0.17484008528784645</c:v>
                </c:pt>
                <c:pt idx="217">
                  <c:v>-0.1647607934655777</c:v>
                </c:pt>
                <c:pt idx="218">
                  <c:v>-0.14852142569185889</c:v>
                </c:pt>
                <c:pt idx="219">
                  <c:v>-0.13847694435172386</c:v>
                </c:pt>
                <c:pt idx="220">
                  <c:v>-0.11388997650743926</c:v>
                </c:pt>
                <c:pt idx="221">
                  <c:v>-0.10472560230660222</c:v>
                </c:pt>
                <c:pt idx="222">
                  <c:v>-8.9163237311385535E-2</c:v>
                </c:pt>
                <c:pt idx="223">
                  <c:v>-8.4141197365499965E-2</c:v>
                </c:pt>
                <c:pt idx="224">
                  <c:v>-8.0036593808723189E-2</c:v>
                </c:pt>
                <c:pt idx="225">
                  <c:v>-7.8857651069716761E-2</c:v>
                </c:pt>
                <c:pt idx="226">
                  <c:v>-7.3632331197634238E-2</c:v>
                </c:pt>
                <c:pt idx="227">
                  <c:v>-6.2265825281009657E-2</c:v>
                </c:pt>
                <c:pt idx="228">
                  <c:v>-5.8115589972502102E-2</c:v>
                </c:pt>
                <c:pt idx="229">
                  <c:v>-5.1502145922746823E-2</c:v>
                </c:pt>
                <c:pt idx="230">
                  <c:v>-5.0948271659109867E-2</c:v>
                </c:pt>
                <c:pt idx="231">
                  <c:v>-4.0508910794930353E-2</c:v>
                </c:pt>
                <c:pt idx="232">
                  <c:v>-5.3534570184334607E-2</c:v>
                </c:pt>
                <c:pt idx="233">
                  <c:v>-5.6467685299421144E-2</c:v>
                </c:pt>
                <c:pt idx="234">
                  <c:v>-6.159882758946722E-2</c:v>
                </c:pt>
                <c:pt idx="235">
                  <c:v>-6.9452826787266497E-2</c:v>
                </c:pt>
                <c:pt idx="236">
                  <c:v>-8.1062670299727579E-2</c:v>
                </c:pt>
                <c:pt idx="237">
                  <c:v>-9.8876196642464054E-2</c:v>
                </c:pt>
                <c:pt idx="238">
                  <c:v>-0.10328443583356406</c:v>
                </c:pt>
                <c:pt idx="239">
                  <c:v>-0.10040842549676465</c:v>
                </c:pt>
                <c:pt idx="240">
                  <c:v>-5.9361578641903612E-2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107</c:v>
                </c:pt>
                <c:pt idx="1">
                  <c:v>43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622C9326-79ED-4142-AE5C-B015D6F64A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51C3BECB-F76B-4126-8C35-D46AD84CBF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D1915BF5-0DEB-49FD-8D5F-BFDB4738D00A}" type="CELLRANGE">
                      <a:rPr lang="en-US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40</c:v>
                </c:pt>
                <c:pt idx="1">
                  <c:v>13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147</c:v>
                  </c:pt>
                  <c:pt idx="1">
                    <c:v>56</c:v>
                  </c:pt>
                  <c:pt idx="2">
                    <c:v>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13628683427953503"/>
                  <c:y val="2.252554278416347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58993421645491"/>
                      <c:h val="0.204560806016744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0407362350184735"/>
                  <c:y val="-2.96402724563644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005136523384699"/>
                      <c:h val="0.324661558109833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41223168423898349"/>
                  <c:y val="0.1056868170852843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04890961521132"/>
                      <c:h val="0.210348729956009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0.34631724790483914"/>
                  <c:y val="-1.62393571732653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894498513111652"/>
                      <c:h val="0.288618206328934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3590384788681625"/>
                  <c:y val="4.505481055768412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721974407497521"/>
                      <c:h val="0.22103590180218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3779670181130035"/>
                  <c:y val="1.7738044549708008E-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416328737496622"/>
                      <c:h val="0.15795941535405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برگزاري مجمع عمومی عادی</c:v>
                </c:pt>
                <c:pt idx="1">
                  <c:v>اطلاعات با اهميت گروه الف</c:v>
                </c:pt>
                <c:pt idx="2">
                  <c:v>تغييرات بيش از 20 و یا 50 درصدي قيمت</c:v>
                </c:pt>
                <c:pt idx="3">
                  <c:v>اطلاعات با اهميت گروه ب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0.22413793103448276</c:v>
                </c:pt>
                <c:pt idx="1">
                  <c:v>0.21182266009852216</c:v>
                </c:pt>
                <c:pt idx="2">
                  <c:v>0.15270935960591134</c:v>
                </c:pt>
                <c:pt idx="3">
                  <c:v>0.13793103448275862</c:v>
                </c:pt>
                <c:pt idx="4">
                  <c:v>4.6798029556650245E-2</c:v>
                </c:pt>
                <c:pt idx="5">
                  <c:v>1.4778325123152709E-2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متوقف'!$Q$2:$AC$2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
98</c:v>
                </c:pt>
                <c:pt idx="10">
                  <c:v>فروردین 
99</c:v>
                </c:pt>
                <c:pt idx="11">
                  <c:v>اردیبهشت
99</c:v>
                </c:pt>
                <c:pt idx="12">
                  <c:v>خرداد
99</c:v>
                </c:pt>
              </c:strCache>
            </c:strRef>
          </c:cat>
          <c:val>
            <c:numRef>
              <c:f>'نمادهای متوقف'!$Q$4:$AC$4</c:f>
              <c:numCache>
                <c:formatCode>General</c:formatCode>
                <c:ptCount val="13"/>
                <c:pt idx="0">
                  <c:v>35</c:v>
                </c:pt>
                <c:pt idx="1">
                  <c:v>71</c:v>
                </c:pt>
                <c:pt idx="2">
                  <c:v>18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29</c:v>
                </c:pt>
                <c:pt idx="10">
                  <c:v>44</c:v>
                </c:pt>
                <c:pt idx="11">
                  <c:v>36</c:v>
                </c:pt>
                <c:pt idx="1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متوقف'!$Q$2:$AC$2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
98</c:v>
                </c:pt>
                <c:pt idx="10">
                  <c:v>فروردین 
99</c:v>
                </c:pt>
                <c:pt idx="11">
                  <c:v>اردیبهشت
99</c:v>
                </c:pt>
                <c:pt idx="12">
                  <c:v>خرداد
99</c:v>
                </c:pt>
              </c:strCache>
            </c:strRef>
          </c:cat>
          <c:val>
            <c:numRef>
              <c:f>'نمادهای متوقف'!$Q$3:$AC$3</c:f>
              <c:numCache>
                <c:formatCode>General</c:formatCode>
                <c:ptCount val="13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7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متوقف'!$Q$2:$AC$2</c:f>
              <c:strCache>
                <c:ptCount val="13"/>
                <c:pt idx="0">
                  <c:v>خرداد 
98</c:v>
                </c:pt>
                <c:pt idx="1">
                  <c:v>تیر 
98</c:v>
                </c:pt>
                <c:pt idx="2">
                  <c:v>مرداد 
98</c:v>
                </c:pt>
                <c:pt idx="3">
                  <c:v>شهریور 
98</c:v>
                </c:pt>
                <c:pt idx="4">
                  <c:v>مهر 
98</c:v>
                </c:pt>
                <c:pt idx="5">
                  <c:v>آبان 
98</c:v>
                </c:pt>
                <c:pt idx="6">
                  <c:v>آذر 
98</c:v>
                </c:pt>
                <c:pt idx="7">
                  <c:v>دی 
98</c:v>
                </c:pt>
                <c:pt idx="8">
                  <c:v>بهمن 
98</c:v>
                </c:pt>
                <c:pt idx="9">
                  <c:v>اسفند
98</c:v>
                </c:pt>
                <c:pt idx="10">
                  <c:v>فروردین 
99</c:v>
                </c:pt>
                <c:pt idx="11">
                  <c:v>اردیبهشت
99</c:v>
                </c:pt>
                <c:pt idx="12">
                  <c:v>خرداد
99</c:v>
                </c:pt>
              </c:strCache>
            </c:strRef>
          </c:cat>
          <c:val>
            <c:numRef>
              <c:f>'نمادهای متوقف'!$Q$7:$AC$7</c:f>
              <c:numCache>
                <c:formatCode>General</c:formatCode>
                <c:ptCount val="13"/>
                <c:pt idx="0">
                  <c:v>3.57</c:v>
                </c:pt>
                <c:pt idx="1">
                  <c:v>3.51</c:v>
                </c:pt>
                <c:pt idx="2">
                  <c:v>2.4</c:v>
                </c:pt>
                <c:pt idx="3">
                  <c:v>2.5</c:v>
                </c:pt>
                <c:pt idx="4">
                  <c:v>2.9</c:v>
                </c:pt>
                <c:pt idx="5">
                  <c:v>2.2000000000000002</c:v>
                </c:pt>
                <c:pt idx="6">
                  <c:v>2.8</c:v>
                </c:pt>
                <c:pt idx="7">
                  <c:v>3</c:v>
                </c:pt>
                <c:pt idx="8">
                  <c:v>2.8</c:v>
                </c:pt>
                <c:pt idx="9">
                  <c:v>2.7</c:v>
                </c:pt>
                <c:pt idx="10">
                  <c:v>2.7</c:v>
                </c:pt>
                <c:pt idx="11" formatCode="0.00">
                  <c:v>3.2256637168141591</c:v>
                </c:pt>
                <c:pt idx="12" formatCode="0.00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متوقف'!$Q$5:$AC$5</c:f>
              <c:numCache>
                <c:formatCode>General</c:formatCode>
                <c:ptCount val="13"/>
                <c:pt idx="0">
                  <c:v>168</c:v>
                </c:pt>
                <c:pt idx="1">
                  <c:v>162</c:v>
                </c:pt>
                <c:pt idx="2">
                  <c:v>54</c:v>
                </c:pt>
                <c:pt idx="3">
                  <c:v>107</c:v>
                </c:pt>
                <c:pt idx="4">
                  <c:v>95</c:v>
                </c:pt>
                <c:pt idx="5">
                  <c:v>59</c:v>
                </c:pt>
                <c:pt idx="6">
                  <c:v>116</c:v>
                </c:pt>
                <c:pt idx="7">
                  <c:v>98</c:v>
                </c:pt>
                <c:pt idx="8">
                  <c:v>130</c:v>
                </c:pt>
                <c:pt idx="9">
                  <c:v>135</c:v>
                </c:pt>
                <c:pt idx="10">
                  <c:v>121</c:v>
                </c:pt>
                <c:pt idx="11">
                  <c:v>226</c:v>
                </c:pt>
                <c:pt idx="1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ناشر'!$X$31:$AJ$31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به تفکیک ماهیت ناشر'!$X$44:$AJ$44</c:f>
              <c:numCache>
                <c:formatCode>#,##0</c:formatCode>
                <c:ptCount val="13"/>
                <c:pt idx="0">
                  <c:v>4000</c:v>
                </c:pt>
                <c:pt idx="1">
                  <c:v>137875</c:v>
                </c:pt>
                <c:pt idx="2">
                  <c:v>155962</c:v>
                </c:pt>
                <c:pt idx="3">
                  <c:v>156962</c:v>
                </c:pt>
                <c:pt idx="4">
                  <c:v>201962</c:v>
                </c:pt>
                <c:pt idx="5">
                  <c:v>424541</c:v>
                </c:pt>
                <c:pt idx="6">
                  <c:v>544962</c:v>
                </c:pt>
                <c:pt idx="7">
                  <c:v>691962</c:v>
                </c:pt>
                <c:pt idx="8">
                  <c:v>750962</c:v>
                </c:pt>
                <c:pt idx="9">
                  <c:v>852462</c:v>
                </c:pt>
                <c:pt idx="10">
                  <c:v>0</c:v>
                </c:pt>
                <c:pt idx="11">
                  <c:v>20000</c:v>
                </c:pt>
                <c:pt idx="12">
                  <c:v>82000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7.046134985159376E-2"/>
                </c:manualLayout>
              </c:layout>
              <c:tx>
                <c:rich>
                  <a:bodyPr/>
                  <a:lstStyle/>
                  <a:p>
                    <a:fld id="{C0270FDA-283A-4225-A97D-55BDBAEAE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2.7923603045554263E-2"/>
                </c:manualLayout>
              </c:layout>
              <c:tx>
                <c:rich>
                  <a:bodyPr/>
                  <a:lstStyle/>
                  <a:p>
                    <a:fld id="{04658D76-BCBF-48C9-B8D9-3CCFF6C645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2.9641566653761775E-2"/>
                </c:manualLayout>
              </c:layout>
              <c:tx>
                <c:rich>
                  <a:bodyPr/>
                  <a:lstStyle/>
                  <a:p>
                    <a:fld id="{F33CC320-47DC-40A2-8240-5A31B124D3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8.2546494949255347E-17"/>
                  <c:y val="-3.5152922957801085E-2"/>
                </c:manualLayout>
              </c:layout>
              <c:tx>
                <c:rich>
                  <a:bodyPr/>
                  <a:lstStyle/>
                  <a:p>
                    <a:fld id="{F7651DFA-0A25-404A-A156-9E5BB6B981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0.10173119112143503"/>
                </c:manualLayout>
              </c:layout>
              <c:tx>
                <c:rich>
                  <a:bodyPr/>
                  <a:lstStyle/>
                  <a:p>
                    <a:fld id="{354B43F9-F933-4F10-ABC4-AE40D26724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6.2748741773132014E-2"/>
                </c:manualLayout>
              </c:layout>
              <c:tx>
                <c:rich>
                  <a:bodyPr/>
                  <a:lstStyle/>
                  <a:p>
                    <a:fld id="{E30D2403-E8C2-4DE9-94CD-F23102C2A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7.8050716221447963E-2"/>
                </c:manualLayout>
              </c:layout>
              <c:tx>
                <c:rich>
                  <a:bodyPr/>
                  <a:lstStyle/>
                  <a:p>
                    <a:fld id="{86148F0E-0371-4FF1-A93C-F6CA571CC6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4.244450896889921E-2"/>
                </c:manualLayout>
              </c:layout>
              <c:tx>
                <c:rich>
                  <a:bodyPr/>
                  <a:lstStyle/>
                  <a:p>
                    <a:fld id="{9AC6C5A7-4477-4DE7-BA02-9129C3CE2B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6.0758162343528196E-2"/>
                </c:manualLayout>
              </c:layout>
              <c:tx>
                <c:rich>
                  <a:bodyPr/>
                  <a:lstStyle/>
                  <a:p>
                    <a:fld id="{92E433E8-6E21-48DB-AD7B-FE7332E9A8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8.3760807846173693E-2"/>
                </c:manualLayout>
              </c:layout>
              <c:tx>
                <c:rich>
                  <a:bodyPr/>
                  <a:lstStyle/>
                  <a:p>
                    <a:fld id="{9C358AAD-89D0-478F-AAE7-C7F1A01779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3.9250225835591686E-2"/>
                </c:manualLayout>
              </c:layout>
              <c:tx>
                <c:rich>
                  <a:bodyPr/>
                  <a:lstStyle/>
                  <a:p>
                    <a:fld id="{7F502818-6EE1-4359-BB47-CDD596E83F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3.7875532326751837E-2"/>
                </c:manualLayout>
              </c:layout>
              <c:tx>
                <c:rich>
                  <a:bodyPr/>
                  <a:lstStyle/>
                  <a:p>
                    <a:fld id="{18AE804E-7DC2-462E-B760-DB024633B2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6.39308297844883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9812101D-D072-4653-A852-1D75A1BF4C78}" type="CELLRANGE">
                      <a:rPr lang="en-US"/>
                      <a:pPr rtl="0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0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ناشر'!$X$31:$AJ$31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به تفکیک ماهیت ناشر'!$X$43:$AJ$43</c:f>
              <c:numCache>
                <c:formatCode>#,##0</c:formatCode>
                <c:ptCount val="13"/>
                <c:pt idx="0">
                  <c:v>133875</c:v>
                </c:pt>
                <c:pt idx="1">
                  <c:v>18087</c:v>
                </c:pt>
                <c:pt idx="2">
                  <c:v>1000</c:v>
                </c:pt>
                <c:pt idx="3">
                  <c:v>45000</c:v>
                </c:pt>
                <c:pt idx="4">
                  <c:v>222579</c:v>
                </c:pt>
                <c:pt idx="5">
                  <c:v>120421</c:v>
                </c:pt>
                <c:pt idx="6">
                  <c:v>147000</c:v>
                </c:pt>
                <c:pt idx="7">
                  <c:v>59000</c:v>
                </c:pt>
                <c:pt idx="8">
                  <c:v>101500</c:v>
                </c:pt>
                <c:pt idx="9">
                  <c:v>154300</c:v>
                </c:pt>
                <c:pt idx="10">
                  <c:v>20000</c:v>
                </c:pt>
                <c:pt idx="11">
                  <c:v>62000</c:v>
                </c:pt>
                <c:pt idx="12">
                  <c:v>111500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ناشر'!$X$42:$AJ$42</c15:f>
                <c15:dlblRangeCache>
                  <c:ptCount val="13"/>
                  <c:pt idx="0">
                    <c:v>137,875</c:v>
                  </c:pt>
                  <c:pt idx="1">
                    <c:v>155,962</c:v>
                  </c:pt>
                  <c:pt idx="2">
                    <c:v>156,962</c:v>
                  </c:pt>
                  <c:pt idx="3">
                    <c:v>201,962</c:v>
                  </c:pt>
                  <c:pt idx="4">
                    <c:v>424,541</c:v>
                  </c:pt>
                  <c:pt idx="5">
                    <c:v>544,962</c:v>
                  </c:pt>
                  <c:pt idx="6">
                    <c:v>691,962</c:v>
                  </c:pt>
                  <c:pt idx="7">
                    <c:v>750,962</c:v>
                  </c:pt>
                  <c:pt idx="8">
                    <c:v>852,462</c:v>
                  </c:pt>
                  <c:pt idx="9">
                    <c:v>1,006,762</c:v>
                  </c:pt>
                  <c:pt idx="10">
                    <c:v>20,000</c:v>
                  </c:pt>
                  <c:pt idx="11">
                    <c:v>82,000</c:v>
                  </c:pt>
                  <c:pt idx="12">
                    <c:v>193,500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267313.42383791698</c:v>
                </c:pt>
                <c:pt idx="1">
                  <c:v>274429.50175007898</c:v>
                </c:pt>
                <c:pt idx="2">
                  <c:v>215583.00875873098</c:v>
                </c:pt>
                <c:pt idx="3">
                  <c:v>368221.63299199997</c:v>
                </c:pt>
                <c:pt idx="4">
                  <c:v>434315.297778012</c:v>
                </c:pt>
                <c:pt idx="5">
                  <c:v>245782.37129360801</c:v>
                </c:pt>
                <c:pt idx="6">
                  <c:v>431868.80264898</c:v>
                </c:pt>
                <c:pt idx="7">
                  <c:v>643463.56591221795</c:v>
                </c:pt>
                <c:pt idx="8">
                  <c:v>826429.66201676405</c:v>
                </c:pt>
                <c:pt idx="9">
                  <c:v>960970.14175312198</c:v>
                </c:pt>
                <c:pt idx="10">
                  <c:v>1018358.479404391</c:v>
                </c:pt>
                <c:pt idx="11">
                  <c:v>2492806.0563624143</c:v>
                </c:pt>
                <c:pt idx="12">
                  <c:v>1719076.7538502361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146400.39384424902</c:v>
                </c:pt>
                <c:pt idx="1">
                  <c:v>180231.36781592001</c:v>
                </c:pt>
                <c:pt idx="2">
                  <c:v>181651.26344126</c:v>
                </c:pt>
                <c:pt idx="3">
                  <c:v>209414.26079292101</c:v>
                </c:pt>
                <c:pt idx="4">
                  <c:v>259987.831946833</c:v>
                </c:pt>
                <c:pt idx="5">
                  <c:v>169887.37987704301</c:v>
                </c:pt>
                <c:pt idx="6">
                  <c:v>331606.67989353801</c:v>
                </c:pt>
                <c:pt idx="7">
                  <c:v>378908.62732394598</c:v>
                </c:pt>
                <c:pt idx="8">
                  <c:v>496691.33286270406</c:v>
                </c:pt>
                <c:pt idx="9">
                  <c:v>653190.03777481499</c:v>
                </c:pt>
                <c:pt idx="10">
                  <c:v>580307.72744451393</c:v>
                </c:pt>
                <c:pt idx="11">
                  <c:v>1126351.779812909</c:v>
                </c:pt>
                <c:pt idx="12">
                  <c:v>940386.96402439498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95924.011308924994</c:v>
                </c:pt>
                <c:pt idx="1">
                  <c:v>100381</c:v>
                </c:pt>
                <c:pt idx="2">
                  <c:v>84648</c:v>
                </c:pt>
                <c:pt idx="3">
                  <c:v>103342</c:v>
                </c:pt>
                <c:pt idx="4">
                  <c:v>110054</c:v>
                </c:pt>
                <c:pt idx="5">
                  <c:v>108697</c:v>
                </c:pt>
                <c:pt idx="6">
                  <c:v>136792</c:v>
                </c:pt>
                <c:pt idx="7">
                  <c:v>135364</c:v>
                </c:pt>
                <c:pt idx="8">
                  <c:v>156293</c:v>
                </c:pt>
                <c:pt idx="9">
                  <c:v>144761</c:v>
                </c:pt>
                <c:pt idx="10">
                  <c:v>78898</c:v>
                </c:pt>
                <c:pt idx="11">
                  <c:v>141542</c:v>
                </c:pt>
                <c:pt idx="12">
                  <c:v>179034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9907.0967247610006</c:v>
                </c:pt>
                <c:pt idx="1">
                  <c:v>13373</c:v>
                </c:pt>
                <c:pt idx="2">
                  <c:v>8485</c:v>
                </c:pt>
                <c:pt idx="3">
                  <c:v>44952</c:v>
                </c:pt>
                <c:pt idx="4">
                  <c:v>23661</c:v>
                </c:pt>
                <c:pt idx="5">
                  <c:v>35440</c:v>
                </c:pt>
                <c:pt idx="6">
                  <c:v>91468</c:v>
                </c:pt>
                <c:pt idx="7">
                  <c:v>53804</c:v>
                </c:pt>
                <c:pt idx="8">
                  <c:v>22678</c:v>
                </c:pt>
                <c:pt idx="9">
                  <c:v>58646</c:v>
                </c:pt>
                <c:pt idx="10">
                  <c:v>32018</c:v>
                </c:pt>
                <c:pt idx="11">
                  <c:v>62421</c:v>
                </c:pt>
                <c:pt idx="12">
                  <c:v>88705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ناشر'!$X$3:$AJ$3</c:f>
              <c:strCache>
                <c:ptCount val="13"/>
                <c:pt idx="0">
                  <c:v>عملکرد 98 تا 98/03/31</c:v>
                </c:pt>
                <c:pt idx="1">
                  <c:v>عملکرد 98 تا 98/04/31</c:v>
                </c:pt>
                <c:pt idx="2">
                  <c:v>عملکرد 98 تا 98/05/31</c:v>
                </c:pt>
                <c:pt idx="3">
                  <c:v>عملکرد 98 تا 98/06/31</c:v>
                </c:pt>
                <c:pt idx="4">
                  <c:v>عملکرد 98 تا 98/07/30</c:v>
                </c:pt>
                <c:pt idx="5">
                  <c:v>عملکرد 98 تا 98/08/30</c:v>
                </c:pt>
                <c:pt idx="6">
                  <c:v>عملکرد 98 تا 98/09/30</c:v>
                </c:pt>
                <c:pt idx="7">
                  <c:v>عملکرد 98 تا 98/10/30</c:v>
                </c:pt>
                <c:pt idx="8">
                  <c:v>عملکرد 98 تا 98/11/30</c:v>
                </c:pt>
                <c:pt idx="9">
                  <c:v>عملکرد 98 تا 98/12/29</c:v>
                </c:pt>
                <c:pt idx="10">
                  <c:v>عملکرد 99 تا 99/01/31</c:v>
                </c:pt>
                <c:pt idx="11">
                  <c:v>عملکرد 99 تا 99/02/31</c:v>
                </c:pt>
                <c:pt idx="12">
                  <c:v>عملکرد 99 تا 99/03/31</c:v>
                </c:pt>
              </c:strCache>
            </c:strRef>
          </c:cat>
          <c:val>
            <c:numRef>
              <c:f>'تامین مالی به تفکیک ماهیت ناشر'!$X$9:$AJ$9</c:f>
              <c:numCache>
                <c:formatCode>#,##0</c:formatCode>
                <c:ptCount val="13"/>
                <c:pt idx="0">
                  <c:v>90257</c:v>
                </c:pt>
                <c:pt idx="1">
                  <c:v>153037</c:v>
                </c:pt>
                <c:pt idx="2">
                  <c:v>213484</c:v>
                </c:pt>
                <c:pt idx="3">
                  <c:v>282522</c:v>
                </c:pt>
                <c:pt idx="4">
                  <c:v>388797</c:v>
                </c:pt>
                <c:pt idx="5">
                  <c:v>432227</c:v>
                </c:pt>
                <c:pt idx="6">
                  <c:v>598584</c:v>
                </c:pt>
                <c:pt idx="7">
                  <c:v>696057</c:v>
                </c:pt>
                <c:pt idx="8">
                  <c:v>801111</c:v>
                </c:pt>
                <c:pt idx="9">
                  <c:v>1642336</c:v>
                </c:pt>
                <c:pt idx="10">
                  <c:v>253883</c:v>
                </c:pt>
                <c:pt idx="11">
                  <c:v>631189</c:v>
                </c:pt>
                <c:pt idx="12">
                  <c:v>851900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9401820499074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1"/>
              <c:layout>
                <c:manualLayout>
                  <c:x val="6.7066571531213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74-4042-828A-0B5F0E16D045}"/>
                </c:ext>
              </c:extLst>
            </c:dLbl>
            <c:dLbl>
              <c:idx val="2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74-4042-828A-0B5F0E16D045}"/>
                </c:ext>
              </c:extLst>
            </c:dLbl>
            <c:dLbl>
              <c:idx val="10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98-4B25-BEA3-C8AFB1A3642B}"/>
                </c:ext>
              </c:extLst>
            </c:dLbl>
            <c:dLbl>
              <c:idx val="11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A8D-4218-85CD-BA611CF63558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ناشر'!$X$3:$AJ$3</c:f>
              <c:strCache>
                <c:ptCount val="13"/>
                <c:pt idx="0">
                  <c:v>عملکرد 98 تا 98/03/31</c:v>
                </c:pt>
                <c:pt idx="1">
                  <c:v>عملکرد 98 تا 98/04/31</c:v>
                </c:pt>
                <c:pt idx="2">
                  <c:v>عملکرد 98 تا 98/05/31</c:v>
                </c:pt>
                <c:pt idx="3">
                  <c:v>عملکرد 98 تا 98/06/31</c:v>
                </c:pt>
                <c:pt idx="4">
                  <c:v>عملکرد 98 تا 98/07/30</c:v>
                </c:pt>
                <c:pt idx="5">
                  <c:v>عملکرد 98 تا 98/08/30</c:v>
                </c:pt>
                <c:pt idx="6">
                  <c:v>عملکرد 98 تا 98/09/30</c:v>
                </c:pt>
                <c:pt idx="7">
                  <c:v>عملکرد 98 تا 98/10/30</c:v>
                </c:pt>
                <c:pt idx="8">
                  <c:v>عملکرد 98 تا 98/11/30</c:v>
                </c:pt>
                <c:pt idx="9">
                  <c:v>عملکرد 98 تا 98/12/29</c:v>
                </c:pt>
                <c:pt idx="10">
                  <c:v>عملکرد 99 تا 99/01/31</c:v>
                </c:pt>
                <c:pt idx="11">
                  <c:v>عملکرد 99 تا 99/02/31</c:v>
                </c:pt>
                <c:pt idx="12">
                  <c:v>عملکرد 99 تا 99/03/31</c:v>
                </c:pt>
              </c:strCache>
            </c:strRef>
          </c:cat>
          <c:val>
            <c:numRef>
              <c:f>'تامین مالی به تفکیک ماهیت ناشر'!$X$10:$AJ$10</c:f>
              <c:numCache>
                <c:formatCode>#,##0</c:formatCode>
                <c:ptCount val="13"/>
                <c:pt idx="0">
                  <c:v>137875</c:v>
                </c:pt>
                <c:pt idx="1">
                  <c:v>155962</c:v>
                </c:pt>
                <c:pt idx="2">
                  <c:v>156962</c:v>
                </c:pt>
                <c:pt idx="3">
                  <c:v>201962</c:v>
                </c:pt>
                <c:pt idx="4">
                  <c:v>424541</c:v>
                </c:pt>
                <c:pt idx="5">
                  <c:v>544962</c:v>
                </c:pt>
                <c:pt idx="6">
                  <c:v>691962</c:v>
                </c:pt>
                <c:pt idx="7">
                  <c:v>750962</c:v>
                </c:pt>
                <c:pt idx="8">
                  <c:v>852462</c:v>
                </c:pt>
                <c:pt idx="9">
                  <c:v>1006762</c:v>
                </c:pt>
                <c:pt idx="10">
                  <c:v>45000</c:v>
                </c:pt>
                <c:pt idx="11">
                  <c:v>82000</c:v>
                </c:pt>
                <c:pt idx="12">
                  <c:v>193500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مانده'!$AC$3,'تامین مالی - مانده'!$AC$10,'تامین مالی - مانده'!$AC$12)</c:f>
              <c:numCache>
                <c:formatCode>0.0%</c:formatCode>
                <c:ptCount val="3"/>
                <c:pt idx="0">
                  <c:v>0.83298165156264614</c:v>
                </c:pt>
                <c:pt idx="1">
                  <c:v>3.5719948632971427E-2</c:v>
                </c:pt>
                <c:pt idx="2">
                  <c:v>0.13129839980438246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مانده'!$P$2:$AB$2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مانده'!$P$3:$AB$3</c:f>
              <c:numCache>
                <c:formatCode>_(* #,##0_);_(* \(#,##0\);_(* "-"??_);_(@_)</c:formatCode>
                <c:ptCount val="13"/>
                <c:pt idx="0">
                  <c:v>838525</c:v>
                </c:pt>
                <c:pt idx="1">
                  <c:v>804525</c:v>
                </c:pt>
                <c:pt idx="2">
                  <c:v>765165</c:v>
                </c:pt>
                <c:pt idx="3">
                  <c:v>760165</c:v>
                </c:pt>
                <c:pt idx="4">
                  <c:v>958646</c:v>
                </c:pt>
                <c:pt idx="5">
                  <c:v>1025246</c:v>
                </c:pt>
                <c:pt idx="6">
                  <c:v>1138886</c:v>
                </c:pt>
                <c:pt idx="7">
                  <c:v>1158561</c:v>
                </c:pt>
                <c:pt idx="8">
                  <c:v>1227561</c:v>
                </c:pt>
                <c:pt idx="9">
                  <c:v>1284518</c:v>
                </c:pt>
                <c:pt idx="10">
                  <c:v>1304518</c:v>
                </c:pt>
                <c:pt idx="11">
                  <c:v>1344667</c:v>
                </c:pt>
                <c:pt idx="12">
                  <c:v>1434167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مانده'!$P$2:$AB$2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مانده'!$P$10:$AB$10</c:f>
              <c:numCache>
                <c:formatCode>_(* #,##0_);_(* \(#,##0\);_(* "-"??_);_(@_)</c:formatCode>
                <c:ptCount val="13"/>
                <c:pt idx="0">
                  <c:v>17500</c:v>
                </c:pt>
                <c:pt idx="1">
                  <c:v>32500</c:v>
                </c:pt>
                <c:pt idx="2">
                  <c:v>32500</c:v>
                </c:pt>
                <c:pt idx="3">
                  <c:v>42500</c:v>
                </c:pt>
                <c:pt idx="4">
                  <c:v>44000</c:v>
                </c:pt>
                <c:pt idx="5">
                  <c:v>46500</c:v>
                </c:pt>
                <c:pt idx="6">
                  <c:v>53500</c:v>
                </c:pt>
                <c:pt idx="7">
                  <c:v>58500</c:v>
                </c:pt>
                <c:pt idx="8">
                  <c:v>64900</c:v>
                </c:pt>
                <c:pt idx="9">
                  <c:v>61500</c:v>
                </c:pt>
                <c:pt idx="10">
                  <c:v>61500</c:v>
                </c:pt>
                <c:pt idx="11">
                  <c:v>61500</c:v>
                </c:pt>
                <c:pt idx="12">
                  <c:v>61500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مانده'!$P$2:$AB$2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مانده'!$P$12:$AB$12</c:f>
              <c:numCache>
                <c:formatCode>_(* #,##0_);_(* \(#,##0\);_(* "-"??_);_(@_)</c:formatCode>
                <c:ptCount val="13"/>
                <c:pt idx="0">
                  <c:v>168456</c:v>
                </c:pt>
                <c:pt idx="1">
                  <c:v>166543</c:v>
                </c:pt>
                <c:pt idx="2">
                  <c:v>165543</c:v>
                </c:pt>
                <c:pt idx="3">
                  <c:v>173543</c:v>
                </c:pt>
                <c:pt idx="4">
                  <c:v>172543</c:v>
                </c:pt>
                <c:pt idx="5">
                  <c:v>175543</c:v>
                </c:pt>
                <c:pt idx="6">
                  <c:v>174043</c:v>
                </c:pt>
                <c:pt idx="7">
                  <c:v>172393</c:v>
                </c:pt>
                <c:pt idx="8">
                  <c:v>175893</c:v>
                </c:pt>
                <c:pt idx="9">
                  <c:v>216743</c:v>
                </c:pt>
                <c:pt idx="10">
                  <c:v>216679</c:v>
                </c:pt>
                <c:pt idx="11">
                  <c:v>226160</c:v>
                </c:pt>
                <c:pt idx="12">
                  <c:v>226060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8682758620689654E-2"/>
                  <c:y val="-5.8048179427593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99-4B98-B7F9-915EF5039149}"/>
                </c:ext>
              </c:extLst>
            </c:dLbl>
            <c:dLbl>
              <c:idx val="1"/>
              <c:layout>
                <c:manualLayout>
                  <c:x val="-5.8682758620689654E-2"/>
                  <c:y val="-3.180681118474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99-4B98-B7F9-915EF5039149}"/>
                </c:ext>
              </c:extLst>
            </c:dLbl>
            <c:dLbl>
              <c:idx val="2"/>
              <c:layout>
                <c:manualLayout>
                  <c:x val="-4.5127986953130542E-2"/>
                  <c:y val="-2.30597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99-4B98-B7F9-915EF5039149}"/>
                </c:ext>
              </c:extLst>
            </c:dLbl>
            <c:dLbl>
              <c:idx val="3"/>
              <c:layout>
                <c:manualLayout>
                  <c:x val="-4.5127986953130583E-2"/>
                  <c:y val="-2.74333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C99-4B98-B7F9-915EF5039149}"/>
                </c:ext>
              </c:extLst>
            </c:dLbl>
            <c:dLbl>
              <c:idx val="4"/>
              <c:layout>
                <c:manualLayout>
                  <c:x val="-5.1928844926611359E-2"/>
                  <c:y val="-1.857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C99-4B98-B7F9-915EF5039149}"/>
                </c:ext>
              </c:extLst>
            </c:dLbl>
            <c:dLbl>
              <c:idx val="5"/>
              <c:layout>
                <c:manualLayout>
                  <c:x val="-4.9677550875700208E-2"/>
                  <c:y val="-2.298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C99-4B98-B7F9-915EF5039149}"/>
                </c:ext>
              </c:extLst>
            </c:dLbl>
            <c:dLbl>
              <c:idx val="6"/>
              <c:layout>
                <c:manualLayout>
                  <c:x val="-4.9677550875700208E-2"/>
                  <c:y val="-2.3023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C99-4B98-B7F9-915EF5039149}"/>
                </c:ext>
              </c:extLst>
            </c:dLbl>
            <c:dLbl>
              <c:idx val="7"/>
              <c:layout>
                <c:manualLayout>
                  <c:x val="-5.1604091328086306E-2"/>
                  <c:y val="-3.1698263888888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C99-4B98-B7F9-915EF5039149}"/>
                </c:ext>
              </c:extLst>
            </c:dLbl>
            <c:dLbl>
              <c:idx val="8"/>
              <c:layout>
                <c:manualLayout>
                  <c:x val="-5.1928844926611276E-2"/>
                  <c:y val="-4.492743055555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C99-4B98-B7F9-915EF5039149}"/>
                </c:ext>
              </c:extLst>
            </c:dLbl>
            <c:dLbl>
              <c:idx val="9"/>
              <c:layout>
                <c:manualLayout>
                  <c:x val="-5.8682758620689751E-2"/>
                  <c:y val="-3.6180372558554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C99-4B98-B7F9-915EF5039149}"/>
                </c:ext>
              </c:extLst>
            </c:dLbl>
            <c:dLbl>
              <c:idx val="10"/>
              <c:layout>
                <c:manualLayout>
                  <c:x val="-5.1928844926611359E-2"/>
                  <c:y val="-2.728854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C99-4B98-B7F9-915EF5039149}"/>
                </c:ext>
              </c:extLst>
            </c:dLbl>
            <c:dLbl>
              <c:idx val="11"/>
              <c:layout>
                <c:manualLayout>
                  <c:x val="-5.1001914486279512E-2"/>
                  <c:y val="-2.30597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C99-4B98-B7F9-915EF5039149}"/>
                </c:ext>
              </c:extLst>
            </c:dLbl>
            <c:dLbl>
              <c:idx val="12"/>
              <c:layout>
                <c:manualLayout>
                  <c:x val="-9.6341203999150762E-3"/>
                  <c:y val="-2.7660069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C99-4B98-B7F9-915EF5039149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مانده'!$P$2:$AB$2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مانده'!$P$21:$AB$21</c:f>
              <c:numCache>
                <c:formatCode>_(* #,##0_);_(* \(#,##0\);_(* "-"??_);_(@_)</c:formatCode>
                <c:ptCount val="13"/>
                <c:pt idx="0">
                  <c:v>1024481</c:v>
                </c:pt>
                <c:pt idx="1">
                  <c:v>1003568</c:v>
                </c:pt>
                <c:pt idx="2">
                  <c:v>963208</c:v>
                </c:pt>
                <c:pt idx="3">
                  <c:v>976208</c:v>
                </c:pt>
                <c:pt idx="4">
                  <c:v>1175189</c:v>
                </c:pt>
                <c:pt idx="5">
                  <c:v>1247289</c:v>
                </c:pt>
                <c:pt idx="6">
                  <c:v>1366429</c:v>
                </c:pt>
                <c:pt idx="7">
                  <c:v>1389454</c:v>
                </c:pt>
                <c:pt idx="8">
                  <c:v>1468354</c:v>
                </c:pt>
                <c:pt idx="9">
                  <c:v>1562761</c:v>
                </c:pt>
                <c:pt idx="10">
                  <c:v>1582697</c:v>
                </c:pt>
                <c:pt idx="11">
                  <c:v>1632327</c:v>
                </c:pt>
                <c:pt idx="12">
                  <c:v>1721727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cs typeface="B Homa" panose="00000400000000000000" pitchFamily="2" charset="-78"/>
            </a:endParaRPr>
          </a:p>
          <a:p>
            <a:pPr>
              <a:defRPr sz="1050"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به تفکیک نوع اوراق</a:t>
            </a:r>
            <a:endParaRPr lang="en-US" sz="1050"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2.7581503007611526E-2"/>
                  <c:y val="5.947120458314487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>
                        <a:solidFill>
                          <a:sysClr val="windowText" lastClr="000000"/>
                        </a:solidFill>
                      </a:rPr>
                      <a:t>     </a:t>
                    </a:r>
                    <a:fld id="{8DA9121E-9F29-4CB8-AA39-27FAF6E9B491}" type="CATEGORYNAME">
                      <a:rPr lang="fa-IR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92F48D80-51C3-42BA-B339-5D0DAB0D81A9}" type="PERCENTAGE">
                      <a:rPr lang="fa-IR" baseline="0">
                        <a:solidFill>
                          <a:sysClr val="windowText" lastClr="000000"/>
                        </a:solidFill>
                      </a:rPr>
                      <a:pPr algn="ctr">
                        <a:defRPr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201172569421772"/>
                      <c:h val="7.9195688225538977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-7.2499038580146141E-2"/>
                  <c:y val="9.2708427559173828E-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207993208385032"/>
                      <c:h val="9.83423790140208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layout>
                <c:manualLayout>
                  <c:x val="-8.4510183794452062E-2"/>
                  <c:y val="4.076492537313432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EA17DF27-958F-488F-B685-B9AE349BC7CA}" type="CATEGORYNAME">
                      <a:rPr lang="fa-IR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715DAC99-70F4-47D4-89A6-1D9655DDF494}" type="PERCENTAGE">
                      <a:rPr lang="fa-IR" baseline="0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383080461771768"/>
                      <c:h val="7.337818483340870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layout>
                <c:manualLayout>
                  <c:x val="-0.11787297648330758"/>
                  <c:y val="-5.41067390321121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87B7B8D7-B912-47CA-9F57-A01EE0820AD0}" type="CATEGORYNAME">
                      <a:rPr lang="fa-IR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CD39CF85-8627-4F50-B97D-DC2E3CFFBA80}" type="PERCENTAGE">
                      <a:rPr lang="fa-IR" baseline="0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01387072319368"/>
                      <c:h val="0.154823626152854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-7.5811402076666881E-2"/>
                  <c:y val="-8.8464872606663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t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E04F88E1-5EC5-4268-9C87-057EC509030C}" type="PERCENTAGE">
                      <a:rPr lang="fa-IR" baseline="0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69532727409048"/>
                      <c:h val="0.178483418522290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6"/>
              <c:layout>
                <c:manualLayout>
                  <c:x val="0.16550701292293404"/>
                  <c:y val="0.120625659580883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3F-48A4-8C1C-0476279B557B}"/>
                </c:ext>
              </c:extLst>
            </c:dLbl>
            <c:dLbl>
              <c:idx val="7"/>
              <c:layout>
                <c:manualLayout>
                  <c:x val="6.2900803239077901E-2"/>
                  <c:y val="0.1782766093773556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702598</c:v>
                </c:pt>
                <c:pt idx="1">
                  <c:v>162400</c:v>
                </c:pt>
                <c:pt idx="2">
                  <c:v>5087</c:v>
                </c:pt>
                <c:pt idx="3">
                  <c:v>133</c:v>
                </c:pt>
                <c:pt idx="5">
                  <c:v>85000</c:v>
                </c:pt>
                <c:pt idx="6">
                  <c:v>293380</c:v>
                </c:pt>
                <c:pt idx="7">
                  <c:v>151129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7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مانده'!$P$40:$AB$40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مانده'!$P$41:$AB$41</c:f>
              <c:numCache>
                <c:formatCode>General</c:formatCode>
                <c:ptCount val="13"/>
                <c:pt idx="0">
                  <c:v>72</c:v>
                </c:pt>
                <c:pt idx="1">
                  <c:v>69</c:v>
                </c:pt>
                <c:pt idx="2">
                  <c:v>65</c:v>
                </c:pt>
                <c:pt idx="3">
                  <c:v>70</c:v>
                </c:pt>
                <c:pt idx="4">
                  <c:v>80</c:v>
                </c:pt>
                <c:pt idx="5">
                  <c:v>85</c:v>
                </c:pt>
                <c:pt idx="6">
                  <c:v>91</c:v>
                </c:pt>
                <c:pt idx="7">
                  <c:v>91</c:v>
                </c:pt>
                <c:pt idx="8">
                  <c:v>96</c:v>
                </c:pt>
                <c:pt idx="9">
                  <c:v>96</c:v>
                </c:pt>
                <c:pt idx="10">
                  <c:v>97</c:v>
                </c:pt>
                <c:pt idx="11">
                  <c:v>97</c:v>
                </c:pt>
                <c:pt idx="1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53-4619-BEF4-080242C99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مانده'!$P$40:$AB$40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مانده'!$P$42:$AB$42</c:f>
              <c:numCache>
                <c:formatCode>General</c:formatCode>
                <c:ptCount val="13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مانده'!$P$40:$AB$40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'تامین مالی - مانده'!$P$43:$AB$43</c:f>
              <c:numCache>
                <c:formatCode>General</c:formatCode>
                <c:ptCount val="13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79</c:v>
                </c:pt>
                <c:pt idx="4">
                  <c:v>79</c:v>
                </c:pt>
                <c:pt idx="5">
                  <c:v>80</c:v>
                </c:pt>
                <c:pt idx="6">
                  <c:v>78</c:v>
                </c:pt>
                <c:pt idx="7">
                  <c:v>77</c:v>
                </c:pt>
                <c:pt idx="8">
                  <c:v>79</c:v>
                </c:pt>
                <c:pt idx="9">
                  <c:v>85</c:v>
                </c:pt>
                <c:pt idx="10">
                  <c:v>84</c:v>
                </c:pt>
                <c:pt idx="11">
                  <c:v>84</c:v>
                </c:pt>
                <c:pt idx="1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14176453969407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18946323477275"/>
          <c:y val="0.10004453218370096"/>
          <c:w val="0.86500106360348861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انتشار'!$P$21:$AB$21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انتشار'!$P$22:$AB$22</c:f>
              <c:numCache>
                <c:formatCode>_(* #,##0_);_(* \(#,##0\);_(* "-"??_);_(@_)</c:formatCode>
                <c:ptCount val="13"/>
                <c:pt idx="0">
                  <c:v>127742</c:v>
                </c:pt>
                <c:pt idx="1">
                  <c:v>0</c:v>
                </c:pt>
                <c:pt idx="2">
                  <c:v>0</c:v>
                </c:pt>
                <c:pt idx="3">
                  <c:v>25000</c:v>
                </c:pt>
                <c:pt idx="4">
                  <c:v>235079</c:v>
                </c:pt>
                <c:pt idx="5">
                  <c:v>99921</c:v>
                </c:pt>
                <c:pt idx="6">
                  <c:v>140000</c:v>
                </c:pt>
                <c:pt idx="7">
                  <c:v>53000</c:v>
                </c:pt>
                <c:pt idx="8">
                  <c:v>87000</c:v>
                </c:pt>
                <c:pt idx="9">
                  <c:v>110000</c:v>
                </c:pt>
                <c:pt idx="10">
                  <c:v>20000</c:v>
                </c:pt>
                <c:pt idx="11">
                  <c:v>50000</c:v>
                </c:pt>
                <c:pt idx="12">
                  <c:v>109500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Lbl>
              <c:idx val="0"/>
              <c:layout>
                <c:manualLayout>
                  <c:x val="-4.1273247474627673E-17"/>
                  <c:y val="-4.7677572227932008E-2"/>
                </c:manualLayout>
              </c:layout>
              <c:tx>
                <c:rich>
                  <a:bodyPr/>
                  <a:lstStyle/>
                  <a:p>
                    <a:fld id="{4020F8EC-1574-49BD-A1F6-F7F0424D46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4A-461E-A6A3-B02DDA1ADBCF}"/>
                </c:ext>
              </c:extLst>
            </c:dLbl>
            <c:dLbl>
              <c:idx val="1"/>
              <c:layout>
                <c:manualLayout>
                  <c:x val="0"/>
                  <c:y val="-6.001541623843782E-2"/>
                </c:manualLayout>
              </c:layout>
              <c:tx>
                <c:rich>
                  <a:bodyPr/>
                  <a:lstStyle/>
                  <a:p>
                    <a:fld id="{23ED9916-FF03-4026-8180-BE800B76AD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4A-461E-A6A3-B02DDA1ADBCF}"/>
                </c:ext>
              </c:extLst>
            </c:dLbl>
            <c:dLbl>
              <c:idx val="2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D7E91CBC-598E-49D2-8906-CF5F7FEEED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44A-461E-A6A3-B02DDA1ADBCF}"/>
                </c:ext>
              </c:extLst>
            </c:dLbl>
            <c:dLbl>
              <c:idx val="3"/>
              <c:layout>
                <c:manualLayout>
                  <c:x val="0"/>
                  <c:y val="-7.04053899737353E-2"/>
                </c:manualLayout>
              </c:layout>
              <c:tx>
                <c:rich>
                  <a:bodyPr/>
                  <a:lstStyle/>
                  <a:p>
                    <a:fld id="{369B7A14-3C0E-4A65-BF8C-88782BA4CC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44A-461E-A6A3-B02DDA1ADBCF}"/>
                </c:ext>
              </c:extLst>
            </c:dLbl>
            <c:dLbl>
              <c:idx val="4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0D03C8EA-CAB5-46BD-94CD-0779A8427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44A-461E-A6A3-B02DDA1ADBCF}"/>
                </c:ext>
              </c:extLst>
            </c:dLbl>
            <c:dLbl>
              <c:idx val="5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732AF9B6-4550-482D-9597-F3A7504A97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44A-461E-A6A3-B02DDA1ADBCF}"/>
                </c:ext>
              </c:extLst>
            </c:dLbl>
            <c:dLbl>
              <c:idx val="6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CAA822A9-6B43-42FF-B57D-04EF9A949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44A-461E-A6A3-B02DDA1ADBCF}"/>
                </c:ext>
              </c:extLst>
            </c:dLbl>
            <c:dLbl>
              <c:idx val="7"/>
              <c:layout>
                <c:manualLayout>
                  <c:x val="0"/>
                  <c:y val="-4.0913269384492537E-2"/>
                </c:manualLayout>
              </c:layout>
              <c:tx>
                <c:rich>
                  <a:bodyPr/>
                  <a:lstStyle/>
                  <a:p>
                    <a:fld id="{D19356BC-D4D2-4BD8-B5DA-9099F80EE9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44A-461E-A6A3-B02DDA1ADBCF}"/>
                </c:ext>
              </c:extLst>
            </c:dLbl>
            <c:dLbl>
              <c:idx val="8"/>
              <c:layout>
                <c:manualLayout>
                  <c:x val="0"/>
                  <c:y val="-5.7450325453922577E-2"/>
                </c:manualLayout>
              </c:layout>
              <c:tx>
                <c:rich>
                  <a:bodyPr/>
                  <a:lstStyle/>
                  <a:p>
                    <a:fld id="{483CC7A9-79BE-40D4-8BBE-14F1407A69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44A-461E-A6A3-B02DDA1ADBCF}"/>
                </c:ext>
              </c:extLst>
            </c:dLbl>
            <c:dLbl>
              <c:idx val="9"/>
              <c:layout>
                <c:manualLayout>
                  <c:x val="0"/>
                  <c:y val="-0.16712888888888888"/>
                </c:manualLayout>
              </c:layout>
              <c:tx>
                <c:rich>
                  <a:bodyPr/>
                  <a:lstStyle/>
                  <a:p>
                    <a:fld id="{9BB64BE3-91FA-4870-99D7-2EEB5BB9F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44A-461E-A6A3-B02DDA1ADBCF}"/>
                </c:ext>
              </c:extLst>
            </c:dLbl>
            <c:dLbl>
              <c:idx val="10"/>
              <c:layout>
                <c:manualLayout>
                  <c:x val="0"/>
                  <c:y val="-2.378583333333333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rtl="0">
                      <a:defRPr sz="12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cs typeface="+mn-cs"/>
                      </a:defRPr>
                    </a:pPr>
                    <a:fld id="{D5D6ABF2-206C-4B00-91BC-6158DDAC3CAB}" type="CELLRANGE">
                      <a:rPr lang="en-US"/>
                      <a:pPr rtl="0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#,##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44A-461E-A6A3-B02DDA1ADBCF}"/>
                </c:ext>
              </c:extLst>
            </c:dLbl>
            <c:dLbl>
              <c:idx val="11"/>
              <c:layout>
                <c:manualLayout>
                  <c:x val="0"/>
                  <c:y val="-6.4029166666666665E-2"/>
                </c:manualLayout>
              </c:layout>
              <c:tx>
                <c:rich>
                  <a:bodyPr/>
                  <a:lstStyle/>
                  <a:p>
                    <a:fld id="{F86AA706-76E7-496E-B762-FDA33A279A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44A-461E-A6A3-B02DDA1ADBCF}"/>
                </c:ext>
              </c:extLst>
            </c:dLbl>
            <c:dLbl>
              <c:idx val="12"/>
              <c:layout>
                <c:manualLayout>
                  <c:x val="0"/>
                  <c:y val="-2.52236111111111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rtl="0">
                      <a:defRPr sz="12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cs typeface="+mn-cs"/>
                      </a:defRPr>
                    </a:pPr>
                    <a:fld id="{3FE0D83E-1EAB-47AA-AD9F-AA60F1C1A12E}" type="CELLRANGE">
                      <a:rPr lang="en-US"/>
                      <a:pPr rtl="0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44A-461E-A6A3-B02DDA1ADBCF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انتشار'!$P$21:$AB$21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انتشار'!$P$23:$AB$23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15000</c:v>
                </c:pt>
                <c:pt idx="2">
                  <c:v>0</c:v>
                </c:pt>
                <c:pt idx="3">
                  <c:v>10000</c:v>
                </c:pt>
                <c:pt idx="4">
                  <c:v>1500</c:v>
                </c:pt>
                <c:pt idx="5">
                  <c:v>2500</c:v>
                </c:pt>
                <c:pt idx="6">
                  <c:v>7000</c:v>
                </c:pt>
                <c:pt idx="7">
                  <c:v>5000</c:v>
                </c:pt>
                <c:pt idx="8">
                  <c:v>7100</c:v>
                </c:pt>
                <c:pt idx="9">
                  <c:v>5900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انتشار'!$P$25:$AB$25</c15:f>
                <c15:dlblRangeCache>
                  <c:ptCount val="13"/>
                  <c:pt idx="0">
                    <c:v> 133,875 </c:v>
                  </c:pt>
                  <c:pt idx="1">
                    <c:v> 18,087 </c:v>
                  </c:pt>
                  <c:pt idx="2">
                    <c:v> 1,000 </c:v>
                  </c:pt>
                  <c:pt idx="3">
                    <c:v> 45,000 </c:v>
                  </c:pt>
                  <c:pt idx="4">
                    <c:v> 237,579 </c:v>
                  </c:pt>
                  <c:pt idx="5">
                    <c:v> 105,421 </c:v>
                  </c:pt>
                  <c:pt idx="6">
                    <c:v> 147,000 </c:v>
                  </c:pt>
                  <c:pt idx="7">
                    <c:v> 59,000 </c:v>
                  </c:pt>
                  <c:pt idx="8">
                    <c:v> 97,600 </c:v>
                  </c:pt>
                  <c:pt idx="9">
                    <c:v> 158,200 </c:v>
                  </c:pt>
                  <c:pt idx="10">
                    <c:v> 20,000 </c:v>
                  </c:pt>
                  <c:pt idx="11">
                    <c:v> 62,000 </c:v>
                  </c:pt>
                  <c:pt idx="12">
                    <c:v> 111,500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انتشار'!$P$21:$AB$21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انتشار'!$P$24:$AB$24</c:f>
              <c:numCache>
                <c:formatCode>_(* #,##0_);_(* \(#,##0\);_(* "-"??_);_(@_)</c:formatCode>
                <c:ptCount val="13"/>
                <c:pt idx="0">
                  <c:v>6133</c:v>
                </c:pt>
                <c:pt idx="1">
                  <c:v>3087</c:v>
                </c:pt>
                <c:pt idx="2">
                  <c:v>1000</c:v>
                </c:pt>
                <c:pt idx="3">
                  <c:v>10000</c:v>
                </c:pt>
                <c:pt idx="4">
                  <c:v>1000</c:v>
                </c:pt>
                <c:pt idx="5">
                  <c:v>3000</c:v>
                </c:pt>
                <c:pt idx="6">
                  <c:v>0</c:v>
                </c:pt>
                <c:pt idx="7">
                  <c:v>1000</c:v>
                </c:pt>
                <c:pt idx="8">
                  <c:v>3500</c:v>
                </c:pt>
                <c:pt idx="9">
                  <c:v>42300</c:v>
                </c:pt>
                <c:pt idx="10">
                  <c:v>0</c:v>
                </c:pt>
                <c:pt idx="11">
                  <c:v>12000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انتشار'!$P$48:$AB$48</c:f>
              <c:numCache>
                <c:formatCode>_(* #,##0_);_(* \(#,##0\);_(* "-"??_);_(@_)</c:formatCode>
                <c:ptCount val="13"/>
                <c:pt idx="0">
                  <c:v>127742</c:v>
                </c:pt>
                <c:pt idx="4">
                  <c:v>160000</c:v>
                </c:pt>
                <c:pt idx="5">
                  <c:v>50000</c:v>
                </c:pt>
                <c:pt idx="6">
                  <c:v>100000</c:v>
                </c:pt>
                <c:pt idx="8">
                  <c:v>40000</c:v>
                </c:pt>
                <c:pt idx="10">
                  <c:v>20000</c:v>
                </c:pt>
                <c:pt idx="1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انتشار'!$P$49:$AB$49</c:f>
              <c:numCache>
                <c:formatCode>_(* #,##0_);_(* \(#,##0\);_(* "-"??_);_(@_)</c:formatCode>
                <c:ptCount val="13"/>
                <c:pt idx="5">
                  <c:v>3000</c:v>
                </c:pt>
                <c:pt idx="9">
                  <c:v>31800</c:v>
                </c:pt>
                <c:pt idx="1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انتشار'!$P$50:$AB$50</c:f>
              <c:numCache>
                <c:formatCode>_(* #,##0_);_(* \(#,##0\);_(* "-"??_);_(@_)</c:formatCode>
                <c:ptCount val="13"/>
                <c:pt idx="1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انتشار'!$P$51:$AB$51</c:f>
              <c:numCache>
                <c:formatCode>_(* #,##0_);_(* \(#,##0\);_(* "-"??_);_(@_)</c:formatCode>
                <c:ptCount val="13"/>
                <c:pt idx="0">
                  <c:v>2000</c:v>
                </c:pt>
                <c:pt idx="3">
                  <c:v>33000</c:v>
                </c:pt>
                <c:pt idx="4">
                  <c:v>26000</c:v>
                </c:pt>
                <c:pt idx="7">
                  <c:v>1000</c:v>
                </c:pt>
                <c:pt idx="8">
                  <c:v>2500</c:v>
                </c:pt>
                <c:pt idx="9">
                  <c:v>10500</c:v>
                </c:pt>
                <c:pt idx="11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انتشار'!$P$52:$AB$52</c:f>
              <c:numCache>
                <c:formatCode>_(* #,##0_);_(* \(#,##0\);_(* "-"??_);_(@_)</c:formatCode>
                <c:ptCount val="13"/>
                <c:pt idx="0">
                  <c:v>4000</c:v>
                </c:pt>
                <c:pt idx="9">
                  <c:v>110000</c:v>
                </c:pt>
                <c:pt idx="12">
                  <c:v>111500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انتشار'!$P$53:$AB$53</c:f>
              <c:numCache>
                <c:formatCode>_(* #,##0_);_(* \(#,##0\);_(* "-"??_);_(@_)</c:formatCode>
                <c:ptCount val="13"/>
                <c:pt idx="1">
                  <c:v>15000</c:v>
                </c:pt>
                <c:pt idx="3">
                  <c:v>12000</c:v>
                </c:pt>
                <c:pt idx="4">
                  <c:v>1500</c:v>
                </c:pt>
                <c:pt idx="5">
                  <c:v>2500</c:v>
                </c:pt>
                <c:pt idx="6">
                  <c:v>7000</c:v>
                </c:pt>
                <c:pt idx="7">
                  <c:v>5000</c:v>
                </c:pt>
                <c:pt idx="8">
                  <c:v>8100</c:v>
                </c:pt>
                <c:pt idx="9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انتشار'!$P$54:$AB$54</c:f>
              <c:numCache>
                <c:formatCode>_(* #,##0_);_(* \(#,##0\);_(* "-"??_);_(@_)</c:formatCode>
                <c:ptCount val="13"/>
                <c:pt idx="2">
                  <c:v>1000</c:v>
                </c:pt>
                <c:pt idx="4">
                  <c:v>50079</c:v>
                </c:pt>
                <c:pt idx="5">
                  <c:v>49921</c:v>
                </c:pt>
                <c:pt idx="6">
                  <c:v>40000</c:v>
                </c:pt>
                <c:pt idx="7">
                  <c:v>53000</c:v>
                </c:pt>
                <c:pt idx="8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انتشار'!$P$55:$AB$55</c:f>
              <c:numCache>
                <c:formatCode>_(* #,##0_);_(* \(#,##0\);_(* "-"??_);_(@_)</c:formatCode>
                <c:ptCount val="13"/>
                <c:pt idx="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B536439-8A6B-4E6F-9FA8-A7962AE8EF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41AC-450A-A0DF-48764224FB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EA7BC63-A7C3-4908-96CC-5408149286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1AC-450A-A0DF-48764224FB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D392675-221E-431E-985A-D8EF9D1A4A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1AC-450A-A0DF-48764224FB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E99061-27C4-4F03-B3AC-0B19FDB5E7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1AC-450A-A0DF-48764224FB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238A4E-92DB-419F-BB23-23D51B58A4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1AC-450A-A0DF-48764224FBE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866CCA8-16E6-4C66-8D19-DE8D5AC667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1AC-450A-A0DF-48764224FBE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020A586-A5EF-4EF7-AF22-A082E5940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1AC-450A-A0DF-48764224FBE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00922F9-793D-4428-8E65-F65150FD08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1AC-450A-A0DF-48764224FBE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78A664A-2ABE-4E7D-9A0B-9DB8E82253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1AC-450A-A0DF-48764224FBE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ADA44AE-589C-4DDD-8A4C-C7CDFC26E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1AC-450A-A0DF-48764224FBE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45A80F7-F002-4902-9A15-CCC04CCC3C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1AC-450A-A0DF-48764224FBE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1A96621-7462-4ED2-87E5-83D6D5AAEF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1AC-450A-A0DF-48764224FBE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FDE2C7E-52AA-4ABA-A47E-73BD218400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1AC-450A-A0DF-48764224FBE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انتشار'!$P$47:$AB$47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انتشار'!$P$56:$AB$56</c:f>
              <c:numCache>
                <c:formatCode>_(* #,##0_);_(* \(#,##0\);_(* "-"??_);_(@_)</c:formatCode>
                <c:ptCount val="13"/>
                <c:pt idx="0">
                  <c:v>133875</c:v>
                </c:pt>
                <c:pt idx="1">
                  <c:v>18087</c:v>
                </c:pt>
                <c:pt idx="2">
                  <c:v>1000</c:v>
                </c:pt>
                <c:pt idx="3">
                  <c:v>45000</c:v>
                </c:pt>
                <c:pt idx="4">
                  <c:v>237579</c:v>
                </c:pt>
                <c:pt idx="5">
                  <c:v>105421</c:v>
                </c:pt>
                <c:pt idx="6">
                  <c:v>147000</c:v>
                </c:pt>
                <c:pt idx="7">
                  <c:v>59000</c:v>
                </c:pt>
                <c:pt idx="8">
                  <c:v>97600</c:v>
                </c:pt>
                <c:pt idx="9">
                  <c:v>158200</c:v>
                </c:pt>
                <c:pt idx="10">
                  <c:v>20000</c:v>
                </c:pt>
                <c:pt idx="11">
                  <c:v>62000</c:v>
                </c:pt>
                <c:pt idx="12">
                  <c:v>111500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انتشار'!$P$56:$AB$56</c15:f>
                <c15:dlblRangeCache>
                  <c:ptCount val="13"/>
                  <c:pt idx="0">
                    <c:v> 133,875 </c:v>
                  </c:pt>
                  <c:pt idx="1">
                    <c:v> 18,087 </c:v>
                  </c:pt>
                  <c:pt idx="2">
                    <c:v> 1,000 </c:v>
                  </c:pt>
                  <c:pt idx="3">
                    <c:v> 45,000 </c:v>
                  </c:pt>
                  <c:pt idx="4">
                    <c:v> 237,579 </c:v>
                  </c:pt>
                  <c:pt idx="5">
                    <c:v> 105,421 </c:v>
                  </c:pt>
                  <c:pt idx="6">
                    <c:v> 147,000 </c:v>
                  </c:pt>
                  <c:pt idx="7">
                    <c:v> 59,000 </c:v>
                  </c:pt>
                  <c:pt idx="8">
                    <c:v> 97,600 </c:v>
                  </c:pt>
                  <c:pt idx="9">
                    <c:v> 158,200 </c:v>
                  </c:pt>
                  <c:pt idx="10">
                    <c:v> 20,000 </c:v>
                  </c:pt>
                  <c:pt idx="11">
                    <c:v> 62,000 </c:v>
                  </c:pt>
                  <c:pt idx="12">
                    <c:v> 111,500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CF-4AA0-BD49-4168B6F859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6-4AB4-ADF6-B38214A53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انتشار'!$P$77:$AB$77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انتشار'!$P$78:$AB$78</c:f>
              <c:numCache>
                <c:formatCode>General</c:formatCode>
                <c:ptCount val="13"/>
                <c:pt idx="0">
                  <c:v>7</c:v>
                </c:pt>
                <c:pt idx="3">
                  <c:v>6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7-47B4-AFD3-88E503D5D1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CF-4AA0-BD49-4168B6F85930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انتشار'!$P$77:$AB$77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انتشار'!$P$79:$AB$79</c:f>
              <c:numCache>
                <c:formatCode>General</c:formatCode>
                <c:ptCount val="13"/>
                <c:pt idx="1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F-4AA0-BD49-4168B6F85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انتشار'!$P$77:$AB$77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انتشار'!$P$80:$AB$80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سررسید'!$P$2:$AB$2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سررسید'!$P$3:$AB$3</c:f>
              <c:numCache>
                <c:formatCode>_(* #,##0_);_(* \(#,##0\);_(* "-"??_);_(@_)</c:formatCode>
                <c:ptCount val="13"/>
                <c:pt idx="0">
                  <c:v>3314</c:v>
                </c:pt>
                <c:pt idx="1">
                  <c:v>34000</c:v>
                </c:pt>
                <c:pt idx="2">
                  <c:v>39360</c:v>
                </c:pt>
                <c:pt idx="3">
                  <c:v>30000</c:v>
                </c:pt>
                <c:pt idx="4">
                  <c:v>36597</c:v>
                </c:pt>
                <c:pt idx="5">
                  <c:v>33322</c:v>
                </c:pt>
                <c:pt idx="6">
                  <c:v>26361</c:v>
                </c:pt>
                <c:pt idx="7">
                  <c:v>33324</c:v>
                </c:pt>
                <c:pt idx="8">
                  <c:v>18000</c:v>
                </c:pt>
                <c:pt idx="9">
                  <c:v>53043</c:v>
                </c:pt>
                <c:pt idx="11">
                  <c:v>9851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سررسید'!$P$2:$AB$2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سررسید'!$P$4:$AB$4</c:f>
              <c:numCache>
                <c:formatCode>_(* #,##0_);_(* \(#,##0\);_(* "-"??_);_(@_)</c:formatCode>
                <c:ptCount val="13"/>
                <c:pt idx="8">
                  <c:v>4600</c:v>
                </c:pt>
                <c:pt idx="9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سررسید'!$P$2:$AB$2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سررسید'!$P$5:$AB$5</c:f>
              <c:numCache>
                <c:formatCode>_(* #,##0_);_(* \(#,##0\);_(* "-"??_);_(@_)</c:formatCode>
                <c:ptCount val="13"/>
                <c:pt idx="0">
                  <c:v>500</c:v>
                </c:pt>
                <c:pt idx="1">
                  <c:v>5000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6">
                  <c:v>1500</c:v>
                </c:pt>
                <c:pt idx="7">
                  <c:v>2650</c:v>
                </c:pt>
                <c:pt idx="9">
                  <c:v>1450</c:v>
                </c:pt>
                <c:pt idx="10">
                  <c:v>64</c:v>
                </c:pt>
                <c:pt idx="11">
                  <c:v>2519</c:v>
                </c:pt>
                <c:pt idx="12">
                  <c:v>2100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53137630291425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4980855137204893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52E-2"/>
                  <c:y val="-2.297594501718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3.870675453047776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dLbl>
              <c:idx val="12"/>
              <c:layout>
                <c:manualLayout>
                  <c:x val="-2.868005979620491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01-4E5A-93AC-7ACE1C31D0AA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سررسید'!$P$6:$AB$6</c:f>
              <c:numCache>
                <c:formatCode>_(* #,##0_);_(* \(#,##0\);_(* "-"??_);_(@_)</c:formatCode>
                <c:ptCount val="13"/>
                <c:pt idx="0">
                  <c:v>3814</c:v>
                </c:pt>
                <c:pt idx="1">
                  <c:v>39000</c:v>
                </c:pt>
                <c:pt idx="2">
                  <c:v>41360</c:v>
                </c:pt>
                <c:pt idx="3">
                  <c:v>32000</c:v>
                </c:pt>
                <c:pt idx="4">
                  <c:v>38597</c:v>
                </c:pt>
                <c:pt idx="5">
                  <c:v>33322</c:v>
                </c:pt>
                <c:pt idx="6">
                  <c:v>27861</c:v>
                </c:pt>
                <c:pt idx="7">
                  <c:v>35974</c:v>
                </c:pt>
                <c:pt idx="8">
                  <c:v>22600</c:v>
                </c:pt>
                <c:pt idx="9">
                  <c:v>59893</c:v>
                </c:pt>
                <c:pt idx="10">
                  <c:v>64</c:v>
                </c:pt>
                <c:pt idx="11">
                  <c:v>12370</c:v>
                </c:pt>
                <c:pt idx="12">
                  <c:v>22100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سررسید'!$P$27:$AB$27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سررسید'!$P$28:$AB$28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7</c:v>
                </c:pt>
                <c:pt idx="11">
                  <c:v>2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3-455C-A75C-95A50946C1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7D-4520-AF36-ED9A7D5041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7D-4520-AF36-ED9A7D504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سررسید'!$P$27:$AB$27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سررسید'!$P$29:$AB$29</c:f>
              <c:numCache>
                <c:formatCode>General</c:formatCode>
                <c:ptCount val="13"/>
                <c:pt idx="8">
                  <c:v>1</c:v>
                </c:pt>
                <c:pt idx="9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سررسید'!$P$27:$AB$27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'تامین مالی - سررسید'!$P$30:$AB$30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2</c:v>
                </c:pt>
                <c:pt idx="7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4468375522938377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917951.40459444805</c:v>
                </c:pt>
                <c:pt idx="1">
                  <c:v>1437496.3303103</c:v>
                </c:pt>
                <c:pt idx="2">
                  <c:v>2005911.1998762991</c:v>
                </c:pt>
                <c:pt idx="3">
                  <c:v>2496278.4720762903</c:v>
                </c:pt>
                <c:pt idx="4">
                  <c:v>3222208.365861211</c:v>
                </c:pt>
                <c:pt idx="5">
                  <c:v>4050226.4955860563</c:v>
                </c:pt>
                <c:pt idx="6">
                  <c:v>4610033.2467567073</c:v>
                </c:pt>
                <c:pt idx="7">
                  <c:v>5601768.7292992249</c:v>
                </c:pt>
                <c:pt idx="8">
                  <c:v>6813308.9225353887</c:v>
                </c:pt>
                <c:pt idx="9">
                  <c:v>8315400.9174148571</c:v>
                </c:pt>
                <c:pt idx="10">
                  <c:v>0</c:v>
                </c:pt>
                <c:pt idx="11">
                  <c:v>1709582.206848905</c:v>
                </c:pt>
                <c:pt idx="12">
                  <c:v>5532703.0430242289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0.156975110540579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1.1256470254555768E-2"/>
                  <c:y val="-0.122005420054200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519544.925715852</c:v>
                </c:pt>
                <c:pt idx="1">
                  <c:v>568414.86956599902</c:v>
                </c:pt>
                <c:pt idx="2">
                  <c:v>490367.27219999098</c:v>
                </c:pt>
                <c:pt idx="3">
                  <c:v>725929.89378492092</c:v>
                </c:pt>
                <c:pt idx="4">
                  <c:v>828018.12972484506</c:v>
                </c:pt>
                <c:pt idx="5">
                  <c:v>559806.75117065106</c:v>
                </c:pt>
                <c:pt idx="6">
                  <c:v>991735.48254251806</c:v>
                </c:pt>
                <c:pt idx="7">
                  <c:v>1211540.1932361638</c:v>
                </c:pt>
                <c:pt idx="8">
                  <c:v>1502091.9948794681</c:v>
                </c:pt>
                <c:pt idx="9">
                  <c:v>1817567.179527937</c:v>
                </c:pt>
                <c:pt idx="10">
                  <c:v>1709582.206848905</c:v>
                </c:pt>
                <c:pt idx="11">
                  <c:v>3823120.8361753235</c:v>
                </c:pt>
                <c:pt idx="12">
                  <c:v>2927202.7178746313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1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درصد'!$A$2:$A$39</c:f>
              <c:strCache>
                <c:ptCount val="38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اسنادخزانه-م21بودجه97-000728</c:v>
                </c:pt>
                <c:pt idx="8">
                  <c:v>منفعت دولت-با شرايط خاص140006 </c:v>
                </c:pt>
                <c:pt idx="9">
                  <c:v>اسنادخزانه-م11بودجه98-001013 (اخزا811)</c:v>
                </c:pt>
                <c:pt idx="10">
                  <c:v>اسنادخزانه-م14بودجه98-010318 (اخزا814)</c:v>
                </c:pt>
                <c:pt idx="11">
                  <c:v>منفعت دولت6-ش.خاص140109 (افاد61)</c:v>
                </c:pt>
                <c:pt idx="12">
                  <c:v>مرابحه عام دولت2ش.خ صادرات0212 (اراد21)</c:v>
                </c:pt>
                <c:pt idx="13">
                  <c:v>اسنادخزانه-م6بودجه97-990423</c:v>
                </c:pt>
                <c:pt idx="14">
                  <c:v>مرابحه عام دولت2-ش.خ ساير0212 (اراد24)</c:v>
                </c:pt>
                <c:pt idx="15">
                  <c:v>اسنادخزانه-م9بودجه98-000923 (اخزا809)</c:v>
                </c:pt>
                <c:pt idx="16">
                  <c:v>اسنادخزانه-م20بودجه98-020806 (اخزا820) </c:v>
                </c:pt>
                <c:pt idx="17">
                  <c:v>اسنادخزانه-م21بودجه98-020906 (اخزا821) </c:v>
                </c:pt>
                <c:pt idx="18">
                  <c:v>اسنادخزانه-م18بودجه97-000525</c:v>
                </c:pt>
                <c:pt idx="19">
                  <c:v>اسنادخزانه-م4بودجه97-991022 </c:v>
                </c:pt>
                <c:pt idx="20">
                  <c:v>اسنادخزانه-م9بودجه97-990513</c:v>
                </c:pt>
                <c:pt idx="21">
                  <c:v>منفعت دولت7-ش.خاص ساير0204 (افاد74) </c:v>
                </c:pt>
                <c:pt idx="22">
                  <c:v>اسنادخزانه-م22بودجه97-000428</c:v>
                </c:pt>
                <c:pt idx="23">
                  <c:v>اسنادخزانه-م23بودجه97-000824</c:v>
                </c:pt>
                <c:pt idx="24">
                  <c:v>اجاره دولت آموزش وپرورش991020</c:v>
                </c:pt>
                <c:pt idx="25">
                  <c:v>مرابحه گندم2-واجدشرايط خاص1400</c:v>
                </c:pt>
                <c:pt idx="26">
                  <c:v>منفعت دولتي2-شرايط خاص14000626 </c:v>
                </c:pt>
                <c:pt idx="27">
                  <c:v>مشاركت دولتي10-شرايط خاص001226</c:v>
                </c:pt>
                <c:pt idx="28">
                  <c:v>اسنادخزانه-م2بودجه98-990430 (اخزا802)</c:v>
                </c:pt>
                <c:pt idx="29">
                  <c:v>اسنادخزانه-م5بودجه98-000422 (اخزا805)</c:v>
                </c:pt>
                <c:pt idx="30">
                  <c:v>اسنادخزانه-م16بودجه98-010503 (اخزا816)</c:v>
                </c:pt>
                <c:pt idx="31">
                  <c:v>اسنادخزانه-م17بودجه98-010512 (اخزا817) </c:v>
                </c:pt>
                <c:pt idx="32">
                  <c:v>اسنادخزانه-م18بودجه98-010614 (اخزا818)</c:v>
                </c:pt>
                <c:pt idx="33">
                  <c:v>اسنادخزانه-م19بودجه98-020322 (اخزا819) </c:v>
                </c:pt>
                <c:pt idx="34">
                  <c:v>مرابحه سلامت6واجدشرايط خاص1400 </c:v>
                </c:pt>
                <c:pt idx="35">
                  <c:v>اسنادخزانه-م23بودجه96-990528</c:v>
                </c:pt>
                <c:pt idx="36">
                  <c:v>اسنادخزانه-م7بودجه98-000719 (اخزا807)</c:v>
                </c:pt>
                <c:pt idx="37">
                  <c:v>اسنادخزانه-م6بودجه98-000519 (اخزا806)</c:v>
                </c:pt>
              </c:strCache>
            </c:strRef>
          </c:cat>
          <c:val>
            <c:numRef>
              <c:f>'اوراق - 60 درصد'!$J$2:$J$38</c:f>
              <c:numCache>
                <c:formatCode>0.00%</c:formatCode>
                <c:ptCount val="37"/>
                <c:pt idx="0">
                  <c:v>2.9086479156175654E-2</c:v>
                </c:pt>
                <c:pt idx="1">
                  <c:v>2.9040595016050295E-2</c:v>
                </c:pt>
                <c:pt idx="2">
                  <c:v>2.9040595016050295E-2</c:v>
                </c:pt>
                <c:pt idx="3">
                  <c:v>2.8279122735758243E-2</c:v>
                </c:pt>
                <c:pt idx="4">
                  <c:v>2.3446869947981928E-2</c:v>
                </c:pt>
                <c:pt idx="5">
                  <c:v>2.3232476012840238E-2</c:v>
                </c:pt>
                <c:pt idx="6">
                  <c:v>2.3232476012840238E-2</c:v>
                </c:pt>
                <c:pt idx="7">
                  <c:v>2.3169510775538336E-2</c:v>
                </c:pt>
                <c:pt idx="8">
                  <c:v>1.7424357009630177E-2</c:v>
                </c:pt>
                <c:pt idx="9">
                  <c:v>1.7424357009630177E-2</c:v>
                </c:pt>
                <c:pt idx="10">
                  <c:v>1.7424357009630177E-2</c:v>
                </c:pt>
                <c:pt idx="11">
                  <c:v>1.7424357009630177E-2</c:v>
                </c:pt>
                <c:pt idx="12">
                  <c:v>1.7424357009630177E-2</c:v>
                </c:pt>
                <c:pt idx="13">
                  <c:v>1.6139680657350455E-2</c:v>
                </c:pt>
                <c:pt idx="14">
                  <c:v>1.5391515358506656E-2</c:v>
                </c:pt>
                <c:pt idx="15">
                  <c:v>1.4520297508025148E-2</c:v>
                </c:pt>
                <c:pt idx="16">
                  <c:v>1.4520297508025148E-2</c:v>
                </c:pt>
                <c:pt idx="17">
                  <c:v>1.4520297508025148E-2</c:v>
                </c:pt>
                <c:pt idx="18">
                  <c:v>1.4287344309420597E-2</c:v>
                </c:pt>
                <c:pt idx="19">
                  <c:v>1.4195894314091255E-2</c:v>
                </c:pt>
                <c:pt idx="20">
                  <c:v>1.3358673707383136E-2</c:v>
                </c:pt>
                <c:pt idx="21">
                  <c:v>1.3358673707383136E-2</c:v>
                </c:pt>
                <c:pt idx="22">
                  <c:v>1.1704245529616259E-2</c:v>
                </c:pt>
                <c:pt idx="23">
                  <c:v>1.167110033690064E-2</c:v>
                </c:pt>
                <c:pt idx="24">
                  <c:v>1.1616238006420119E-2</c:v>
                </c:pt>
                <c:pt idx="25">
                  <c:v>1.1616238006420119E-2</c:v>
                </c:pt>
                <c:pt idx="26">
                  <c:v>1.1616238006420119E-2</c:v>
                </c:pt>
                <c:pt idx="27">
                  <c:v>1.1616238006420119E-2</c:v>
                </c:pt>
                <c:pt idx="28">
                  <c:v>1.1616238006420119E-2</c:v>
                </c:pt>
                <c:pt idx="29">
                  <c:v>1.1616238006420119E-2</c:v>
                </c:pt>
                <c:pt idx="30">
                  <c:v>1.1616238006420119E-2</c:v>
                </c:pt>
                <c:pt idx="31">
                  <c:v>1.1616238006420119E-2</c:v>
                </c:pt>
                <c:pt idx="32">
                  <c:v>1.1616238006420119E-2</c:v>
                </c:pt>
                <c:pt idx="33">
                  <c:v>1.1616238006420119E-2</c:v>
                </c:pt>
                <c:pt idx="34">
                  <c:v>1.0094510827579083E-2</c:v>
                </c:pt>
                <c:pt idx="35">
                  <c:v>8.8553097238468943E-3</c:v>
                </c:pt>
                <c:pt idx="36">
                  <c:v>8.7121785048150883E-3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درصد'!$A$2:$A$38</c:f>
              <c:strCache>
                <c:ptCount val="37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مشاركت دولتي9-شرايط خاص990909</c:v>
                </c:pt>
                <c:pt idx="4">
                  <c:v>اسنادخزانه-م3بودجه97-990721</c:v>
                </c:pt>
                <c:pt idx="5">
                  <c:v>اسنادخزانه-م15بودجه98-010406 (اخزا815)</c:v>
                </c:pt>
                <c:pt idx="6">
                  <c:v>اسنادخزانه-م12بودجه98-001111 (اخزا812)</c:v>
                </c:pt>
                <c:pt idx="7">
                  <c:v>اسنادخزانه-م21بودجه97-000728</c:v>
                </c:pt>
                <c:pt idx="8">
                  <c:v>منفعت دولت-با شرايط خاص140006 </c:v>
                </c:pt>
                <c:pt idx="9">
                  <c:v>اسنادخزانه-م11بودجه98-001013 (اخزا811)</c:v>
                </c:pt>
                <c:pt idx="10">
                  <c:v>اسنادخزانه-م14بودجه98-010318 (اخزا814)</c:v>
                </c:pt>
                <c:pt idx="11">
                  <c:v>منفعت دولت6-ش.خاص140109 (افاد61)</c:v>
                </c:pt>
                <c:pt idx="12">
                  <c:v>مرابحه عام دولت2ش.خ صادرات0212 (اراد21)</c:v>
                </c:pt>
                <c:pt idx="13">
                  <c:v>اسنادخزانه-م6بودجه97-990423</c:v>
                </c:pt>
                <c:pt idx="14">
                  <c:v>مرابحه عام دولت2-ش.خ ساير0212 (اراد24)</c:v>
                </c:pt>
                <c:pt idx="15">
                  <c:v>اسنادخزانه-م9بودجه98-000923 (اخزا809)</c:v>
                </c:pt>
                <c:pt idx="16">
                  <c:v>اسنادخزانه-م20بودجه98-020806 (اخزا820) </c:v>
                </c:pt>
                <c:pt idx="17">
                  <c:v>اسنادخزانه-م21بودجه98-020906 (اخزا821) </c:v>
                </c:pt>
                <c:pt idx="18">
                  <c:v>اسنادخزانه-م18بودجه97-000525</c:v>
                </c:pt>
                <c:pt idx="19">
                  <c:v>اسنادخزانه-م4بودجه97-991022 </c:v>
                </c:pt>
                <c:pt idx="20">
                  <c:v>اسنادخزانه-م9بودجه97-990513</c:v>
                </c:pt>
                <c:pt idx="21">
                  <c:v>منفعت دولت7-ش.خاص ساير0204 (افاد74) </c:v>
                </c:pt>
                <c:pt idx="22">
                  <c:v>اسنادخزانه-م22بودجه97-000428</c:v>
                </c:pt>
                <c:pt idx="23">
                  <c:v>اسنادخزانه-م23بودجه97-000824</c:v>
                </c:pt>
                <c:pt idx="24">
                  <c:v>اجاره دولت آموزش وپرورش991020</c:v>
                </c:pt>
                <c:pt idx="25">
                  <c:v>مرابحه گندم2-واجدشرايط خاص1400</c:v>
                </c:pt>
                <c:pt idx="26">
                  <c:v>منفعت دولتي2-شرايط خاص14000626 </c:v>
                </c:pt>
                <c:pt idx="27">
                  <c:v>مشاركت دولتي10-شرايط خاص001226</c:v>
                </c:pt>
                <c:pt idx="28">
                  <c:v>اسنادخزانه-م2بودجه98-990430 (اخزا802)</c:v>
                </c:pt>
                <c:pt idx="29">
                  <c:v>اسنادخزانه-م5بودجه98-000422 (اخزا805)</c:v>
                </c:pt>
                <c:pt idx="30">
                  <c:v>اسنادخزانه-م16بودجه98-010503 (اخزا816)</c:v>
                </c:pt>
                <c:pt idx="31">
                  <c:v>اسنادخزانه-م17بودجه98-010512 (اخزا817) </c:v>
                </c:pt>
                <c:pt idx="32">
                  <c:v>اسنادخزانه-م18بودجه98-010614 (اخزا818)</c:v>
                </c:pt>
                <c:pt idx="33">
                  <c:v>اسنادخزانه-م19بودجه98-020322 (اخزا819) </c:v>
                </c:pt>
                <c:pt idx="34">
                  <c:v>مرابحه سلامت6واجدشرايط خاص1400 </c:v>
                </c:pt>
                <c:pt idx="35">
                  <c:v>اسنادخزانه-م23بودجه96-990528</c:v>
                </c:pt>
                <c:pt idx="36">
                  <c:v>اسنادخزانه-م7بودجه98-000719 (اخزا807)</c:v>
                </c:pt>
              </c:strCache>
            </c:strRef>
          </c:cat>
          <c:val>
            <c:numRef>
              <c:f>'اوراق - 60 درصد'!$K$2:$K$38</c:f>
              <c:numCache>
                <c:formatCode>0.00%</c:formatCode>
                <c:ptCount val="37"/>
                <c:pt idx="0">
                  <c:v>2.9086479156175654E-2</c:v>
                </c:pt>
                <c:pt idx="1">
                  <c:v>5.812707417222595E-2</c:v>
                </c:pt>
                <c:pt idx="2">
                  <c:v>8.7167669188276245E-2</c:v>
                </c:pt>
                <c:pt idx="3">
                  <c:v>0.11544679192403448</c:v>
                </c:pt>
                <c:pt idx="4">
                  <c:v>0.13889366187201641</c:v>
                </c:pt>
                <c:pt idx="5">
                  <c:v>0.16212613788485664</c:v>
                </c:pt>
                <c:pt idx="6">
                  <c:v>0.18535861389769687</c:v>
                </c:pt>
                <c:pt idx="7">
                  <c:v>0.2085281246732352</c:v>
                </c:pt>
                <c:pt idx="8">
                  <c:v>0.22595248168286539</c:v>
                </c:pt>
                <c:pt idx="9">
                  <c:v>0.24337683869249557</c:v>
                </c:pt>
                <c:pt idx="10">
                  <c:v>0.26080119570212573</c:v>
                </c:pt>
                <c:pt idx="11">
                  <c:v>0.27822555271175592</c:v>
                </c:pt>
                <c:pt idx="12">
                  <c:v>0.29564990972138611</c:v>
                </c:pt>
                <c:pt idx="13">
                  <c:v>0.31178959037873655</c:v>
                </c:pt>
                <c:pt idx="14">
                  <c:v>0.32718110573724318</c:v>
                </c:pt>
                <c:pt idx="15">
                  <c:v>0.34170140324526832</c:v>
                </c:pt>
                <c:pt idx="16">
                  <c:v>0.35622170075329346</c:v>
                </c:pt>
                <c:pt idx="17">
                  <c:v>0.37074199826131859</c:v>
                </c:pt>
                <c:pt idx="18">
                  <c:v>0.38502934257073917</c:v>
                </c:pt>
                <c:pt idx="19">
                  <c:v>0.39922523688483041</c:v>
                </c:pt>
                <c:pt idx="20">
                  <c:v>0.41258391059221355</c:v>
                </c:pt>
                <c:pt idx="21">
                  <c:v>0.42594258429959669</c:v>
                </c:pt>
                <c:pt idx="22">
                  <c:v>0.43764682982921294</c:v>
                </c:pt>
                <c:pt idx="23">
                  <c:v>0.4493179301661136</c:v>
                </c:pt>
                <c:pt idx="24">
                  <c:v>0.46093416817253374</c:v>
                </c:pt>
                <c:pt idx="25">
                  <c:v>0.47255040617895389</c:v>
                </c:pt>
                <c:pt idx="26">
                  <c:v>0.48416664418537403</c:v>
                </c:pt>
                <c:pt idx="27">
                  <c:v>0.49578288219179417</c:v>
                </c:pt>
                <c:pt idx="28">
                  <c:v>0.50739912019821432</c:v>
                </c:pt>
                <c:pt idx="29">
                  <c:v>0.5190153582046344</c:v>
                </c:pt>
                <c:pt idx="30">
                  <c:v>0.53063159621105449</c:v>
                </c:pt>
                <c:pt idx="31">
                  <c:v>0.54224783421747458</c:v>
                </c:pt>
                <c:pt idx="32">
                  <c:v>0.55386407222389467</c:v>
                </c:pt>
                <c:pt idx="33">
                  <c:v>0.56548031023031475</c:v>
                </c:pt>
                <c:pt idx="34">
                  <c:v>0.57557482105789382</c:v>
                </c:pt>
                <c:pt idx="35">
                  <c:v>0.58443013078174066</c:v>
                </c:pt>
                <c:pt idx="36">
                  <c:v>0.59314230928655576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97772127376197"/>
          <c:y val="0.10174647887323944"/>
          <c:w val="0.82373491544577637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824338.60659909109</c:v>
                </c:pt>
                <c:pt idx="1">
                  <c:v>831717.11006177403</c:v>
                </c:pt>
                <c:pt idx="2">
                  <c:v>807402.87055089802</c:v>
                </c:pt>
                <c:pt idx="3">
                  <c:v>798773.37555303995</c:v>
                </c:pt>
                <c:pt idx="4">
                  <c:v>884665.08567831002</c:v>
                </c:pt>
                <c:pt idx="5">
                  <c:v>989464.55035892292</c:v>
                </c:pt>
                <c:pt idx="6">
                  <c:v>1033172.952811971</c:v>
                </c:pt>
                <c:pt idx="7">
                  <c:v>1082517.6740042381</c:v>
                </c:pt>
                <c:pt idx="8">
                  <c:v>1135748.966314435</c:v>
                </c:pt>
                <c:pt idx="9">
                  <c:v>1367233.6855578551</c:v>
                </c:pt>
                <c:pt idx="10">
                  <c:v>1222622.18693254</c:v>
                </c:pt>
                <c:pt idx="11">
                  <c:v>1550341.7723217302</c:v>
                </c:pt>
                <c:pt idx="12">
                  <c:v>1457783.4126631299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72543.546300000002</c:v>
                </c:pt>
                <c:pt idx="1">
                  <c:v>90850.359349999999</c:v>
                </c:pt>
                <c:pt idx="2">
                  <c:v>93987.204549999995</c:v>
                </c:pt>
                <c:pt idx="3">
                  <c:v>101881.378813845</c:v>
                </c:pt>
                <c:pt idx="4">
                  <c:v>104200.87993784501</c:v>
                </c:pt>
                <c:pt idx="5">
                  <c:v>105076.600708645</c:v>
                </c:pt>
                <c:pt idx="6">
                  <c:v>104150.277158645</c:v>
                </c:pt>
                <c:pt idx="7">
                  <c:v>107728.84043984499</c:v>
                </c:pt>
                <c:pt idx="8">
                  <c:v>108699.77156664499</c:v>
                </c:pt>
                <c:pt idx="9">
                  <c:v>118535.459335045</c:v>
                </c:pt>
                <c:pt idx="10">
                  <c:v>124883.2951894</c:v>
                </c:pt>
                <c:pt idx="11">
                  <c:v>129174.88473580001</c:v>
                </c:pt>
                <c:pt idx="12">
                  <c:v>129023.6138606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751795.06029909104</c:v>
                </c:pt>
                <c:pt idx="1">
                  <c:v>740866.75071177399</c:v>
                </c:pt>
                <c:pt idx="2">
                  <c:v>713415.666000898</c:v>
                </c:pt>
                <c:pt idx="3">
                  <c:v>696891.99673919496</c:v>
                </c:pt>
                <c:pt idx="4">
                  <c:v>780464.20574046497</c:v>
                </c:pt>
                <c:pt idx="5">
                  <c:v>884387.94965027797</c:v>
                </c:pt>
                <c:pt idx="6">
                  <c:v>929022.67565332598</c:v>
                </c:pt>
                <c:pt idx="7">
                  <c:v>974788.83356439299</c:v>
                </c:pt>
                <c:pt idx="8">
                  <c:v>1027049.19474779</c:v>
                </c:pt>
                <c:pt idx="9">
                  <c:v>1248698.2262228101</c:v>
                </c:pt>
                <c:pt idx="10">
                  <c:v>1097738.8917431401</c:v>
                </c:pt>
                <c:pt idx="11">
                  <c:v>1421166.8875859301</c:v>
                </c:pt>
                <c:pt idx="12">
                  <c:v>1328759.7988025299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21045.233053388001</c:v>
                </c:pt>
                <c:pt idx="1">
                  <c:v>30089.591342877</c:v>
                </c:pt>
                <c:pt idx="2">
                  <c:v>28142.880796830999</c:v>
                </c:pt>
                <c:pt idx="3">
                  <c:v>27717.007620205</c:v>
                </c:pt>
                <c:pt idx="4">
                  <c:v>73669.285791268994</c:v>
                </c:pt>
                <c:pt idx="5">
                  <c:v>71628.575352567001</c:v>
                </c:pt>
                <c:pt idx="6">
                  <c:v>65275.625735477995</c:v>
                </c:pt>
                <c:pt idx="7">
                  <c:v>78306.143939000001</c:v>
                </c:pt>
                <c:pt idx="8">
                  <c:v>76089.682755688002</c:v>
                </c:pt>
                <c:pt idx="9">
                  <c:v>170746.13124650798</c:v>
                </c:pt>
                <c:pt idx="10">
                  <c:v>15834.470941299</c:v>
                </c:pt>
                <c:pt idx="11">
                  <c:v>41245.896709612003</c:v>
                </c:pt>
                <c:pt idx="12">
                  <c:v>36255.132276766999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10156.598906561001</c:v>
                </c:pt>
                <c:pt idx="1">
                  <c:v>29110.875755380999</c:v>
                </c:pt>
                <c:pt idx="2">
                  <c:v>15657.036150231001</c:v>
                </c:pt>
                <c:pt idx="3">
                  <c:v>20601.708852005999</c:v>
                </c:pt>
                <c:pt idx="4">
                  <c:v>16824.87200096</c:v>
                </c:pt>
                <c:pt idx="5">
                  <c:v>6801.6841984480006</c:v>
                </c:pt>
                <c:pt idx="6">
                  <c:v>17966.656168740999</c:v>
                </c:pt>
                <c:pt idx="7">
                  <c:v>24224.523372248001</c:v>
                </c:pt>
                <c:pt idx="8">
                  <c:v>17882.995341424998</c:v>
                </c:pt>
                <c:pt idx="9">
                  <c:v>16808.375378083998</c:v>
                </c:pt>
                <c:pt idx="10">
                  <c:v>10077.002011062999</c:v>
                </c:pt>
                <c:pt idx="11">
                  <c:v>32285.230461866999</c:v>
                </c:pt>
                <c:pt idx="12">
                  <c:v>19889.989763226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7126.3913094099998</c:v>
                </c:pt>
                <c:pt idx="1">
                  <c:v>3177.4359690000001</c:v>
                </c:pt>
                <c:pt idx="2">
                  <c:v>3402.3085999999998</c:v>
                </c:pt>
                <c:pt idx="3">
                  <c:v>1785.9169340000001</c:v>
                </c:pt>
                <c:pt idx="4">
                  <c:v>1865.0537633230001</c:v>
                </c:pt>
                <c:pt idx="5">
                  <c:v>3196.7702300000001</c:v>
                </c:pt>
                <c:pt idx="6">
                  <c:v>35497.777549999999</c:v>
                </c:pt>
                <c:pt idx="7">
                  <c:v>26245.779146699999</c:v>
                </c:pt>
                <c:pt idx="8">
                  <c:v>34569.098359000003</c:v>
                </c:pt>
                <c:pt idx="9">
                  <c:v>31750.429387</c:v>
                </c:pt>
                <c:pt idx="10">
                  <c:v>28470.35</c:v>
                </c:pt>
                <c:pt idx="11">
                  <c:v>26601.664100000002</c:v>
                </c:pt>
                <c:pt idx="12">
                  <c:v>114538.30828749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38328.223269359005</c:v>
                </c:pt>
                <c:pt idx="1">
                  <c:v>62377.903067257997</c:v>
                </c:pt>
                <c:pt idx="2">
                  <c:v>47202.225547062</c:v>
                </c:pt>
                <c:pt idx="3">
                  <c:v>50104.633406210996</c:v>
                </c:pt>
                <c:pt idx="4">
                  <c:v>92359.211555551999</c:v>
                </c:pt>
                <c:pt idx="5">
                  <c:v>81627.029781015008</c:v>
                </c:pt>
                <c:pt idx="6">
                  <c:v>118740.05945421899</c:v>
                </c:pt>
                <c:pt idx="7">
                  <c:v>128776.446457948</c:v>
                </c:pt>
                <c:pt idx="8">
                  <c:v>128541.776456113</c:v>
                </c:pt>
                <c:pt idx="9">
                  <c:v>219304.93601159198</c:v>
                </c:pt>
                <c:pt idx="10">
                  <c:v>54381.822952361996</c:v>
                </c:pt>
                <c:pt idx="11">
                  <c:v>100132.791271479</c:v>
                </c:pt>
                <c:pt idx="12">
                  <c:v>170683.43032748299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38328.223269359005</c:v>
                </c:pt>
                <c:pt idx="1">
                  <c:v>62377.903067257997</c:v>
                </c:pt>
                <c:pt idx="2">
                  <c:v>47202.225547062</c:v>
                </c:pt>
                <c:pt idx="3">
                  <c:v>50104.633406210996</c:v>
                </c:pt>
                <c:pt idx="4">
                  <c:v>92359.211555551999</c:v>
                </c:pt>
                <c:pt idx="5">
                  <c:v>81627.029781015008</c:v>
                </c:pt>
                <c:pt idx="6">
                  <c:v>118740.05945421899</c:v>
                </c:pt>
                <c:pt idx="7">
                  <c:v>128776.446457948</c:v>
                </c:pt>
                <c:pt idx="8">
                  <c:v>128541.776456113</c:v>
                </c:pt>
                <c:pt idx="9">
                  <c:v>219304.93601159198</c:v>
                </c:pt>
                <c:pt idx="10">
                  <c:v>54381.822952361996</c:v>
                </c:pt>
                <c:pt idx="11">
                  <c:v>100132.791271479</c:v>
                </c:pt>
                <c:pt idx="12">
                  <c:v>170683.43032748299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5151794002502315"/>
          <c:h val="0.69956420526115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26127.744999999999</c:v>
                </c:pt>
                <c:pt idx="1">
                  <c:v>6330.1810000000005</c:v>
                </c:pt>
                <c:pt idx="2">
                  <c:v>6051.8280000000004</c:v>
                </c:pt>
                <c:pt idx="3">
                  <c:v>11797.93</c:v>
                </c:pt>
                <c:pt idx="4">
                  <c:v>10915.561999999998</c:v>
                </c:pt>
                <c:pt idx="5">
                  <c:v>11295.605</c:v>
                </c:pt>
                <c:pt idx="6">
                  <c:v>16543.642</c:v>
                </c:pt>
                <c:pt idx="7">
                  <c:v>11715.603999999998</c:v>
                </c:pt>
                <c:pt idx="8">
                  <c:v>10651.306999999999</c:v>
                </c:pt>
                <c:pt idx="9">
                  <c:v>16387.728999999999</c:v>
                </c:pt>
                <c:pt idx="10">
                  <c:v>9008.6500000000015</c:v>
                </c:pt>
                <c:pt idx="11">
                  <c:v>31752.239999999998</c:v>
                </c:pt>
                <c:pt idx="12">
                  <c:v>8186.0689999999986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24247.970084200002</c:v>
                </c:pt>
                <c:pt idx="1">
                  <c:v>28466.765374049999</c:v>
                </c:pt>
                <c:pt idx="2">
                  <c:v>22056.51924125</c:v>
                </c:pt>
                <c:pt idx="3">
                  <c:v>61036.73491205</c:v>
                </c:pt>
                <c:pt idx="4">
                  <c:v>65422.33453285</c:v>
                </c:pt>
                <c:pt idx="5">
                  <c:v>35021.831782950001</c:v>
                </c:pt>
                <c:pt idx="6">
                  <c:v>70999.838555869996</c:v>
                </c:pt>
                <c:pt idx="7">
                  <c:v>35013.489877881999</c:v>
                </c:pt>
                <c:pt idx="8">
                  <c:v>29185.620719639999</c:v>
                </c:pt>
                <c:pt idx="9">
                  <c:v>51294.186893684004</c:v>
                </c:pt>
                <c:pt idx="10">
                  <c:v>20932.449905926002</c:v>
                </c:pt>
                <c:pt idx="11">
                  <c:v>37614.556762264001</c:v>
                </c:pt>
                <c:pt idx="12">
                  <c:v>14779.406341066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9061670663469225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0993090105030404"/>
          <c:w val="0.80786031175059958"/>
          <c:h val="0.684710820895522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اردیبهشت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68350677565354E-2"/>
                  <c:y val="-3.0534472989042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2020779</c:v>
                </c:pt>
                <c:pt idx="1">
                  <c:v>23998</c:v>
                </c:pt>
                <c:pt idx="2">
                  <c:v>250883</c:v>
                </c:pt>
                <c:pt idx="3">
                  <c:v>199841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فروردین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282051282051232E-2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1925934</c:v>
                </c:pt>
                <c:pt idx="1">
                  <c:v>16999</c:v>
                </c:pt>
                <c:pt idx="2">
                  <c:v>149237</c:v>
                </c:pt>
                <c:pt idx="3">
                  <c:v>144398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8112-4147-BE66-9814D88C57C1}"/>
                  </c:ext>
                </c:extLst>
              </c15:ser>
            </c15:filteredBarSeries>
          </c:ext>
        </c:extLst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857896464646464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101444.36865420701</c:v>
                </c:pt>
                <c:pt idx="1">
                  <c:v>109430.854204562</c:v>
                </c:pt>
                <c:pt idx="2">
                  <c:v>113889.39123559301</c:v>
                </c:pt>
                <c:pt idx="3">
                  <c:v>124312.185364395</c:v>
                </c:pt>
                <c:pt idx="4">
                  <c:v>144987.75980638599</c:v>
                </c:pt>
                <c:pt idx="5">
                  <c:v>155617.39739575499</c:v>
                </c:pt>
                <c:pt idx="6">
                  <c:v>173137.67214591702</c:v>
                </c:pt>
                <c:pt idx="7">
                  <c:v>181590.56912327599</c:v>
                </c:pt>
                <c:pt idx="8">
                  <c:v>185067.01666027898</c:v>
                </c:pt>
                <c:pt idx="9">
                  <c:v>215805.20001582897</c:v>
                </c:pt>
                <c:pt idx="10">
                  <c:v>233385.60530707499</c:v>
                </c:pt>
                <c:pt idx="11">
                  <c:v>290382.90265046596</c:v>
                </c:pt>
                <c:pt idx="12">
                  <c:v>531179.51234967296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101444.36865420701</c:v>
                </c:pt>
                <c:pt idx="1">
                  <c:v>109430.854204562</c:v>
                </c:pt>
                <c:pt idx="2">
                  <c:v>113889.39123559301</c:v>
                </c:pt>
                <c:pt idx="3">
                  <c:v>124312.185364395</c:v>
                </c:pt>
                <c:pt idx="4">
                  <c:v>144987.75980638599</c:v>
                </c:pt>
                <c:pt idx="5">
                  <c:v>155617.39739575499</c:v>
                </c:pt>
                <c:pt idx="6">
                  <c:v>173137.67214591702</c:v>
                </c:pt>
                <c:pt idx="7">
                  <c:v>181590.56912327599</c:v>
                </c:pt>
                <c:pt idx="8">
                  <c:v>185067.01666027898</c:v>
                </c:pt>
                <c:pt idx="9">
                  <c:v>215805.20001582897</c:v>
                </c:pt>
                <c:pt idx="10">
                  <c:v>233385.60530707499</c:v>
                </c:pt>
                <c:pt idx="11">
                  <c:v>290382.90265046596</c:v>
                </c:pt>
                <c:pt idx="12">
                  <c:v>531179.51234967296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30851.100111221</c:v>
                </c:pt>
                <c:pt idx="1">
                  <c:v>37965.519891525997</c:v>
                </c:pt>
                <c:pt idx="2">
                  <c:v>39741.287591394997</c:v>
                </c:pt>
                <c:pt idx="3">
                  <c:v>47328.916119914997</c:v>
                </c:pt>
                <c:pt idx="4">
                  <c:v>60509.168065108002</c:v>
                </c:pt>
                <c:pt idx="5">
                  <c:v>67222.291572639995</c:v>
                </c:pt>
                <c:pt idx="6">
                  <c:v>82767.101478099998</c:v>
                </c:pt>
                <c:pt idx="7">
                  <c:v>87196.053360125996</c:v>
                </c:pt>
                <c:pt idx="8">
                  <c:v>87764.871077025993</c:v>
                </c:pt>
                <c:pt idx="9">
                  <c:v>109228.490464628</c:v>
                </c:pt>
                <c:pt idx="10">
                  <c:v>111972.00251975701</c:v>
                </c:pt>
                <c:pt idx="11">
                  <c:v>131318.46206197</c:v>
                </c:pt>
                <c:pt idx="12">
                  <c:v>159019.96465946999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20344.025225786001</c:v>
                </c:pt>
                <c:pt idx="1">
                  <c:v>21940.252995835999</c:v>
                </c:pt>
                <c:pt idx="2">
                  <c:v>23809.137866898</c:v>
                </c:pt>
                <c:pt idx="3">
                  <c:v>26224.142884180001</c:v>
                </c:pt>
                <c:pt idx="4">
                  <c:v>31658.957177378001</c:v>
                </c:pt>
                <c:pt idx="5">
                  <c:v>34418.818034515003</c:v>
                </c:pt>
                <c:pt idx="6">
                  <c:v>35720.263879216996</c:v>
                </c:pt>
                <c:pt idx="7">
                  <c:v>37471.842829950001</c:v>
                </c:pt>
                <c:pt idx="8">
                  <c:v>39314.969650052997</c:v>
                </c:pt>
                <c:pt idx="9">
                  <c:v>46509.306618000999</c:v>
                </c:pt>
                <c:pt idx="10">
                  <c:v>59918.980918018002</c:v>
                </c:pt>
                <c:pt idx="11">
                  <c:v>91789.077654695997</c:v>
                </c:pt>
                <c:pt idx="12">
                  <c:v>304655.79975640302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9566.6170000000002</c:v>
                </c:pt>
                <c:pt idx="1">
                  <c:v>8842.4549999999999</c:v>
                </c:pt>
                <c:pt idx="2">
                  <c:v>8460.3369999999995</c:v>
                </c:pt>
                <c:pt idx="3">
                  <c:v>8231.5040000000008</c:v>
                </c:pt>
                <c:pt idx="4">
                  <c:v>8029.8059999999996</c:v>
                </c:pt>
                <c:pt idx="5">
                  <c:v>8602.3649999999998</c:v>
                </c:pt>
                <c:pt idx="6">
                  <c:v>9276.384</c:v>
                </c:pt>
                <c:pt idx="7">
                  <c:v>10306.391</c:v>
                </c:pt>
                <c:pt idx="8">
                  <c:v>11370.894</c:v>
                </c:pt>
                <c:pt idx="9">
                  <c:v>13451.120999999999</c:v>
                </c:pt>
                <c:pt idx="10">
                  <c:v>13311.484</c:v>
                </c:pt>
                <c:pt idx="11">
                  <c:v>17191.600999999999</c:v>
                </c:pt>
                <c:pt idx="12">
                  <c:v>17419.986000000001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40682.626317200004</c:v>
                </c:pt>
                <c:pt idx="1">
                  <c:v>40682.626317200004</c:v>
                </c:pt>
                <c:pt idx="2">
                  <c:v>41878.6287773</c:v>
                </c:pt>
                <c:pt idx="3">
                  <c:v>42527.622360300003</c:v>
                </c:pt>
                <c:pt idx="4">
                  <c:v>44789.828563900002</c:v>
                </c:pt>
                <c:pt idx="5">
                  <c:v>45373.922788600001</c:v>
                </c:pt>
                <c:pt idx="6">
                  <c:v>45373.922788600001</c:v>
                </c:pt>
                <c:pt idx="7">
                  <c:v>46616.2819332</c:v>
                </c:pt>
                <c:pt idx="8">
                  <c:v>46616.2819332</c:v>
                </c:pt>
                <c:pt idx="9">
                  <c:v>46616.2819332</c:v>
                </c:pt>
                <c:pt idx="10">
                  <c:v>48183.137869300001</c:v>
                </c:pt>
                <c:pt idx="11">
                  <c:v>50083.7619338</c:v>
                </c:pt>
                <c:pt idx="12">
                  <c:v>50083.7619338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3508013511571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22403.610342194999</c:v>
                </c:pt>
                <c:pt idx="1">
                  <c:v>28154.712997772</c:v>
                </c:pt>
                <c:pt idx="2">
                  <c:v>16432.663709608001</c:v>
                </c:pt>
                <c:pt idx="3">
                  <c:v>40455.455958410996</c:v>
                </c:pt>
                <c:pt idx="4">
                  <c:v>49633.299317246005</c:v>
                </c:pt>
                <c:pt idx="5">
                  <c:v>31136.521377277</c:v>
                </c:pt>
                <c:pt idx="6">
                  <c:v>52039.575827568005</c:v>
                </c:pt>
                <c:pt idx="7">
                  <c:v>69854.077626482002</c:v>
                </c:pt>
                <c:pt idx="8">
                  <c:v>72133.931361354</c:v>
                </c:pt>
                <c:pt idx="9">
                  <c:v>88632.843664326996</c:v>
                </c:pt>
                <c:pt idx="10">
                  <c:v>51142.954820132996</c:v>
                </c:pt>
                <c:pt idx="11">
                  <c:v>152987.90276802299</c:v>
                </c:pt>
                <c:pt idx="12">
                  <c:v>97950.685495062004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0.27271499999999999</c:v>
                </c:pt>
                <c:pt idx="1">
                  <c:v>0.97180530999999992</c:v>
                </c:pt>
                <c:pt idx="2">
                  <c:v>0.28037000000000001</c:v>
                </c:pt>
                <c:pt idx="3">
                  <c:v>1.2248383529999998</c:v>
                </c:pt>
                <c:pt idx="4">
                  <c:v>1.7498625190000001</c:v>
                </c:pt>
                <c:pt idx="5">
                  <c:v>1.201298902</c:v>
                </c:pt>
                <c:pt idx="6">
                  <c:v>1.982137069</c:v>
                </c:pt>
                <c:pt idx="7">
                  <c:v>0.69681752100000005</c:v>
                </c:pt>
                <c:pt idx="8">
                  <c:v>0.64959776800000002</c:v>
                </c:pt>
                <c:pt idx="9">
                  <c:v>1.8414846280000001</c:v>
                </c:pt>
                <c:pt idx="10">
                  <c:v>0.48991780499999998</c:v>
                </c:pt>
                <c:pt idx="11">
                  <c:v>2.6523038539999999</c:v>
                </c:pt>
                <c:pt idx="12">
                  <c:v>2.2476442570000001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1398-03</c:v>
                </c:pt>
                <c:pt idx="1">
                  <c:v>1398-04</c:v>
                </c:pt>
                <c:pt idx="2">
                  <c:v>1398-05</c:v>
                </c:pt>
                <c:pt idx="3">
                  <c:v>1398-06</c:v>
                </c:pt>
                <c:pt idx="4">
                  <c:v>1398-07</c:v>
                </c:pt>
                <c:pt idx="5">
                  <c:v>1398-08</c:v>
                </c:pt>
                <c:pt idx="6">
                  <c:v>1398-09</c:v>
                </c:pt>
                <c:pt idx="7">
                  <c:v>1398-10</c:v>
                </c:pt>
                <c:pt idx="8">
                  <c:v>1398-11</c:v>
                </c:pt>
                <c:pt idx="9">
                  <c:v>1398-12</c:v>
                </c:pt>
                <c:pt idx="10">
                  <c:v>1399-01</c:v>
                </c:pt>
                <c:pt idx="11">
                  <c:v>1399-02</c:v>
                </c:pt>
                <c:pt idx="12">
                  <c:v>1399-03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1066.3886419</c:v>
                </c:pt>
                <c:pt idx="1">
                  <c:v>2729.3541180000002</c:v>
                </c:pt>
                <c:pt idx="2">
                  <c:v>865.49075660000005</c:v>
                </c:pt>
                <c:pt idx="3">
                  <c:v>1026.04991191</c:v>
                </c:pt>
                <c:pt idx="4">
                  <c:v>2253.3666171479999</c:v>
                </c:pt>
                <c:pt idx="5">
                  <c:v>265.6704105</c:v>
                </c:pt>
                <c:pt idx="6">
                  <c:v>9792.0688704000004</c:v>
                </c:pt>
                <c:pt idx="7">
                  <c:v>2821.8813002779998</c:v>
                </c:pt>
                <c:pt idx="8">
                  <c:v>3174.8895463280001</c:v>
                </c:pt>
                <c:pt idx="9">
                  <c:v>5780.4044176509997</c:v>
                </c:pt>
                <c:pt idx="10">
                  <c:v>5146.4224890949999</c:v>
                </c:pt>
                <c:pt idx="11">
                  <c:v>9398.0551602600008</c:v>
                </c:pt>
                <c:pt idx="12">
                  <c:v>5640.9275129520001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065411614550098E-2"/>
                  <c:y val="-3.3543553255713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112174714599753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4.5352407289229242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558870453095086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4.558870453095086E-2"/>
                  <c:y val="-1.9852307028891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5588704530950944E-2"/>
                  <c:y val="-2.44160557711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4828937105580453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4.5588704530950944E-2"/>
                  <c:y val="-1.985230702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11217471459973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558870453095086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1.5052825639934765E-2"/>
                  <c:y val="-2.8979804513439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23470.271699094999</c:v>
                </c:pt>
                <c:pt idx="1">
                  <c:v>30885.038921081999</c:v>
                </c:pt>
                <c:pt idx="2">
                  <c:v>17298.434836208002</c:v>
                </c:pt>
                <c:pt idx="3">
                  <c:v>41482.730708673997</c:v>
                </c:pt>
                <c:pt idx="4">
                  <c:v>51888.415796913003</c:v>
                </c:pt>
                <c:pt idx="5">
                  <c:v>31403.393086679</c:v>
                </c:pt>
                <c:pt idx="6">
                  <c:v>61833.626835037008</c:v>
                </c:pt>
                <c:pt idx="7">
                  <c:v>72676.655744281001</c:v>
                </c:pt>
                <c:pt idx="8">
                  <c:v>75309.470505449994</c:v>
                </c:pt>
                <c:pt idx="9">
                  <c:v>94415.089566605995</c:v>
                </c:pt>
                <c:pt idx="10">
                  <c:v>56289.867227032999</c:v>
                </c:pt>
                <c:pt idx="11">
                  <c:v>162388.610232137</c:v>
                </c:pt>
                <c:pt idx="12">
                  <c:v>103593.860652271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23470.271699094999</c:v>
                </c:pt>
                <c:pt idx="1">
                  <c:v>30885.038921081999</c:v>
                </c:pt>
                <c:pt idx="2">
                  <c:v>17298.434836208002</c:v>
                </c:pt>
                <c:pt idx="3">
                  <c:v>41482.730708673997</c:v>
                </c:pt>
                <c:pt idx="4">
                  <c:v>51888.415796913003</c:v>
                </c:pt>
                <c:pt idx="5">
                  <c:v>31403.393086679</c:v>
                </c:pt>
                <c:pt idx="6">
                  <c:v>61833.626835037008</c:v>
                </c:pt>
                <c:pt idx="7">
                  <c:v>72676.655744281001</c:v>
                </c:pt>
                <c:pt idx="8">
                  <c:v>75309.470505449994</c:v>
                </c:pt>
                <c:pt idx="9">
                  <c:v>94415.089566605995</c:v>
                </c:pt>
                <c:pt idx="10">
                  <c:v>56289.867227032999</c:v>
                </c:pt>
                <c:pt idx="11">
                  <c:v>162388.610232137</c:v>
                </c:pt>
                <c:pt idx="12">
                  <c:v>103593.860652271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ها'!$P$1:$AB$1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'تعداد صندوق ها'!$P$2:$AB$2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67</c:v>
                </c:pt>
                <c:pt idx="3">
                  <c:v>66</c:v>
                </c:pt>
                <c:pt idx="4">
                  <c:v>65</c:v>
                </c:pt>
                <c:pt idx="5">
                  <c:v>65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66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ها'!$P$1:$AB$1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'تعداد صندوق ها'!$P$3:$AB$3</c:f>
              <c:numCache>
                <c:formatCode>#,##0</c:formatCode>
                <c:ptCount val="13"/>
                <c:pt idx="0">
                  <c:v>76</c:v>
                </c:pt>
                <c:pt idx="1">
                  <c:v>75</c:v>
                </c:pt>
                <c:pt idx="2">
                  <c:v>74</c:v>
                </c:pt>
                <c:pt idx="3">
                  <c:v>74</c:v>
                </c:pt>
                <c:pt idx="4">
                  <c:v>76</c:v>
                </c:pt>
                <c:pt idx="5">
                  <c:v>78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  <c:pt idx="10">
                  <c:v>80</c:v>
                </c:pt>
                <c:pt idx="11">
                  <c:v>81</c:v>
                </c:pt>
                <c:pt idx="1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ها'!$P$1:$AB$1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'تعداد صندوق ها'!$P$4:$AB$4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ها'!$P$1:$AB$1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'تعداد صندوق ها'!$P$5:$AB$5</c:f>
              <c:numCache>
                <c:formatCode>#,##0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649371768713E-2"/>
          <c:y val="0.84832251184684615"/>
          <c:w val="0.90259791663470534"/>
          <c:h val="0.11787129056479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ها'!$AA$1:$AM$1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'روند ارزش صندوق ها'!$AA$3:$AM$3</c:f>
              <c:numCache>
                <c:formatCode>#,##0</c:formatCode>
                <c:ptCount val="13"/>
                <c:pt idx="0">
                  <c:v>1478537</c:v>
                </c:pt>
                <c:pt idx="1">
                  <c:v>1496374</c:v>
                </c:pt>
                <c:pt idx="2">
                  <c:v>1520448</c:v>
                </c:pt>
                <c:pt idx="3">
                  <c:v>1574223</c:v>
                </c:pt>
                <c:pt idx="4">
                  <c:v>1616268</c:v>
                </c:pt>
                <c:pt idx="5">
                  <c:v>1677189</c:v>
                </c:pt>
                <c:pt idx="6">
                  <c:v>1699148</c:v>
                </c:pt>
                <c:pt idx="7">
                  <c:v>1736912</c:v>
                </c:pt>
                <c:pt idx="8">
                  <c:v>1760412</c:v>
                </c:pt>
                <c:pt idx="9">
                  <c:v>1765334</c:v>
                </c:pt>
                <c:pt idx="10">
                  <c:v>1832835</c:v>
                </c:pt>
                <c:pt idx="11">
                  <c:v>1925934</c:v>
                </c:pt>
                <c:pt idx="12">
                  <c:v>2020779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E3-45A3-8173-98789C149FD9}"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E3-45A3-8173-98789C149FD9}"/>
                </c:ext>
              </c:extLst>
            </c:dLbl>
            <c:dLbl>
              <c:idx val="5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0E3-45A3-8173-98789C149FD9}"/>
                </c:ext>
              </c:extLst>
            </c:dLbl>
            <c:dLbl>
              <c:idx val="6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0E3-45A3-8173-98789C149FD9}"/>
                </c:ext>
              </c:extLst>
            </c:dLbl>
            <c:dLbl>
              <c:idx val="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ها'!$AA$1:$AM$1</c:f>
              <c:strCache>
                <c:ptCount val="13"/>
                <c:pt idx="0">
                  <c:v>98/02/31</c:v>
                </c:pt>
                <c:pt idx="1">
                  <c:v>98/03/31</c:v>
                </c:pt>
                <c:pt idx="2">
                  <c:v>98/04/31</c:v>
                </c:pt>
                <c:pt idx="3">
                  <c:v>98/05/31</c:v>
                </c:pt>
                <c:pt idx="4">
                  <c:v>98/06/31</c:v>
                </c:pt>
                <c:pt idx="5">
                  <c:v>98/07/30</c:v>
                </c:pt>
                <c:pt idx="6">
                  <c:v>98/08/30</c:v>
                </c:pt>
                <c:pt idx="7">
                  <c:v>98/09/30</c:v>
                </c:pt>
                <c:pt idx="8">
                  <c:v>98/10/30</c:v>
                </c:pt>
                <c:pt idx="9">
                  <c:v>98/11/30</c:v>
                </c:pt>
                <c:pt idx="10">
                  <c:v>98/12/29</c:v>
                </c:pt>
                <c:pt idx="11">
                  <c:v>99/01/31</c:v>
                </c:pt>
                <c:pt idx="12">
                  <c:v>99/02/31</c:v>
                </c:pt>
              </c:strCache>
            </c:strRef>
          </c:cat>
          <c:val>
            <c:numRef>
              <c:f>'روند ارزش صندوق ها'!$AA$2:$AM$2</c:f>
              <c:numCache>
                <c:formatCode>#,##0</c:formatCode>
                <c:ptCount val="13"/>
                <c:pt idx="0">
                  <c:v>22922</c:v>
                </c:pt>
                <c:pt idx="1">
                  <c:v>26880</c:v>
                </c:pt>
                <c:pt idx="2">
                  <c:v>29878</c:v>
                </c:pt>
                <c:pt idx="3">
                  <c:v>32916</c:v>
                </c:pt>
                <c:pt idx="4">
                  <c:v>39784</c:v>
                </c:pt>
                <c:pt idx="5">
                  <c:v>40067</c:v>
                </c:pt>
                <c:pt idx="6">
                  <c:v>40301</c:v>
                </c:pt>
                <c:pt idx="7">
                  <c:v>49725</c:v>
                </c:pt>
                <c:pt idx="8">
                  <c:v>60677</c:v>
                </c:pt>
                <c:pt idx="9">
                  <c:v>79684</c:v>
                </c:pt>
                <c:pt idx="10">
                  <c:v>102771</c:v>
                </c:pt>
                <c:pt idx="11">
                  <c:v>149237</c:v>
                </c:pt>
                <c:pt idx="12">
                  <c:v>250883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4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0.10480973277758628"/>
                  <c:y val="4.2931136498111144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9.3438646948541454E-2"/>
                  <c:y val="-1.205907787538118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8610371270171276E-2"/>
                  <c:y val="-2.1951966986785646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2388841.381260382</c:v>
                </c:pt>
                <c:pt idx="1">
                  <c:v>170683.43032748302</c:v>
                </c:pt>
                <c:pt idx="2">
                  <c:v>103593.906286766</c:v>
                </c:pt>
                <c:pt idx="3">
                  <c:v>264084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353402</c:v>
                </c:pt>
                <c:pt idx="1">
                  <c:v>362879</c:v>
                </c:pt>
                <c:pt idx="2">
                  <c:v>333723</c:v>
                </c:pt>
                <c:pt idx="3">
                  <c:v>486651</c:v>
                </c:pt>
                <c:pt idx="4">
                  <c:v>551380</c:v>
                </c:pt>
                <c:pt idx="5">
                  <c:v>303330.41098639846</c:v>
                </c:pt>
                <c:pt idx="6">
                  <c:v>592697.93775368354</c:v>
                </c:pt>
                <c:pt idx="7">
                  <c:v>823111.45823050756</c:v>
                </c:pt>
                <c:pt idx="8">
                  <c:v>1120701.2494541663</c:v>
                </c:pt>
                <c:pt idx="9">
                  <c:v>1302935.8421216379</c:v>
                </c:pt>
                <c:pt idx="10">
                  <c:v>1490564.0339993939</c:v>
                </c:pt>
                <c:pt idx="11">
                  <c:v>3363801.4668188058</c:v>
                </c:pt>
                <c:pt idx="12">
                  <c:v>2388841.3812603895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1398/03</c:v>
                </c:pt>
                <c:pt idx="1">
                  <c:v>1398/04</c:v>
                </c:pt>
                <c:pt idx="2">
                  <c:v>1398/05</c:v>
                </c:pt>
                <c:pt idx="3">
                  <c:v>1398/06</c:v>
                </c:pt>
                <c:pt idx="4">
                  <c:v>1398/07</c:v>
                </c:pt>
                <c:pt idx="5">
                  <c:v>1398/08</c:v>
                </c:pt>
                <c:pt idx="6">
                  <c:v>1398/09</c:v>
                </c:pt>
                <c:pt idx="7">
                  <c:v>1398/10</c:v>
                </c:pt>
                <c:pt idx="8">
                  <c:v>1398/11</c:v>
                </c:pt>
                <c:pt idx="9">
                  <c:v>1398/12</c:v>
                </c:pt>
                <c:pt idx="10">
                  <c:v>1399/01</c:v>
                </c:pt>
                <c:pt idx="11">
                  <c:v>1399/02</c:v>
                </c:pt>
                <c:pt idx="12">
                  <c:v>1399/03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114715</c:v>
                </c:pt>
                <c:pt idx="1">
                  <c:v>97289</c:v>
                </c:pt>
                <c:pt idx="2">
                  <c:v>83979</c:v>
                </c:pt>
                <c:pt idx="3">
                  <c:v>121166</c:v>
                </c:pt>
                <c:pt idx="4">
                  <c:v>129673</c:v>
                </c:pt>
                <c:pt idx="5">
                  <c:v>86577.885555492496</c:v>
                </c:pt>
                <c:pt idx="6">
                  <c:v>115044.28478775649</c:v>
                </c:pt>
                <c:pt idx="7">
                  <c:v>190228.9221715325</c:v>
                </c:pt>
                <c:pt idx="8">
                  <c:v>232302.68591564649</c:v>
                </c:pt>
                <c:pt idx="9">
                  <c:v>389609.391961043</c:v>
                </c:pt>
                <c:pt idx="10">
                  <c:v>357155.39471474197</c:v>
                </c:pt>
                <c:pt idx="11">
                  <c:v>702766.79997489799</c:v>
                </c:pt>
                <c:pt idx="12">
                  <c:v>463515.82612621901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1398/03</c:v>
                </c:pt>
                <c:pt idx="1">
                  <c:v>1398/04</c:v>
                </c:pt>
                <c:pt idx="2">
                  <c:v>1398/05</c:v>
                </c:pt>
                <c:pt idx="3">
                  <c:v>1398/06</c:v>
                </c:pt>
                <c:pt idx="4">
                  <c:v>1398/07</c:v>
                </c:pt>
                <c:pt idx="5">
                  <c:v>1398/08</c:v>
                </c:pt>
                <c:pt idx="6">
                  <c:v>1398/09</c:v>
                </c:pt>
                <c:pt idx="7">
                  <c:v>1398/10</c:v>
                </c:pt>
                <c:pt idx="8">
                  <c:v>1398/11</c:v>
                </c:pt>
                <c:pt idx="9">
                  <c:v>1398/12</c:v>
                </c:pt>
                <c:pt idx="10">
                  <c:v>1399/01</c:v>
                </c:pt>
                <c:pt idx="11">
                  <c:v>1399/02</c:v>
                </c:pt>
                <c:pt idx="12">
                  <c:v>1399/03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238687</c:v>
                </c:pt>
                <c:pt idx="1">
                  <c:v>265590</c:v>
                </c:pt>
                <c:pt idx="2">
                  <c:v>249744</c:v>
                </c:pt>
                <c:pt idx="3">
                  <c:v>365485</c:v>
                </c:pt>
                <c:pt idx="4">
                  <c:v>421707</c:v>
                </c:pt>
                <c:pt idx="5">
                  <c:v>216752.52543090598</c:v>
                </c:pt>
                <c:pt idx="6">
                  <c:v>477653.65296592703</c:v>
                </c:pt>
                <c:pt idx="7">
                  <c:v>632882.53605897503</c:v>
                </c:pt>
                <c:pt idx="8">
                  <c:v>888398.5635385199</c:v>
                </c:pt>
                <c:pt idx="9">
                  <c:v>913326.45016059501</c:v>
                </c:pt>
                <c:pt idx="10">
                  <c:v>1133408.639284652</c:v>
                </c:pt>
                <c:pt idx="11">
                  <c:v>2661034.6668439079</c:v>
                </c:pt>
                <c:pt idx="12">
                  <c:v>1925325.5551341702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1398/03</c:v>
                </c:pt>
                <c:pt idx="1">
                  <c:v>1398/04</c:v>
                </c:pt>
                <c:pt idx="2">
                  <c:v>1398/05</c:v>
                </c:pt>
                <c:pt idx="3">
                  <c:v>1398/06</c:v>
                </c:pt>
                <c:pt idx="4">
                  <c:v>1398/07</c:v>
                </c:pt>
                <c:pt idx="5">
                  <c:v>1398/08</c:v>
                </c:pt>
                <c:pt idx="6">
                  <c:v>1398/09</c:v>
                </c:pt>
                <c:pt idx="7">
                  <c:v>1398/10</c:v>
                </c:pt>
                <c:pt idx="8">
                  <c:v>1398/11</c:v>
                </c:pt>
                <c:pt idx="9">
                  <c:v>1398/12</c:v>
                </c:pt>
                <c:pt idx="10">
                  <c:v>1399/01</c:v>
                </c:pt>
                <c:pt idx="11">
                  <c:v>1399/02</c:v>
                </c:pt>
                <c:pt idx="12">
                  <c:v>1399/03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38328</c:v>
                </c:pt>
                <c:pt idx="1">
                  <c:v>62378</c:v>
                </c:pt>
                <c:pt idx="2">
                  <c:v>47202</c:v>
                </c:pt>
                <c:pt idx="3">
                  <c:v>50104</c:v>
                </c:pt>
                <c:pt idx="4">
                  <c:v>92359</c:v>
                </c:pt>
                <c:pt idx="5">
                  <c:v>81627.029781014993</c:v>
                </c:pt>
                <c:pt idx="6">
                  <c:v>118740.0594542195</c:v>
                </c:pt>
                <c:pt idx="7">
                  <c:v>128776.44645794798</c:v>
                </c:pt>
                <c:pt idx="8">
                  <c:v>128541.77645611251</c:v>
                </c:pt>
                <c:pt idx="9">
                  <c:v>219304.93601159201</c:v>
                </c:pt>
                <c:pt idx="10">
                  <c:v>54381.822952362003</c:v>
                </c:pt>
                <c:pt idx="11">
                  <c:v>100132.791271479</c:v>
                </c:pt>
                <c:pt idx="12">
                  <c:v>170683.43032748302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1398/03</c:v>
                </c:pt>
                <c:pt idx="1">
                  <c:v>1398/04</c:v>
                </c:pt>
                <c:pt idx="2">
                  <c:v>1398/05</c:v>
                </c:pt>
                <c:pt idx="3">
                  <c:v>1398/06</c:v>
                </c:pt>
                <c:pt idx="4">
                  <c:v>1398/07</c:v>
                </c:pt>
                <c:pt idx="5">
                  <c:v>1398/08</c:v>
                </c:pt>
                <c:pt idx="6">
                  <c:v>1398/09</c:v>
                </c:pt>
                <c:pt idx="7">
                  <c:v>1398/10</c:v>
                </c:pt>
                <c:pt idx="8">
                  <c:v>1398/11</c:v>
                </c:pt>
                <c:pt idx="9">
                  <c:v>1398/12</c:v>
                </c:pt>
                <c:pt idx="10">
                  <c:v>1399/01</c:v>
                </c:pt>
                <c:pt idx="11">
                  <c:v>1399/02</c:v>
                </c:pt>
                <c:pt idx="12">
                  <c:v>1399/03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36684</c:v>
                </c:pt>
                <c:pt idx="1">
                  <c:v>60162</c:v>
                </c:pt>
                <c:pt idx="2">
                  <c:v>44870</c:v>
                </c:pt>
                <c:pt idx="3">
                  <c:v>47880</c:v>
                </c:pt>
                <c:pt idx="4">
                  <c:v>89684</c:v>
                </c:pt>
                <c:pt idx="5">
                  <c:v>79826.193898761499</c:v>
                </c:pt>
                <c:pt idx="6">
                  <c:v>116122.0024184495</c:v>
                </c:pt>
                <c:pt idx="7">
                  <c:v>125911.04189077599</c:v>
                </c:pt>
                <c:pt idx="8">
                  <c:v>125607.66547859</c:v>
                </c:pt>
                <c:pt idx="9">
                  <c:v>215388.4347811765</c:v>
                </c:pt>
                <c:pt idx="10">
                  <c:v>49423.801362239501</c:v>
                </c:pt>
                <c:pt idx="11">
                  <c:v>92277.875636113502</c:v>
                </c:pt>
                <c:pt idx="12">
                  <c:v>164772.38073494402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1398/03</c:v>
                </c:pt>
                <c:pt idx="1">
                  <c:v>1398/04</c:v>
                </c:pt>
                <c:pt idx="2">
                  <c:v>1398/05</c:v>
                </c:pt>
                <c:pt idx="3">
                  <c:v>1398/06</c:v>
                </c:pt>
                <c:pt idx="4">
                  <c:v>1398/07</c:v>
                </c:pt>
                <c:pt idx="5">
                  <c:v>1398/08</c:v>
                </c:pt>
                <c:pt idx="6">
                  <c:v>1398/09</c:v>
                </c:pt>
                <c:pt idx="7">
                  <c:v>1398/10</c:v>
                </c:pt>
                <c:pt idx="8">
                  <c:v>1398/11</c:v>
                </c:pt>
                <c:pt idx="9">
                  <c:v>1398/12</c:v>
                </c:pt>
                <c:pt idx="10">
                  <c:v>1399/01</c:v>
                </c:pt>
                <c:pt idx="11">
                  <c:v>1399/02</c:v>
                </c:pt>
                <c:pt idx="12">
                  <c:v>1399/03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1644</c:v>
                </c:pt>
                <c:pt idx="1">
                  <c:v>2216</c:v>
                </c:pt>
                <c:pt idx="2">
                  <c:v>2332</c:v>
                </c:pt>
                <c:pt idx="3">
                  <c:v>2224</c:v>
                </c:pt>
                <c:pt idx="4">
                  <c:v>2675</c:v>
                </c:pt>
                <c:pt idx="5">
                  <c:v>1800.8358822534999</c:v>
                </c:pt>
                <c:pt idx="6">
                  <c:v>2618.0570357699999</c:v>
                </c:pt>
                <c:pt idx="7">
                  <c:v>2865.404567172</c:v>
                </c:pt>
                <c:pt idx="8">
                  <c:v>2934.1109775225</c:v>
                </c:pt>
                <c:pt idx="9">
                  <c:v>3916.5012304155002</c:v>
                </c:pt>
                <c:pt idx="10">
                  <c:v>4958.0215901225001</c:v>
                </c:pt>
                <c:pt idx="11">
                  <c:v>7854.9156353654998</c:v>
                </c:pt>
                <c:pt idx="12">
                  <c:v>5911.0495925389996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اردیبهشت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0.13014881077028947"/>
                  <c:y val="4.877001029951400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0.1201736593140542"/>
                  <c:y val="-4.2854259288971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75611056977</c:v>
                </c:pt>
                <c:pt idx="1">
                  <c:v>209333467781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خرداد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0.12714317035315731"/>
                  <c:y val="-5.301330291044535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0.11953611987105413"/>
                  <c:y val="5.9321080034378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51617238702.499969</c:v>
                </c:pt>
                <c:pt idx="1">
                  <c:v>161913987287.5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-3.5120917207130723E-17"/>
                  <c:y val="1.017845905327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0"/>
                  <c:y val="1.843470957436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0"/>
                  <c:y val="2.1978015639002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126905195.12199999</c:v>
                </c:pt>
                <c:pt idx="1">
                  <c:v>107465015.87800001</c:v>
                </c:pt>
                <c:pt idx="2">
                  <c:v>94634279.269999996</c:v>
                </c:pt>
                <c:pt idx="3">
                  <c:v>136569399.81</c:v>
                </c:pt>
                <c:pt idx="4">
                  <c:v>139403738.71000001</c:v>
                </c:pt>
                <c:pt idx="5">
                  <c:v>80536039.783000007</c:v>
                </c:pt>
                <c:pt idx="6">
                  <c:v>121681937.08400001</c:v>
                </c:pt>
                <c:pt idx="7">
                  <c:v>161529670.58800003</c:v>
                </c:pt>
                <c:pt idx="8">
                  <c:v>196223139.85499999</c:v>
                </c:pt>
                <c:pt idx="9">
                  <c:v>178747473.76800001</c:v>
                </c:pt>
                <c:pt idx="10">
                  <c:v>188737664.20500004</c:v>
                </c:pt>
                <c:pt idx="11">
                  <c:v>271707022.19950002</c:v>
                </c:pt>
                <c:pt idx="12">
                  <c:v>213531225.98999998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62663387.9595</c:v>
                </c:pt>
                <c:pt idx="1">
                  <c:v>65593395.902500004</c:v>
                </c:pt>
                <c:pt idx="2">
                  <c:v>56573284.847499996</c:v>
                </c:pt>
                <c:pt idx="3">
                  <c:v>90100094.707000002</c:v>
                </c:pt>
                <c:pt idx="4">
                  <c:v>92405208.116500005</c:v>
                </c:pt>
                <c:pt idx="5">
                  <c:v>43759143.671499997</c:v>
                </c:pt>
                <c:pt idx="6">
                  <c:v>83899534.355499998</c:v>
                </c:pt>
                <c:pt idx="7">
                  <c:v>109434760.51200001</c:v>
                </c:pt>
                <c:pt idx="8">
                  <c:v>138645227.48900002</c:v>
                </c:pt>
                <c:pt idx="9">
                  <c:v>107711652.08149999</c:v>
                </c:pt>
                <c:pt idx="10">
                  <c:v>120471970.1895</c:v>
                </c:pt>
                <c:pt idx="11">
                  <c:v>199679523.37600002</c:v>
                </c:pt>
                <c:pt idx="12">
                  <c:v>161913987.28749999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64241807.162500001</c:v>
                </c:pt>
                <c:pt idx="1">
                  <c:v>41871619.975500003</c:v>
                </c:pt>
                <c:pt idx="2">
                  <c:v>38060994.422499999</c:v>
                </c:pt>
                <c:pt idx="3">
                  <c:v>46469305.103</c:v>
                </c:pt>
                <c:pt idx="4">
                  <c:v>46998530.593500003</c:v>
                </c:pt>
                <c:pt idx="5">
                  <c:v>36776896.111500002</c:v>
                </c:pt>
                <c:pt idx="6">
                  <c:v>37782402.728500001</c:v>
                </c:pt>
                <c:pt idx="7">
                  <c:v>52094910.076000012</c:v>
                </c:pt>
                <c:pt idx="8">
                  <c:v>57577912.365999967</c:v>
                </c:pt>
                <c:pt idx="9">
                  <c:v>71035821.686499998</c:v>
                </c:pt>
                <c:pt idx="10">
                  <c:v>68265694.015500024</c:v>
                </c:pt>
                <c:pt idx="11">
                  <c:v>72027498.823500007</c:v>
                </c:pt>
                <c:pt idx="12">
                  <c:v>51617238.702499971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تیر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85724</xdr:colOff>
      <xdr:row>0</xdr:row>
      <xdr:rowOff>0</xdr:rowOff>
    </xdr:from>
    <xdr:to>
      <xdr:col>5</xdr:col>
      <xdr:colOff>228124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9984410276" y="0"/>
          <a:ext cx="1971200" cy="1733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15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259292</xdr:rowOff>
    </xdr:from>
    <xdr:to>
      <xdr:col>16</xdr:col>
      <xdr:colOff>371475</xdr:colOff>
      <xdr:row>16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45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114299</xdr:colOff>
      <xdr:row>0</xdr:row>
      <xdr:rowOff>76200</xdr:rowOff>
    </xdr:from>
    <xdr:to>
      <xdr:col>15</xdr:col>
      <xdr:colOff>247649</xdr:colOff>
      <xdr:row>15</xdr:row>
      <xdr:rowOff>57149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159525</xdr:colOff>
      <xdr:row>5</xdr:row>
      <xdr:rowOff>95249</xdr:rowOff>
    </xdr:from>
    <xdr:to>
      <xdr:col>26</xdr:col>
      <xdr:colOff>466725</xdr:colOff>
      <xdr:row>21</xdr:row>
      <xdr:rowOff>126449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295276</xdr:colOff>
      <xdr:row>1</xdr:row>
      <xdr:rowOff>98205</xdr:rowOff>
    </xdr:from>
    <xdr:to>
      <xdr:col>22</xdr:col>
      <xdr:colOff>289035</xdr:colOff>
      <xdr:row>24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23</xdr:col>
      <xdr:colOff>438150</xdr:colOff>
      <xdr:row>17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590401</xdr:colOff>
      <xdr:row>12</xdr:row>
      <xdr:rowOff>0</xdr:rowOff>
    </xdr:from>
    <xdr:to>
      <xdr:col>11</xdr:col>
      <xdr:colOff>161926</xdr:colOff>
      <xdr:row>26</xdr:row>
      <xdr:rowOff>151800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37816</xdr:colOff>
      <xdr:row>7</xdr:row>
      <xdr:rowOff>164040</xdr:rowOff>
    </xdr:from>
    <xdr:to>
      <xdr:col>26</xdr:col>
      <xdr:colOff>545041</xdr:colOff>
      <xdr:row>24</xdr:row>
      <xdr:rowOff>14265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711974</xdr:colOff>
      <xdr:row>24</xdr:row>
      <xdr:rowOff>84664</xdr:rowOff>
    </xdr:from>
    <xdr:to>
      <xdr:col>22</xdr:col>
      <xdr:colOff>485774</xdr:colOff>
      <xdr:row>40</xdr:row>
      <xdr:rowOff>72664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102375</xdr:colOff>
      <xdr:row>7</xdr:row>
      <xdr:rowOff>160865</xdr:rowOff>
    </xdr:from>
    <xdr:to>
      <xdr:col>17</xdr:col>
      <xdr:colOff>609600</xdr:colOff>
      <xdr:row>24</xdr:row>
      <xdr:rowOff>11090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104775</xdr:colOff>
      <xdr:row>44</xdr:row>
      <xdr:rowOff>114300</xdr:rowOff>
    </xdr:from>
    <xdr:to>
      <xdr:col>34</xdr:col>
      <xdr:colOff>545325</xdr:colOff>
      <xdr:row>62</xdr:row>
      <xdr:rowOff>42075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85725</xdr:colOff>
      <xdr:row>11</xdr:row>
      <xdr:rowOff>114300</xdr:rowOff>
    </xdr:from>
    <xdr:to>
      <xdr:col>34</xdr:col>
      <xdr:colOff>542925</xdr:colOff>
      <xdr:row>27</xdr:row>
      <xdr:rowOff>190500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611175</xdr:colOff>
      <xdr:row>22</xdr:row>
      <xdr:rowOff>66673</xdr:rowOff>
    </xdr:from>
    <xdr:to>
      <xdr:col>18</xdr:col>
      <xdr:colOff>228600</xdr:colOff>
      <xdr:row>36</xdr:row>
      <xdr:rowOff>160198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646503</xdr:colOff>
      <xdr:row>22</xdr:row>
      <xdr:rowOff>66673</xdr:rowOff>
    </xdr:from>
    <xdr:to>
      <xdr:col>26</xdr:col>
      <xdr:colOff>571503</xdr:colOff>
      <xdr:row>38</xdr:row>
      <xdr:rowOff>28648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31200</xdr:colOff>
      <xdr:row>22</xdr:row>
      <xdr:rowOff>66673</xdr:rowOff>
    </xdr:from>
    <xdr:to>
      <xdr:col>13</xdr:col>
      <xdr:colOff>95250</xdr:colOff>
      <xdr:row>36</xdr:row>
      <xdr:rowOff>138598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599131</xdr:colOff>
      <xdr:row>44</xdr:row>
      <xdr:rowOff>170048</xdr:rowOff>
    </xdr:from>
    <xdr:to>
      <xdr:col>24</xdr:col>
      <xdr:colOff>473731</xdr:colOff>
      <xdr:row>58</xdr:row>
      <xdr:rowOff>156398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42050</xdr:colOff>
      <xdr:row>25</xdr:row>
      <xdr:rowOff>95248</xdr:rowOff>
    </xdr:from>
    <xdr:to>
      <xdr:col>23</xdr:col>
      <xdr:colOff>454025</xdr:colOff>
      <xdr:row>45</xdr:row>
      <xdr:rowOff>75748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169051</xdr:colOff>
      <xdr:row>56</xdr:row>
      <xdr:rowOff>66675</xdr:rowOff>
    </xdr:from>
    <xdr:to>
      <xdr:col>24</xdr:col>
      <xdr:colOff>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73800</xdr:colOff>
      <xdr:row>81</xdr:row>
      <xdr:rowOff>76200</xdr:rowOff>
    </xdr:from>
    <xdr:to>
      <xdr:col>23</xdr:col>
      <xdr:colOff>485775</xdr:colOff>
      <xdr:row>99</xdr:row>
      <xdr:rowOff>105450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169051</xdr:colOff>
      <xdr:row>6</xdr:row>
      <xdr:rowOff>57149</xdr:rowOff>
    </xdr:from>
    <xdr:to>
      <xdr:col>24</xdr:col>
      <xdr:colOff>1</xdr:colOff>
      <xdr:row>25</xdr:row>
      <xdr:rowOff>110624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169052</xdr:colOff>
      <xdr:row>31</xdr:row>
      <xdr:rowOff>57149</xdr:rowOff>
    </xdr:from>
    <xdr:to>
      <xdr:col>24</xdr:col>
      <xdr:colOff>2</xdr:colOff>
      <xdr:row>48</xdr:row>
      <xdr:rowOff>173774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104776</xdr:colOff>
      <xdr:row>42</xdr:row>
      <xdr:rowOff>47625</xdr:rowOff>
    </xdr:from>
    <xdr:to>
      <xdr:col>20</xdr:col>
      <xdr:colOff>38100</xdr:colOff>
      <xdr:row>52</xdr:row>
      <xdr:rowOff>141299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40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103575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106455</xdr:colOff>
      <xdr:row>60</xdr:row>
      <xdr:rowOff>114300</xdr:rowOff>
    </xdr:from>
    <xdr:to>
      <xdr:col>20</xdr:col>
      <xdr:colOff>314324</xdr:colOff>
      <xdr:row>73</xdr:row>
      <xdr:rowOff>49125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240003</xdr:colOff>
      <xdr:row>6</xdr:row>
      <xdr:rowOff>133350</xdr:rowOff>
    </xdr:from>
    <xdr:to>
      <xdr:col>16</xdr:col>
      <xdr:colOff>657228</xdr:colOff>
      <xdr:row>24</xdr:row>
      <xdr:rowOff>100350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201900</xdr:colOff>
      <xdr:row>6</xdr:row>
      <xdr:rowOff>85724</xdr:rowOff>
    </xdr:from>
    <xdr:to>
      <xdr:col>36</xdr:col>
      <xdr:colOff>38100</xdr:colOff>
      <xdr:row>25</xdr:row>
      <xdr:rowOff>106799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297151</xdr:colOff>
      <xdr:row>6</xdr:row>
      <xdr:rowOff>95250</xdr:rowOff>
    </xdr:from>
    <xdr:to>
      <xdr:col>28</xdr:col>
      <xdr:colOff>133351</xdr:colOff>
      <xdr:row>25</xdr:row>
      <xdr:rowOff>116325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16650</xdr:colOff>
      <xdr:row>31</xdr:row>
      <xdr:rowOff>77560</xdr:rowOff>
    </xdr:from>
    <xdr:to>
      <xdr:col>27</xdr:col>
      <xdr:colOff>419100</xdr:colOff>
      <xdr:row>53</xdr:row>
      <xdr:rowOff>28585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54751</xdr:colOff>
      <xdr:row>40</xdr:row>
      <xdr:rowOff>77932</xdr:rowOff>
    </xdr:from>
    <xdr:to>
      <xdr:col>16</xdr:col>
      <xdr:colOff>457201</xdr:colOff>
      <xdr:row>55</xdr:row>
      <xdr:rowOff>24832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152625</xdr:colOff>
      <xdr:row>46</xdr:row>
      <xdr:rowOff>142875</xdr:rowOff>
    </xdr:from>
    <xdr:to>
      <xdr:col>5</xdr:col>
      <xdr:colOff>428625</xdr:colOff>
      <xdr:row>65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102533</xdr:colOff>
      <xdr:row>26</xdr:row>
      <xdr:rowOff>7284</xdr:rowOff>
    </xdr:from>
    <xdr:to>
      <xdr:col>8</xdr:col>
      <xdr:colOff>1239932</xdr:colOff>
      <xdr:row>44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38100</xdr:colOff>
      <xdr:row>0</xdr:row>
      <xdr:rowOff>66675</xdr:rowOff>
    </xdr:from>
    <xdr:to>
      <xdr:col>14</xdr:col>
      <xdr:colOff>444735</xdr:colOff>
      <xdr:row>13</xdr:row>
      <xdr:rowOff>47195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2225540" y="66675"/>
          <a:ext cx="5645385" cy="382862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13</xdr:row>
      <xdr:rowOff>95250</xdr:rowOff>
    </xdr:from>
    <xdr:to>
      <xdr:col>14</xdr:col>
      <xdr:colOff>441307</xdr:colOff>
      <xdr:row>26</xdr:row>
      <xdr:rowOff>81866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82228968" y="3943350"/>
          <a:ext cx="5651482" cy="38347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10</xdr:row>
      <xdr:rowOff>9524</xdr:rowOff>
    </xdr:from>
    <xdr:to>
      <xdr:col>8</xdr:col>
      <xdr:colOff>447676</xdr:colOff>
      <xdr:row>25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121425</xdr:colOff>
      <xdr:row>5</xdr:row>
      <xdr:rowOff>85724</xdr:rowOff>
    </xdr:from>
    <xdr:to>
      <xdr:col>26</xdr:col>
      <xdr:colOff>561975</xdr:colOff>
      <xdr:row>25</xdr:row>
      <xdr:rowOff>1424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85726</xdr:colOff>
      <xdr:row>16</xdr:row>
      <xdr:rowOff>104774</xdr:rowOff>
    </xdr:from>
    <xdr:to>
      <xdr:col>13</xdr:col>
      <xdr:colOff>586741</xdr:colOff>
      <xdr:row>29</xdr:row>
      <xdr:rowOff>104775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384534" y="3428999"/>
          <a:ext cx="3749040" cy="29337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57" totalsRowShown="0" headerRowDxfId="60" dataDxfId="59" tableBorderDxfId="58" headerRowCellStyle="Normal 3" dataCellStyle="Normal 3">
  <autoFilter ref="A1:F57"/>
  <tableColumns count="6">
    <tableColumn id="1" name="بورس  " dataDxfId="57" dataCellStyle="Normal 3"/>
    <tableColumn id="2" name="صنعت" dataDxfId="56" dataCellStyle="Normal 3"/>
    <tableColumn id="3" name="شرکت" dataDxfId="55" dataCellStyle="Normal 3"/>
    <tableColumn id="4" name="نماد" dataDxfId="54" dataCellStyle="Normal 3"/>
    <tableColumn id="5" name="علت توقف" dataDxfId="53" dataCellStyle="Normal 3"/>
    <tableColumn id="6" name="تاریخ توقف" dataDxfId="52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1" dataDxfId="49" headerRowBorderDxfId="50" tableBorderDxfId="48" headerRowCellStyle="Normal 4">
  <tableColumns count="3">
    <tableColumn id="1" name="نوع" dataDxfId="47" dataCellStyle="Normal 4"/>
    <tableColumn id="2" name="تعداد" dataDxfId="46" dataCellStyle="Normal 4 2"/>
    <tableColumn id="3" name="درصد" dataDxfId="45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4" dataDxfId="42" headerRowBorderDxfId="43" tableBorderDxfId="41" totalsRowBorderDxfId="40">
  <tableColumns count="4">
    <tableColumn id="1" name="نام بورس" dataDxfId="39"/>
    <tableColumn id="2" name="تعداد نمادهای متوقف شده در ماه که تا پایان ماه بازگشایی شده اند" dataDxfId="38"/>
    <tableColumn id="3" name="تعداد نمادهای متوقف شده در ماه که تا پایان آن ماه متوقف بوده اند" dataDxfId="37"/>
    <tableColumn id="4" name="تعداد نمادهایی که قبل از ماه متوقف‌شده و در پایان ماه نیز همچنان متوقف بوده اند" dataDxfId="3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C7" totalsRowShown="0" headerRowDxfId="35" dataDxfId="33" headerRowBorderDxfId="34" tableBorderDxfId="32" totalsRowBorderDxfId="31">
  <tableColumns count="29">
    <tableColumn id="1" name="نوع/ماه" dataDxfId="30" dataCellStyle="Normal 4"/>
    <tableColumn id="2" name="اسفند 96" dataDxfId="29"/>
    <tableColumn id="3" name="فروردین 97" dataDxfId="28"/>
    <tableColumn id="4" name="اردیبهشت 97" dataDxfId="27"/>
    <tableColumn id="5" name="خرداد 97" dataDxfId="26"/>
    <tableColumn id="6" name="تیر 97" dataDxfId="25"/>
    <tableColumn id="7" name="مرداد 97" dataDxfId="24"/>
    <tableColumn id="8" name="شهریور _x000a_97" dataDxfId="23"/>
    <tableColumn id="9" name="مهر _x000a_97" dataDxfId="22"/>
    <tableColumn id="10" name="آبان _x000a_97" dataDxfId="21"/>
    <tableColumn id="11" name="آذر _x000a_97" dataDxfId="20"/>
    <tableColumn id="12" name="دی _x000a_97" dataDxfId="19"/>
    <tableColumn id="13" name="بهمن _x000a_97" dataDxfId="18"/>
    <tableColumn id="14" name="اسفند _x000a_97" dataDxfId="17"/>
    <tableColumn id="15" name="فروردین _x000a_98" dataDxfId="16"/>
    <tableColumn id="16" name="اردیبهشت _x000a_98" dataDxfId="15"/>
    <tableColumn id="17" name="خرداد _x000a_98" dataDxfId="14"/>
    <tableColumn id="18" name="تیر _x000a_98" dataDxfId="13"/>
    <tableColumn id="19" name="مرداد _x000a_98" dataDxfId="12"/>
    <tableColumn id="20" name="شهریور _x000a_98" dataDxfId="11"/>
    <tableColumn id="21" name="مهر _x000a_98" dataDxfId="10"/>
    <tableColumn id="22" name="آبان _x000a_98" dataDxfId="9"/>
    <tableColumn id="23" name="آذر _x000a_98" dataDxfId="8"/>
    <tableColumn id="24" name="دی _x000a_98" dataDxfId="7"/>
    <tableColumn id="25" name="بهمن _x000a_98" dataDxfId="6"/>
    <tableColumn id="26" name="اسفند_x000a_98" dataDxfId="5"/>
    <tableColumn id="27" name="فروردین _x000a_99" dataDxfId="4"/>
    <tableColumn id="28" name="اردیبهشت_x000a_99" dataDxfId="3"/>
    <tableColumn id="29" name="خرداد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00" totalsRowShown="0">
  <autoFilter ref="A1:K200"/>
  <sortState ref="A2:K200">
    <sortCondition ref="K1:K200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C37" sqref="C37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54"/>
  <sheetViews>
    <sheetView rightToLeft="1" topLeftCell="A16" zoomScaleNormal="100" workbookViewId="0">
      <selection activeCell="G25" sqref="G25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9" width="11.85546875" style="2" customWidth="1"/>
    <col min="30" max="16384" width="9.140625" style="2"/>
  </cols>
  <sheetData>
    <row r="1" spans="1:29">
      <c r="A1" s="201" t="s">
        <v>99</v>
      </c>
      <c r="B1" s="201" t="s">
        <v>1</v>
      </c>
      <c r="C1" s="201" t="s">
        <v>2</v>
      </c>
      <c r="D1" s="201" t="s">
        <v>3</v>
      </c>
      <c r="E1" s="201" t="s">
        <v>4</v>
      </c>
      <c r="F1" s="201" t="s">
        <v>5</v>
      </c>
      <c r="G1" s="201" t="s">
        <v>6</v>
      </c>
      <c r="H1" s="201" t="s">
        <v>7</v>
      </c>
      <c r="I1" s="201" t="s">
        <v>8</v>
      </c>
      <c r="J1" s="201" t="s">
        <v>9</v>
      </c>
      <c r="K1" s="201" t="s">
        <v>10</v>
      </c>
      <c r="L1" s="201" t="s">
        <v>11</v>
      </c>
      <c r="M1" s="201" t="s">
        <v>12</v>
      </c>
      <c r="N1" s="201" t="s">
        <v>329</v>
      </c>
      <c r="O1" s="201" t="s">
        <v>200</v>
      </c>
      <c r="P1" s="201" t="s">
        <v>1494</v>
      </c>
      <c r="Q1" s="201" t="s">
        <v>1523</v>
      </c>
      <c r="R1" s="201" t="s">
        <v>1573</v>
      </c>
      <c r="S1" s="201" t="s">
        <v>1658</v>
      </c>
      <c r="T1" s="201" t="s">
        <v>1659</v>
      </c>
      <c r="U1" s="201" t="s">
        <v>1429</v>
      </c>
      <c r="V1" s="201" t="s">
        <v>1754</v>
      </c>
      <c r="W1" s="519" t="s">
        <v>1883</v>
      </c>
      <c r="X1" s="519" t="s">
        <v>1431</v>
      </c>
      <c r="Y1" s="519" t="s">
        <v>1987</v>
      </c>
      <c r="Z1" s="519" t="s">
        <v>2010</v>
      </c>
      <c r="AA1" s="519" t="s">
        <v>2132</v>
      </c>
      <c r="AB1" s="519" t="s">
        <v>2300</v>
      </c>
      <c r="AC1" s="519" t="s">
        <v>2522</v>
      </c>
    </row>
    <row r="2" spans="1:29" ht="15" customHeight="1">
      <c r="A2" s="201" t="s">
        <v>96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8">
        <v>5766224.8539605699</v>
      </c>
      <c r="R2" s="88">
        <v>5946222.9291501697</v>
      </c>
      <c r="S2" s="88">
        <v>6114132.7067458602</v>
      </c>
      <c r="T2" s="88">
        <v>6957819.9301684201</v>
      </c>
      <c r="U2" s="88">
        <v>6710389.7320109196</v>
      </c>
      <c r="V2" s="88">
        <v>6606269.6757988101</v>
      </c>
      <c r="W2" s="88">
        <v>7648453.3136783699</v>
      </c>
      <c r="X2" s="88">
        <v>8660992.2301745992</v>
      </c>
      <c r="Y2" s="88">
        <v>10065916.4436255</v>
      </c>
      <c r="Z2" s="88">
        <v>10869697.587304199</v>
      </c>
      <c r="AA2" s="88">
        <v>14714537.1428806</v>
      </c>
      <c r="AB2" s="88">
        <v>21556621.8715204</v>
      </c>
      <c r="AC2" s="88">
        <v>27957126.8189454</v>
      </c>
    </row>
    <row r="3" spans="1:29" ht="18.75" customHeight="1">
      <c r="A3" s="201" t="s">
        <v>97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8">
        <v>3221475.6380805499</v>
      </c>
      <c r="R3" s="88">
        <v>3486242.6791279502</v>
      </c>
      <c r="S3" s="88">
        <v>3715770.4684419199</v>
      </c>
      <c r="T3" s="88">
        <v>4157493.7685361598</v>
      </c>
      <c r="U3" s="88">
        <v>4600103.7514097402</v>
      </c>
      <c r="V3" s="88">
        <v>4595064.4016618198</v>
      </c>
      <c r="W3" s="88">
        <v>5378671.8905872898</v>
      </c>
      <c r="X3" s="88">
        <v>6241400.3372966303</v>
      </c>
      <c r="Y3" s="88">
        <v>7354418.6226700796</v>
      </c>
      <c r="Z3" s="88">
        <v>7861768.0236084498</v>
      </c>
      <c r="AA3" s="88">
        <v>11215614.6996831</v>
      </c>
      <c r="AB3" s="88">
        <v>15446636.4246617</v>
      </c>
      <c r="AC3" s="88">
        <v>19610260.931599502</v>
      </c>
    </row>
    <row r="4" spans="1:29">
      <c r="A4" s="304" t="s">
        <v>17</v>
      </c>
      <c r="B4" s="94">
        <v>3822856.6602745</v>
      </c>
      <c r="C4" s="94">
        <v>3799030.45242002</v>
      </c>
      <c r="D4" s="94">
        <v>3727259.6823775498</v>
      </c>
      <c r="E4" s="94">
        <v>4209331.7799570598</v>
      </c>
      <c r="F4" s="94">
        <v>4236948.4886483401</v>
      </c>
      <c r="G4" s="94">
        <v>5231137.4884003</v>
      </c>
      <c r="H4" s="94">
        <v>6124138.5967050102</v>
      </c>
      <c r="I4" s="94">
        <v>7162446.8201427003</v>
      </c>
      <c r="J4" s="94">
        <v>6681324.8667768398</v>
      </c>
      <c r="K4" s="94">
        <v>5924682.48594297</v>
      </c>
      <c r="L4" s="94">
        <v>6272917.4676469397</v>
      </c>
      <c r="M4" s="94">
        <v>6015099.2167147696</v>
      </c>
      <c r="N4" s="94">
        <v>6840614.6210029703</v>
      </c>
      <c r="O4" s="94">
        <v>7857710.3570234403</v>
      </c>
      <c r="P4" s="94">
        <v>8281317.8758086897</v>
      </c>
      <c r="Q4" s="95">
        <v>8987700.4920411203</v>
      </c>
      <c r="R4" s="95">
        <v>9432465.6082781199</v>
      </c>
      <c r="S4" s="95">
        <v>9829903.1751877796</v>
      </c>
      <c r="T4" s="95">
        <v>11115313.69870458</v>
      </c>
      <c r="U4" s="95">
        <v>11310493.483420659</v>
      </c>
      <c r="V4" s="95">
        <v>11201334.07746063</v>
      </c>
      <c r="W4" s="95">
        <v>13027125.20426566</v>
      </c>
      <c r="X4" s="95">
        <v>14902392.567471229</v>
      </c>
      <c r="Y4" s="95">
        <v>17420335.066295579</v>
      </c>
      <c r="Z4" s="95">
        <v>18731465.610912651</v>
      </c>
      <c r="AA4" s="95">
        <v>25930151.8425637</v>
      </c>
      <c r="AB4" s="95">
        <v>37003258.296182096</v>
      </c>
      <c r="AC4" s="95">
        <v>47567387.750544906</v>
      </c>
    </row>
    <row r="5" spans="1:29" ht="18.75" customHeight="1">
      <c r="A5" s="201" t="s">
        <v>96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8">
        <v>226376.274</v>
      </c>
      <c r="R5" s="88">
        <v>273905.55499999999</v>
      </c>
      <c r="S5" s="88">
        <v>319521.60800000001</v>
      </c>
      <c r="T5" s="88">
        <v>347108.32400000002</v>
      </c>
      <c r="U5" s="88">
        <v>308391.42800000001</v>
      </c>
      <c r="V5" s="88">
        <v>328178.45299999998</v>
      </c>
      <c r="W5" s="88">
        <v>407331.09899999999</v>
      </c>
      <c r="X5" s="88">
        <v>473399.92349999998</v>
      </c>
      <c r="Y5" s="88">
        <v>615686.76500000001</v>
      </c>
      <c r="Z5" s="88">
        <v>666326.3125</v>
      </c>
      <c r="AA5" s="88">
        <v>1129595.7590000001</v>
      </c>
      <c r="AB5" s="88">
        <v>1634905.0730000001</v>
      </c>
      <c r="AC5" s="88">
        <v>2024835.091</v>
      </c>
    </row>
    <row r="6" spans="1:29" ht="15.75" customHeight="1">
      <c r="A6" s="201" t="s">
        <v>97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8">
        <v>1445023.8689353999</v>
      </c>
      <c r="R6" s="88">
        <v>1528989.3652675999</v>
      </c>
      <c r="S6" s="88">
        <v>1668452.1807027699</v>
      </c>
      <c r="T6" s="88">
        <v>1891678.81472384</v>
      </c>
      <c r="U6" s="88">
        <v>1871795.61670226</v>
      </c>
      <c r="V6" s="88">
        <v>1938041.8699179599</v>
      </c>
      <c r="W6" s="88">
        <v>2216232.8920046198</v>
      </c>
      <c r="X6" s="88">
        <v>2577002.0965516102</v>
      </c>
      <c r="Y6" s="88">
        <v>3038195.5115687</v>
      </c>
      <c r="Z6" s="88">
        <v>3331907.7556690001</v>
      </c>
      <c r="AA6" s="88">
        <v>4275564.5425738897</v>
      </c>
      <c r="AB6" s="88">
        <v>5380347.02725079</v>
      </c>
      <c r="AC6" s="88">
        <v>7284796.34658626</v>
      </c>
    </row>
    <row r="7" spans="1:29" ht="17.25" customHeight="1">
      <c r="A7" s="201" t="s">
        <v>98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8">
        <v>690937.31736152701</v>
      </c>
      <c r="R7" s="88">
        <v>812157.42109320394</v>
      </c>
      <c r="S7" s="88">
        <v>926348.98803722905</v>
      </c>
      <c r="T7" s="88">
        <v>880315.566075849</v>
      </c>
      <c r="U7" s="88">
        <v>831253.87301130802</v>
      </c>
      <c r="V7" s="88">
        <v>890854.04076424695</v>
      </c>
      <c r="W7" s="88">
        <v>1146705.42632571</v>
      </c>
      <c r="X7" s="88">
        <v>1464787.4090302801</v>
      </c>
      <c r="Y7" s="88">
        <v>1726179.4175134499</v>
      </c>
      <c r="Z7" s="88">
        <v>1824646.9910089001</v>
      </c>
      <c r="AA7" s="88">
        <v>2407421.3655230301</v>
      </c>
      <c r="AB7" s="88">
        <v>3413521.7474054</v>
      </c>
      <c r="AC7" s="88">
        <v>3921146.9969858499</v>
      </c>
    </row>
    <row r="8" spans="1:29" ht="18.75" customHeight="1">
      <c r="A8" s="201" t="s">
        <v>100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8">
        <v>6572.7151999999996</v>
      </c>
      <c r="R8" s="88">
        <v>6572.7151999999996</v>
      </c>
      <c r="S8" s="88">
        <v>6885.8656899999996</v>
      </c>
      <c r="T8" s="88">
        <v>8645.4621800000004</v>
      </c>
      <c r="U8" s="88">
        <v>8727.0113000000001</v>
      </c>
      <c r="V8" s="88">
        <v>8871.0251000000007</v>
      </c>
      <c r="W8" s="88">
        <v>8928.2476999999999</v>
      </c>
      <c r="X8" s="88">
        <v>10083.575000000001</v>
      </c>
      <c r="Y8" s="88">
        <v>10940.905500000001</v>
      </c>
      <c r="Z8" s="88">
        <v>12199.072249999999</v>
      </c>
      <c r="AA8" s="88">
        <v>16629.589</v>
      </c>
      <c r="AB8" s="88">
        <v>19658.77</v>
      </c>
      <c r="AC8" s="88">
        <v>23128.866999999998</v>
      </c>
    </row>
    <row r="9" spans="1:29" ht="18.75" customHeight="1">
      <c r="A9" s="304" t="s">
        <v>18</v>
      </c>
      <c r="B9" s="94">
        <v>973260.93878038996</v>
      </c>
      <c r="C9" s="94">
        <v>952948.91450948897</v>
      </c>
      <c r="D9" s="94">
        <v>953793.97652584803</v>
      </c>
      <c r="E9" s="94">
        <v>1036451.98837711</v>
      </c>
      <c r="F9" s="94">
        <v>1007464.89916064</v>
      </c>
      <c r="G9" s="94">
        <v>1196486.8105730801</v>
      </c>
      <c r="H9" s="94">
        <v>1517729.14983439</v>
      </c>
      <c r="I9" s="94">
        <v>1649683.5435301601</v>
      </c>
      <c r="J9" s="94">
        <v>1626129.0913326</v>
      </c>
      <c r="K9" s="94">
        <v>1506435.30441472</v>
      </c>
      <c r="L9" s="94">
        <v>1665580.4632538499</v>
      </c>
      <c r="M9" s="94">
        <v>1617048.3997321599</v>
      </c>
      <c r="N9" s="94">
        <v>1816869.8477914501</v>
      </c>
      <c r="O9" s="94">
        <v>2023760.7442985901</v>
      </c>
      <c r="P9" s="94">
        <v>2109197.86180626</v>
      </c>
      <c r="Q9" s="95">
        <v>2368910.1754969298</v>
      </c>
      <c r="R9" s="95">
        <v>2621625.0565608037</v>
      </c>
      <c r="S9" s="95">
        <v>2921208.6424299986</v>
      </c>
      <c r="T9" s="95">
        <v>3127748.1669796887</v>
      </c>
      <c r="U9" s="95">
        <v>3020167.9290135675</v>
      </c>
      <c r="V9" s="95">
        <v>3165945.3887822069</v>
      </c>
      <c r="W9" s="95">
        <v>3779197.66503033</v>
      </c>
      <c r="X9" s="95">
        <v>4525273.0040818909</v>
      </c>
      <c r="Y9" s="95">
        <v>5391002.5995821506</v>
      </c>
      <c r="Z9" s="95">
        <v>5835080.1314278999</v>
      </c>
      <c r="AA9" s="95">
        <v>7829211.2560969191</v>
      </c>
      <c r="AB9" s="95">
        <v>10448432.61765619</v>
      </c>
      <c r="AC9" s="95">
        <v>13253907.301572109</v>
      </c>
    </row>
    <row r="10" spans="1:29">
      <c r="A10" s="304" t="s">
        <v>48</v>
      </c>
      <c r="B10" s="94">
        <v>4796117.5990548898</v>
      </c>
      <c r="C10" s="94">
        <v>4751979.3669295087</v>
      </c>
      <c r="D10" s="94">
        <v>4681053.6589033976</v>
      </c>
      <c r="E10" s="94">
        <v>5245783.7683341699</v>
      </c>
      <c r="F10" s="94">
        <v>5244413.3878089804</v>
      </c>
      <c r="G10" s="94">
        <v>6427624.2989733797</v>
      </c>
      <c r="H10" s="94">
        <v>7641867.7465394</v>
      </c>
      <c r="I10" s="94">
        <v>8812130.36367286</v>
      </c>
      <c r="J10" s="94">
        <v>8307453.9581094403</v>
      </c>
      <c r="K10" s="94">
        <v>7431117.7903576903</v>
      </c>
      <c r="L10" s="94">
        <v>7938497.9309007898</v>
      </c>
      <c r="M10" s="94">
        <v>7632147.6164469291</v>
      </c>
      <c r="N10" s="94">
        <v>8657484.4687944204</v>
      </c>
      <c r="O10" s="94">
        <v>9881471.1013220306</v>
      </c>
      <c r="P10" s="94">
        <v>10390515.73761495</v>
      </c>
      <c r="Q10" s="94">
        <v>11356610.667538051</v>
      </c>
      <c r="R10" s="94">
        <v>12054090.664838923</v>
      </c>
      <c r="S10" s="94">
        <v>12751111.817617778</v>
      </c>
      <c r="T10" s="94">
        <v>14243061.865684269</v>
      </c>
      <c r="U10" s="94">
        <v>14330661.412434226</v>
      </c>
      <c r="V10" s="94">
        <v>14367279.466242837</v>
      </c>
      <c r="W10" s="94">
        <v>16806322.869295988</v>
      </c>
      <c r="X10" s="94">
        <v>19427665.571553119</v>
      </c>
      <c r="Y10" s="94">
        <v>22811337.66587773</v>
      </c>
      <c r="Z10" s="94">
        <v>24566545.74234055</v>
      </c>
      <c r="AA10" s="94">
        <v>33759363.098660618</v>
      </c>
      <c r="AB10" s="94">
        <v>47451690.913838282</v>
      </c>
      <c r="AC10" s="94">
        <v>60821295.052117012</v>
      </c>
    </row>
    <row r="11" spans="1:29" ht="18.75" customHeight="1"/>
    <row r="13" spans="1:29">
      <c r="A13" s="201" t="s">
        <v>99</v>
      </c>
      <c r="B13" s="201" t="s">
        <v>1523</v>
      </c>
      <c r="C13" s="201" t="s">
        <v>1573</v>
      </c>
      <c r="D13" s="201" t="s">
        <v>1658</v>
      </c>
      <c r="E13" s="201" t="s">
        <v>1659</v>
      </c>
      <c r="F13" s="201" t="s">
        <v>1429</v>
      </c>
      <c r="G13" s="201" t="s">
        <v>1754</v>
      </c>
      <c r="H13" s="201" t="s">
        <v>1883</v>
      </c>
      <c r="I13" s="201" t="s">
        <v>1431</v>
      </c>
      <c r="J13" s="201" t="s">
        <v>1987</v>
      </c>
      <c r="K13" s="201" t="s">
        <v>2010</v>
      </c>
      <c r="L13" s="201" t="s">
        <v>2132</v>
      </c>
      <c r="M13" s="201" t="s">
        <v>2300</v>
      </c>
      <c r="N13" s="201" t="s">
        <v>2522</v>
      </c>
    </row>
    <row r="14" spans="1:29">
      <c r="A14" s="304" t="s">
        <v>17</v>
      </c>
      <c r="B14" s="94">
        <v>8987700.4920411203</v>
      </c>
      <c r="C14" s="94">
        <v>9432465.6082781199</v>
      </c>
      <c r="D14" s="94">
        <v>9829903.1751877796</v>
      </c>
      <c r="E14" s="94">
        <v>11115313.69870458</v>
      </c>
      <c r="F14" s="94">
        <v>11310493.483420659</v>
      </c>
      <c r="G14" s="94">
        <v>11201334.07746063</v>
      </c>
      <c r="H14" s="94">
        <v>13027125.20426566</v>
      </c>
      <c r="I14" s="94">
        <v>14902392.567471229</v>
      </c>
      <c r="J14" s="95">
        <v>17420335.066295579</v>
      </c>
      <c r="K14" s="95">
        <v>18731465.610912651</v>
      </c>
      <c r="L14" s="95">
        <v>25930151.8425637</v>
      </c>
      <c r="M14" s="95">
        <v>37003258.296182096</v>
      </c>
      <c r="N14" s="95">
        <v>47567387.750544906</v>
      </c>
    </row>
    <row r="15" spans="1:29">
      <c r="A15" s="304" t="s">
        <v>18</v>
      </c>
      <c r="B15" s="94">
        <v>2368910.1754969298</v>
      </c>
      <c r="C15" s="94">
        <v>2621625.0565608037</v>
      </c>
      <c r="D15" s="94">
        <v>2921208.6424299986</v>
      </c>
      <c r="E15" s="94">
        <v>3127748.1669796887</v>
      </c>
      <c r="F15" s="94">
        <v>3020167.9290135675</v>
      </c>
      <c r="G15" s="94">
        <v>3165945.3887822069</v>
      </c>
      <c r="H15" s="94">
        <v>3779197.66503033</v>
      </c>
      <c r="I15" s="94">
        <v>4525273.0040818909</v>
      </c>
      <c r="J15" s="95">
        <v>5391002.5995821506</v>
      </c>
      <c r="K15" s="95">
        <v>5835080.1314278999</v>
      </c>
      <c r="L15" s="95">
        <v>7829211.2560969191</v>
      </c>
      <c r="M15" s="95">
        <v>10448432.61765619</v>
      </c>
      <c r="N15" s="95">
        <v>13253907.301572109</v>
      </c>
    </row>
    <row r="16" spans="1:29">
      <c r="A16" s="304" t="s">
        <v>48</v>
      </c>
      <c r="B16" s="94">
        <v>11356610.667538051</v>
      </c>
      <c r="C16" s="94">
        <v>12054090.664838923</v>
      </c>
      <c r="D16" s="94">
        <v>12751111.817617778</v>
      </c>
      <c r="E16" s="94">
        <v>14243061.865684269</v>
      </c>
      <c r="F16" s="94">
        <v>14330661.412434226</v>
      </c>
      <c r="G16" s="94">
        <v>14367279.466242837</v>
      </c>
      <c r="H16" s="94">
        <v>16806322.869295988</v>
      </c>
      <c r="I16" s="94">
        <v>19427665.571553119</v>
      </c>
      <c r="J16" s="94">
        <v>22811337.66587773</v>
      </c>
      <c r="K16" s="94">
        <v>24566545.74234055</v>
      </c>
      <c r="L16" s="94">
        <v>33759363.098660618</v>
      </c>
      <c r="M16" s="94">
        <v>47451690.913838282</v>
      </c>
      <c r="N16" s="94">
        <v>60821295.052117012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6"/>
      <c r="B20" s="96"/>
      <c r="C20" s="201" t="s">
        <v>2522</v>
      </c>
      <c r="D20" s="557" t="s">
        <v>457</v>
      </c>
      <c r="K20" s="2"/>
      <c r="L20" s="2"/>
      <c r="M20" s="2"/>
    </row>
    <row r="21" spans="1:13" ht="18.75" customHeight="1">
      <c r="A21" s="558" t="s">
        <v>17</v>
      </c>
      <c r="B21" s="559" t="s">
        <v>96</v>
      </c>
      <c r="C21" s="88">
        <v>27957126.8189454</v>
      </c>
      <c r="D21" s="560">
        <v>0.4596601699287936</v>
      </c>
      <c r="K21" s="2"/>
      <c r="L21" s="2"/>
      <c r="M21" s="2"/>
    </row>
    <row r="22" spans="1:13" ht="18.75" customHeight="1">
      <c r="A22" s="558" t="s">
        <v>17</v>
      </c>
      <c r="B22" s="559" t="s">
        <v>97</v>
      </c>
      <c r="C22" s="88">
        <v>19610260.931599502</v>
      </c>
      <c r="D22" s="560">
        <v>0.32242425806283331</v>
      </c>
      <c r="K22" s="2"/>
      <c r="L22" s="2"/>
      <c r="M22" s="2"/>
    </row>
    <row r="23" spans="1:13" ht="18.75" customHeight="1">
      <c r="A23" s="558" t="s">
        <v>18</v>
      </c>
      <c r="B23" s="559" t="s">
        <v>96</v>
      </c>
      <c r="C23" s="88">
        <v>2024835.091</v>
      </c>
      <c r="D23" s="560">
        <v>3.3291548449682698E-2</v>
      </c>
      <c r="K23" s="2"/>
      <c r="L23" s="2"/>
      <c r="M23" s="2"/>
    </row>
    <row r="24" spans="1:13" ht="18" customHeight="1">
      <c r="A24" s="558" t="s">
        <v>18</v>
      </c>
      <c r="B24" s="559" t="s">
        <v>97</v>
      </c>
      <c r="C24" s="88">
        <v>7284796.34658626</v>
      </c>
      <c r="D24" s="560">
        <v>0.11977377890990333</v>
      </c>
      <c r="K24" s="2"/>
      <c r="L24" s="2"/>
      <c r="M24" s="2"/>
    </row>
    <row r="25" spans="1:13" ht="18.75" customHeight="1">
      <c r="A25" s="558" t="s">
        <v>18</v>
      </c>
      <c r="B25" s="559" t="s">
        <v>1572</v>
      </c>
      <c r="C25" s="88">
        <v>3921146.9969858499</v>
      </c>
      <c r="D25" s="560">
        <v>6.4469968842752648E-2</v>
      </c>
      <c r="K25" s="2"/>
      <c r="L25" s="2"/>
      <c r="M25" s="2"/>
    </row>
    <row r="26" spans="1:13" ht="21">
      <c r="A26" s="558" t="s">
        <v>18</v>
      </c>
      <c r="B26" s="559" t="s">
        <v>100</v>
      </c>
      <c r="C26" s="88">
        <v>23128.866999999998</v>
      </c>
      <c r="D26" s="560">
        <v>3.8027580603440227E-4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200"/>
      <c r="B30" s="200"/>
      <c r="C30" s="303"/>
      <c r="D30" s="303"/>
      <c r="E30" s="303"/>
      <c r="G30" s="302" t="s">
        <v>1747</v>
      </c>
    </row>
    <row r="31" spans="1:13" ht="19.5" thickBot="1">
      <c r="A31" s="1235" t="s">
        <v>19</v>
      </c>
      <c r="B31" s="1237" t="s">
        <v>1767</v>
      </c>
      <c r="C31" s="1230" t="s">
        <v>102</v>
      </c>
      <c r="D31" s="1230"/>
      <c r="E31" s="1230"/>
      <c r="F31" s="1230" t="s">
        <v>231</v>
      </c>
      <c r="G31" s="1230"/>
      <c r="K31" s="2"/>
      <c r="L31" s="2"/>
      <c r="M31" s="2"/>
    </row>
    <row r="32" spans="1:13" ht="37.5">
      <c r="A32" s="1236"/>
      <c r="B32" s="1238"/>
      <c r="C32" s="490" t="s">
        <v>2523</v>
      </c>
      <c r="D32" s="491" t="s">
        <v>2301</v>
      </c>
      <c r="E32" s="492" t="s">
        <v>2011</v>
      </c>
      <c r="F32" s="301" t="s">
        <v>232</v>
      </c>
      <c r="G32" s="300" t="s">
        <v>1756</v>
      </c>
      <c r="K32" s="2"/>
      <c r="L32" s="2"/>
      <c r="M32" s="2"/>
    </row>
    <row r="33" spans="1:13" ht="18.75">
      <c r="A33" s="1234" t="s">
        <v>17</v>
      </c>
      <c r="B33" s="295" t="s">
        <v>96</v>
      </c>
      <c r="C33" s="299">
        <v>27957126.8189454</v>
      </c>
      <c r="D33" s="298">
        <v>21556621.8715204</v>
      </c>
      <c r="E33" s="297">
        <v>10869697.587304199</v>
      </c>
      <c r="F33" s="296">
        <v>0.29691595397333792</v>
      </c>
      <c r="G33" s="229">
        <v>1.5720243451482321</v>
      </c>
      <c r="K33" s="2"/>
      <c r="L33" s="2"/>
      <c r="M33" s="2"/>
    </row>
    <row r="34" spans="1:13" ht="19.5" thickBot="1">
      <c r="A34" s="1234"/>
      <c r="B34" s="295" t="s">
        <v>97</v>
      </c>
      <c r="C34" s="294">
        <v>19610260.931599502</v>
      </c>
      <c r="D34" s="294">
        <v>15446636.4246617</v>
      </c>
      <c r="E34" s="293">
        <v>7861768.0236084498</v>
      </c>
      <c r="F34" s="296">
        <v>0.26954894207843627</v>
      </c>
      <c r="G34" s="229">
        <v>1.4943830538768106</v>
      </c>
      <c r="K34" s="2"/>
      <c r="L34" s="2"/>
      <c r="M34" s="2"/>
    </row>
    <row r="35" spans="1:13" ht="19.5" thickBot="1">
      <c r="A35" s="1234"/>
      <c r="B35" s="561" t="s">
        <v>48</v>
      </c>
      <c r="C35" s="562">
        <v>47567387.750544906</v>
      </c>
      <c r="D35" s="563">
        <v>37003258.296182096</v>
      </c>
      <c r="E35" s="564">
        <v>18731465.610912651</v>
      </c>
      <c r="F35" s="565">
        <v>0.2854918712780703</v>
      </c>
      <c r="G35" s="566">
        <v>1.5394375826541258</v>
      </c>
      <c r="K35" s="2"/>
      <c r="L35" s="2"/>
      <c r="M35" s="2"/>
    </row>
    <row r="36" spans="1:13" ht="38.25" thickTop="1">
      <c r="A36" s="1021"/>
      <c r="B36" s="1020"/>
      <c r="C36" s="490" t="s">
        <v>2523</v>
      </c>
      <c r="D36" s="491" t="s">
        <v>2301</v>
      </c>
      <c r="E36" s="492" t="s">
        <v>2011</v>
      </c>
      <c r="F36" s="301" t="s">
        <v>232</v>
      </c>
      <c r="G36" s="1019" t="s">
        <v>1756</v>
      </c>
      <c r="K36" s="2"/>
      <c r="L36" s="2"/>
      <c r="M36" s="2"/>
    </row>
    <row r="37" spans="1:13" ht="18.75">
      <c r="A37" s="1234" t="s">
        <v>18</v>
      </c>
      <c r="B37" s="295" t="s">
        <v>96</v>
      </c>
      <c r="C37" s="299">
        <v>2024835.091</v>
      </c>
      <c r="D37" s="298">
        <v>1634905.0730000001</v>
      </c>
      <c r="E37" s="297">
        <v>666326.3125</v>
      </c>
      <c r="F37" s="296">
        <v>0.23850315497797703</v>
      </c>
      <c r="G37" s="229">
        <v>2.0388040409255188</v>
      </c>
      <c r="K37" s="2"/>
      <c r="L37" s="2"/>
      <c r="M37" s="2"/>
    </row>
    <row r="38" spans="1:13" ht="18.75">
      <c r="A38" s="1234"/>
      <c r="B38" s="295" t="s">
        <v>97</v>
      </c>
      <c r="C38" s="299">
        <v>7284796.34658626</v>
      </c>
      <c r="D38" s="298">
        <v>5380347.02725079</v>
      </c>
      <c r="E38" s="297">
        <v>3331907.7556690001</v>
      </c>
      <c r="F38" s="296">
        <v>0.35396403051507086</v>
      </c>
      <c r="G38" s="229">
        <v>1.186373957739888</v>
      </c>
      <c r="K38" s="2"/>
      <c r="L38" s="2"/>
      <c r="M38" s="2"/>
    </row>
    <row r="39" spans="1:13" ht="18.75">
      <c r="A39" s="1234"/>
      <c r="B39" s="295" t="s">
        <v>98</v>
      </c>
      <c r="C39" s="299">
        <v>3921146.9969858499</v>
      </c>
      <c r="D39" s="298">
        <v>3413521.7474054</v>
      </c>
      <c r="E39" s="297">
        <v>1824646.9910089001</v>
      </c>
      <c r="F39" s="296">
        <v>0.14871012612305545</v>
      </c>
      <c r="G39" s="229">
        <v>1.1489893750997471</v>
      </c>
      <c r="K39" s="2"/>
      <c r="L39" s="2"/>
      <c r="M39" s="2"/>
    </row>
    <row r="40" spans="1:13" ht="36.75" thickBot="1">
      <c r="A40" s="1234"/>
      <c r="B40" s="295" t="s">
        <v>1766</v>
      </c>
      <c r="C40" s="294">
        <v>23128.866999999998</v>
      </c>
      <c r="D40" s="294">
        <v>19658.77</v>
      </c>
      <c r="E40" s="293">
        <v>12199.072249999999</v>
      </c>
      <c r="F40" s="242">
        <v>0.17651648602633818</v>
      </c>
      <c r="G40" s="241">
        <v>0.8959529483891695</v>
      </c>
      <c r="K40" s="2"/>
      <c r="L40" s="2"/>
      <c r="M40" s="2"/>
    </row>
    <row r="41" spans="1:13" ht="19.5" thickBot="1">
      <c r="A41" s="1234"/>
      <c r="B41" s="561" t="s">
        <v>48</v>
      </c>
      <c r="C41" s="567">
        <v>13253907.301572109</v>
      </c>
      <c r="D41" s="567">
        <v>10448432.61765619</v>
      </c>
      <c r="E41" s="564">
        <v>5835080.1314278999</v>
      </c>
      <c r="F41" s="568">
        <v>0.2685067499191327</v>
      </c>
      <c r="G41" s="569">
        <v>1.2714182158675431</v>
      </c>
    </row>
    <row r="42" spans="1:13" ht="20.25" thickTop="1" thickBot="1">
      <c r="A42" s="292"/>
      <c r="B42" s="291" t="s">
        <v>115</v>
      </c>
      <c r="C42" s="206">
        <v>60821295.052117012</v>
      </c>
      <c r="D42" s="206">
        <v>47451690.913838282</v>
      </c>
      <c r="E42" s="290">
        <v>24566545.74234055</v>
      </c>
      <c r="F42" s="188">
        <v>0.28175190137175421</v>
      </c>
      <c r="G42" s="189">
        <v>1.4757772496802937</v>
      </c>
    </row>
    <row r="44" spans="1:13" ht="15.75" thickBot="1"/>
    <row r="45" spans="1:13" ht="19.5" thickBot="1">
      <c r="A45" s="1239" t="s">
        <v>1765</v>
      </c>
      <c r="B45" s="1241" t="s">
        <v>1764</v>
      </c>
      <c r="C45" s="1243" t="s">
        <v>230</v>
      </c>
      <c r="D45" s="1243"/>
      <c r="E45" s="1243"/>
      <c r="F45" s="1230" t="s">
        <v>231</v>
      </c>
      <c r="G45" s="1230"/>
    </row>
    <row r="46" spans="1:13" ht="38.25" thickBot="1">
      <c r="A46" s="1240"/>
      <c r="B46" s="1242"/>
      <c r="C46" s="493" t="s">
        <v>2523</v>
      </c>
      <c r="D46" s="493" t="s">
        <v>2301</v>
      </c>
      <c r="E46" s="493" t="s">
        <v>2011</v>
      </c>
      <c r="F46" s="570" t="s">
        <v>232</v>
      </c>
      <c r="G46" s="289" t="s">
        <v>1756</v>
      </c>
    </row>
    <row r="47" spans="1:13" ht="20.25">
      <c r="A47" s="1231" t="s">
        <v>22</v>
      </c>
      <c r="B47" s="288" t="s">
        <v>1761</v>
      </c>
      <c r="C47" s="287">
        <v>1270627.1100000001</v>
      </c>
      <c r="D47" s="286">
        <v>986759.20200000005</v>
      </c>
      <c r="E47" s="286">
        <v>512900.47200000001</v>
      </c>
      <c r="F47" s="285">
        <v>0.28767698079191573</v>
      </c>
      <c r="G47" s="284">
        <v>1.4773365971868322</v>
      </c>
    </row>
    <row r="48" spans="1:13" ht="20.25">
      <c r="A48" s="1232"/>
      <c r="B48" s="288" t="s">
        <v>28</v>
      </c>
      <c r="C48" s="287">
        <v>409243.18</v>
      </c>
      <c r="D48" s="286">
        <v>322025.44900000002</v>
      </c>
      <c r="E48" s="286">
        <v>177080.4</v>
      </c>
      <c r="F48" s="285">
        <v>0.27084111293328239</v>
      </c>
      <c r="G48" s="284">
        <v>1.3110585925940987</v>
      </c>
    </row>
    <row r="49" spans="1:7" ht="20.25">
      <c r="A49" s="1232"/>
      <c r="B49" s="288" t="s">
        <v>27</v>
      </c>
      <c r="C49" s="287">
        <v>336879.59100000001</v>
      </c>
      <c r="D49" s="286">
        <v>262199.364</v>
      </c>
      <c r="E49" s="286">
        <v>136699.09400000001</v>
      </c>
      <c r="F49" s="285">
        <v>0.28482230414563481</v>
      </c>
      <c r="G49" s="284">
        <v>1.464387883946034</v>
      </c>
    </row>
    <row r="50" spans="1:7" ht="20.25">
      <c r="A50" s="1232"/>
      <c r="B50" s="288" t="s">
        <v>1763</v>
      </c>
      <c r="C50" s="287">
        <v>270251.79800000001</v>
      </c>
      <c r="D50" s="286">
        <v>213223.33199999999</v>
      </c>
      <c r="E50" s="286">
        <v>117812.573</v>
      </c>
      <c r="F50" s="285">
        <v>0.26745884451332014</v>
      </c>
      <c r="G50" s="284">
        <v>1.2939130444082569</v>
      </c>
    </row>
    <row r="51" spans="1:7" ht="20.25">
      <c r="A51" s="1232"/>
      <c r="B51" s="288" t="s">
        <v>24</v>
      </c>
      <c r="C51" s="287">
        <v>59106.151899999997</v>
      </c>
      <c r="D51" s="286">
        <v>40479.582999999999</v>
      </c>
      <c r="E51" s="286">
        <v>20292.9493</v>
      </c>
      <c r="F51" s="285">
        <v>0.46014725250504673</v>
      </c>
      <c r="G51" s="284">
        <v>1.9126447332128307</v>
      </c>
    </row>
    <row r="52" spans="1:7" ht="20.25">
      <c r="A52" s="1232"/>
      <c r="B52" s="288" t="s">
        <v>25</v>
      </c>
      <c r="C52" s="287">
        <v>1109531.6299999999</v>
      </c>
      <c r="D52" s="286">
        <v>864067.71400000004</v>
      </c>
      <c r="E52" s="286">
        <v>458032.47700000001</v>
      </c>
      <c r="F52" s="285">
        <v>0.28407949055714843</v>
      </c>
      <c r="G52" s="284">
        <v>1.4223863715236069</v>
      </c>
    </row>
    <row r="53" spans="1:7" ht="21" thickBot="1">
      <c r="A53" s="1233"/>
      <c r="B53" s="288" t="s">
        <v>1762</v>
      </c>
      <c r="C53" s="287">
        <v>47843.803399999997</v>
      </c>
      <c r="D53" s="286">
        <v>36657.981800000001</v>
      </c>
      <c r="E53" s="286">
        <v>18627.5484</v>
      </c>
      <c r="F53" s="285">
        <v>0.30514013731110512</v>
      </c>
      <c r="G53" s="284">
        <v>1.5684433814167407</v>
      </c>
    </row>
    <row r="54" spans="1:7" ht="21" thickBot="1">
      <c r="A54" s="202" t="s">
        <v>23</v>
      </c>
      <c r="B54" s="283" t="s">
        <v>1761</v>
      </c>
      <c r="C54" s="282">
        <v>14179.621800000001</v>
      </c>
      <c r="D54" s="282">
        <v>11112.9665</v>
      </c>
      <c r="E54" s="282">
        <v>6591.3407699999998</v>
      </c>
      <c r="F54" s="281">
        <v>0.27595289700549364</v>
      </c>
      <c r="G54" s="280">
        <v>1.1512499952266921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15"/>
  <sheetViews>
    <sheetView rightToLeft="1" topLeftCell="A4" workbookViewId="0">
      <selection activeCell="M22" sqref="M22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29">
      <c r="A1" s="309" t="s">
        <v>99</v>
      </c>
      <c r="B1" s="309" t="s">
        <v>1</v>
      </c>
      <c r="C1" s="309" t="s">
        <v>203</v>
      </c>
      <c r="D1" s="309" t="s">
        <v>3</v>
      </c>
      <c r="E1" s="309" t="s">
        <v>202</v>
      </c>
      <c r="F1" s="309" t="s">
        <v>5</v>
      </c>
      <c r="G1" s="309" t="s">
        <v>201</v>
      </c>
      <c r="H1" s="309" t="s">
        <v>7</v>
      </c>
      <c r="I1" s="309" t="s">
        <v>8</v>
      </c>
      <c r="J1" s="309" t="s">
        <v>9</v>
      </c>
      <c r="K1" s="309" t="s">
        <v>199</v>
      </c>
      <c r="L1" s="309" t="s">
        <v>11</v>
      </c>
      <c r="M1" s="201" t="s">
        <v>12</v>
      </c>
      <c r="N1" s="201" t="s">
        <v>329</v>
      </c>
      <c r="O1" s="201" t="s">
        <v>200</v>
      </c>
      <c r="P1" s="201" t="s">
        <v>1494</v>
      </c>
      <c r="Q1" s="201" t="s">
        <v>1523</v>
      </c>
      <c r="R1" s="201" t="s">
        <v>1573</v>
      </c>
      <c r="S1" s="201" t="s">
        <v>1658</v>
      </c>
      <c r="T1" s="201" t="s">
        <v>1659</v>
      </c>
      <c r="U1" s="201" t="s">
        <v>1429</v>
      </c>
      <c r="V1" s="201" t="s">
        <v>1754</v>
      </c>
      <c r="W1" s="506" t="s">
        <v>1883</v>
      </c>
      <c r="X1" s="519" t="s">
        <v>1431</v>
      </c>
      <c r="Y1" s="519" t="s">
        <v>1987</v>
      </c>
      <c r="Z1" s="519" t="s">
        <v>2010</v>
      </c>
      <c r="AA1" s="519" t="s">
        <v>2132</v>
      </c>
      <c r="AB1" s="519" t="s">
        <v>2300</v>
      </c>
      <c r="AC1" s="519" t="s">
        <v>2522</v>
      </c>
    </row>
    <row r="2" spans="1:29">
      <c r="A2" s="309" t="s">
        <v>96</v>
      </c>
      <c r="B2" s="308">
        <v>2416833.8250293802</v>
      </c>
      <c r="C2" s="308">
        <v>2405710.4725272502</v>
      </c>
      <c r="D2" s="308">
        <v>2403033.2003092398</v>
      </c>
      <c r="E2" s="308">
        <v>2763785.2299751202</v>
      </c>
      <c r="F2" s="308">
        <v>2642137.9624000802</v>
      </c>
      <c r="G2" s="308">
        <v>3336633.1119089499</v>
      </c>
      <c r="H2" s="308">
        <v>3967308.3627182702</v>
      </c>
      <c r="I2" s="308">
        <v>4693073.0923005696</v>
      </c>
      <c r="J2" s="308">
        <v>4343000.3971269904</v>
      </c>
      <c r="K2" s="308">
        <v>3810729.31777466</v>
      </c>
      <c r="L2" s="308">
        <v>4091050.27664435</v>
      </c>
      <c r="M2" s="97">
        <v>3908225.6759186201</v>
      </c>
      <c r="N2" s="97">
        <v>4456030.2893988797</v>
      </c>
      <c r="O2" s="97">
        <v>5132392.7288868297</v>
      </c>
      <c r="P2" s="97">
        <v>5412764.1163919801</v>
      </c>
      <c r="Q2" s="97">
        <v>5766224.8539605699</v>
      </c>
      <c r="R2" s="97">
        <v>5946222.9291501697</v>
      </c>
      <c r="S2" s="97">
        <v>6114132.7067458602</v>
      </c>
      <c r="T2" s="97">
        <v>6957819.9301684201</v>
      </c>
      <c r="U2" s="97">
        <v>6710389.7320109196</v>
      </c>
      <c r="V2" s="97">
        <v>6606269.6757988101</v>
      </c>
      <c r="W2" s="97">
        <v>7648453.3136783699</v>
      </c>
      <c r="X2" s="97">
        <v>8660992.2301745992</v>
      </c>
      <c r="Y2" s="97">
        <v>10065916.4436255</v>
      </c>
      <c r="Z2" s="97">
        <v>10869697.587304199</v>
      </c>
      <c r="AA2" s="97">
        <v>14714537.1428806</v>
      </c>
      <c r="AB2" s="97">
        <v>21556621.8715204</v>
      </c>
      <c r="AC2" s="97">
        <v>27957126.8189454</v>
      </c>
    </row>
    <row r="3" spans="1:29">
      <c r="A3" s="309" t="s">
        <v>97</v>
      </c>
      <c r="B3" s="308">
        <v>1406022.8352451101</v>
      </c>
      <c r="C3" s="308">
        <v>1393319.97989276</v>
      </c>
      <c r="D3" s="308">
        <v>1324226.48206831</v>
      </c>
      <c r="E3" s="308">
        <v>1445546.5499819401</v>
      </c>
      <c r="F3" s="308">
        <v>1594810.5262482599</v>
      </c>
      <c r="G3" s="308">
        <v>1894504.3764913499</v>
      </c>
      <c r="H3" s="308">
        <v>2156830.23398674</v>
      </c>
      <c r="I3" s="308">
        <v>2469373.7278421302</v>
      </c>
      <c r="J3" s="308">
        <v>2338324.4696498602</v>
      </c>
      <c r="K3" s="308">
        <v>2113953.1681683101</v>
      </c>
      <c r="L3" s="308">
        <v>2181867.1910025901</v>
      </c>
      <c r="M3" s="97">
        <v>2106873.54079615</v>
      </c>
      <c r="N3" s="97">
        <v>2384584.3316040998</v>
      </c>
      <c r="O3" s="97">
        <v>2725317.6281366101</v>
      </c>
      <c r="P3" s="97">
        <v>2868553.7594167199</v>
      </c>
      <c r="Q3" s="97">
        <v>3221475.6380805499</v>
      </c>
      <c r="R3" s="97">
        <v>3486242.6791279502</v>
      </c>
      <c r="S3" s="97">
        <v>3715770.4684419199</v>
      </c>
      <c r="T3" s="97">
        <v>4157493.7685361598</v>
      </c>
      <c r="U3" s="97">
        <v>4600103.7514097402</v>
      </c>
      <c r="V3" s="97">
        <v>4595064.4016618198</v>
      </c>
      <c r="W3" s="97">
        <v>5378671.8905872898</v>
      </c>
      <c r="X3" s="97">
        <v>6241400.3372966303</v>
      </c>
      <c r="Y3" s="97">
        <v>7354418.6226700796</v>
      </c>
      <c r="Z3" s="97">
        <v>7861768.0236084498</v>
      </c>
      <c r="AA3" s="97">
        <v>11215614.6996831</v>
      </c>
      <c r="AB3" s="97">
        <v>15446636.4246617</v>
      </c>
      <c r="AC3" s="97">
        <v>19610260.931599502</v>
      </c>
    </row>
    <row r="4" spans="1:29">
      <c r="A4" s="307" t="s">
        <v>48</v>
      </c>
      <c r="B4" s="306">
        <v>3822856.6602745</v>
      </c>
      <c r="C4" s="306">
        <v>3799030.45242002</v>
      </c>
      <c r="D4" s="306">
        <v>3727259.6823775498</v>
      </c>
      <c r="E4" s="306">
        <v>4209331.7799570598</v>
      </c>
      <c r="F4" s="306">
        <v>4236948.4886483401</v>
      </c>
      <c r="G4" s="306">
        <v>5231137.4884003</v>
      </c>
      <c r="H4" s="306">
        <v>6124138.5967050102</v>
      </c>
      <c r="I4" s="306">
        <v>7162446.8201427003</v>
      </c>
      <c r="J4" s="306">
        <v>6681324.8667768398</v>
      </c>
      <c r="K4" s="306">
        <v>5924682.48594297</v>
      </c>
      <c r="L4" s="306">
        <v>6272917.4676469397</v>
      </c>
      <c r="M4" s="98">
        <v>6015099.2167147696</v>
      </c>
      <c r="N4" s="98">
        <v>6840614.6210029703</v>
      </c>
      <c r="O4" s="98">
        <v>7857710.3570234403</v>
      </c>
      <c r="P4" s="98">
        <v>8281317.8758087</v>
      </c>
      <c r="Q4" s="98">
        <v>8987700.4920411203</v>
      </c>
      <c r="R4" s="98">
        <v>9432465.6082781199</v>
      </c>
      <c r="S4" s="98">
        <v>9829903.1751877796</v>
      </c>
      <c r="T4" s="98">
        <v>11115313.69870458</v>
      </c>
      <c r="U4" s="98">
        <v>11310493.483420659</v>
      </c>
      <c r="V4" s="98">
        <v>11201334.07746063</v>
      </c>
      <c r="W4" s="98">
        <v>13027125.20426566</v>
      </c>
      <c r="X4" s="98">
        <v>14902392.567471229</v>
      </c>
      <c r="Y4" s="98">
        <v>17420335.066295579</v>
      </c>
      <c r="Z4" s="98">
        <v>18731465.610912651</v>
      </c>
      <c r="AA4" s="98">
        <v>25930151.8425637</v>
      </c>
      <c r="AB4" s="98">
        <v>37003258.296182096</v>
      </c>
      <c r="AC4" s="98">
        <v>47567387.750544906</v>
      </c>
    </row>
    <row r="5" spans="1:29">
      <c r="H5" s="305"/>
    </row>
    <row r="6" spans="1:29">
      <c r="A6" s="309" t="s">
        <v>99</v>
      </c>
      <c r="B6" s="309" t="s">
        <v>1523</v>
      </c>
      <c r="C6" s="309" t="s">
        <v>1573</v>
      </c>
      <c r="D6" s="309" t="s">
        <v>1658</v>
      </c>
      <c r="E6" s="309" t="s">
        <v>1659</v>
      </c>
      <c r="F6" s="201" t="s">
        <v>1429</v>
      </c>
      <c r="G6" s="201" t="s">
        <v>1754</v>
      </c>
      <c r="H6" s="201" t="s">
        <v>1883</v>
      </c>
      <c r="I6" s="201" t="s">
        <v>1431</v>
      </c>
      <c r="J6" s="201" t="s">
        <v>1987</v>
      </c>
      <c r="K6" s="201" t="s">
        <v>2010</v>
      </c>
      <c r="L6" s="201" t="s">
        <v>2132</v>
      </c>
      <c r="M6" s="201" t="s">
        <v>2300</v>
      </c>
      <c r="N6" s="201" t="s">
        <v>2522</v>
      </c>
    </row>
    <row r="7" spans="1:29">
      <c r="A7" s="309" t="s">
        <v>96</v>
      </c>
      <c r="B7" s="308">
        <v>5766224.8539605699</v>
      </c>
      <c r="C7" s="308">
        <v>5946222.9291501697</v>
      </c>
      <c r="D7" s="308">
        <v>6114132.7067458602</v>
      </c>
      <c r="E7" s="308">
        <v>6957819.9301684201</v>
      </c>
      <c r="F7" s="97">
        <v>6710389.7320109196</v>
      </c>
      <c r="G7" s="97">
        <v>6606269.6757988101</v>
      </c>
      <c r="H7" s="97">
        <v>7648453.3136783699</v>
      </c>
      <c r="I7" s="97">
        <v>8660992.2301745992</v>
      </c>
      <c r="J7" s="97">
        <v>10065916.4436255</v>
      </c>
      <c r="K7" s="97">
        <v>10869697.587304199</v>
      </c>
      <c r="L7" s="97">
        <v>14714537.1428806</v>
      </c>
      <c r="M7" s="97">
        <v>21556621.8715204</v>
      </c>
      <c r="N7" s="97">
        <v>27957126.8189454</v>
      </c>
    </row>
    <row r="8" spans="1:29">
      <c r="A8" s="309" t="s">
        <v>97</v>
      </c>
      <c r="B8" s="308">
        <v>3221475.6380805499</v>
      </c>
      <c r="C8" s="308">
        <v>3486242.6791279502</v>
      </c>
      <c r="D8" s="308">
        <v>3715770.4684419199</v>
      </c>
      <c r="E8" s="308">
        <v>4157493.7685361598</v>
      </c>
      <c r="F8" s="97">
        <v>4600103.7514097402</v>
      </c>
      <c r="G8" s="97">
        <v>4595064.4016618198</v>
      </c>
      <c r="H8" s="97">
        <v>5378671.8905872898</v>
      </c>
      <c r="I8" s="97">
        <v>6241400.3372966303</v>
      </c>
      <c r="J8" s="97">
        <v>7354418.6226700796</v>
      </c>
      <c r="K8" s="97">
        <v>7861768.0236084498</v>
      </c>
      <c r="L8" s="97">
        <v>11215614.6996831</v>
      </c>
      <c r="M8" s="97">
        <v>15446636.4246617</v>
      </c>
      <c r="N8" s="97">
        <v>19610260.931599502</v>
      </c>
    </row>
    <row r="9" spans="1:29">
      <c r="A9" s="307" t="s">
        <v>48</v>
      </c>
      <c r="B9" s="98">
        <v>8987700.4920411203</v>
      </c>
      <c r="C9" s="98">
        <v>9432465.6082781199</v>
      </c>
      <c r="D9" s="98">
        <v>9829903.1751877796</v>
      </c>
      <c r="E9" s="98">
        <v>11115313.69870458</v>
      </c>
      <c r="F9" s="98">
        <v>11310493.483420659</v>
      </c>
      <c r="G9" s="98">
        <v>11201334.07746063</v>
      </c>
      <c r="H9" s="98">
        <v>13027125.20426566</v>
      </c>
      <c r="I9" s="98">
        <v>14902392.567471229</v>
      </c>
      <c r="J9" s="98">
        <v>17420335.066295579</v>
      </c>
      <c r="K9" s="98">
        <v>18731465.610912651</v>
      </c>
      <c r="L9" s="98">
        <v>25930151.8425637</v>
      </c>
      <c r="M9" s="98">
        <v>37003258.296182096</v>
      </c>
      <c r="N9" s="98">
        <v>47567387.750544906</v>
      </c>
    </row>
    <row r="10" spans="1:29">
      <c r="H10" s="305"/>
    </row>
    <row r="15" spans="1:29">
      <c r="S15" s="57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13"/>
  <sheetViews>
    <sheetView rightToLeft="1" workbookViewId="0">
      <selection activeCell="H9" sqref="H9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29" ht="15.75" customHeight="1">
      <c r="A1" s="309" t="s">
        <v>99</v>
      </c>
      <c r="B1" s="309" t="s">
        <v>1</v>
      </c>
      <c r="C1" s="309" t="s">
        <v>2</v>
      </c>
      <c r="D1" s="309" t="s">
        <v>3</v>
      </c>
      <c r="E1" s="309" t="s">
        <v>4</v>
      </c>
      <c r="F1" s="309" t="s">
        <v>5</v>
      </c>
      <c r="G1" s="309" t="s">
        <v>6</v>
      </c>
      <c r="H1" s="309" t="s">
        <v>7</v>
      </c>
      <c r="I1" s="309" t="s">
        <v>8</v>
      </c>
      <c r="J1" s="309" t="s">
        <v>9</v>
      </c>
      <c r="K1" s="309" t="s">
        <v>10</v>
      </c>
      <c r="L1" s="309" t="s">
        <v>11</v>
      </c>
      <c r="M1" s="309" t="s">
        <v>12</v>
      </c>
      <c r="N1" s="201" t="s">
        <v>329</v>
      </c>
      <c r="O1" s="201" t="s">
        <v>200</v>
      </c>
      <c r="P1" s="99" t="s">
        <v>1494</v>
      </c>
      <c r="Q1" s="99" t="s">
        <v>1523</v>
      </c>
      <c r="R1" s="99" t="s">
        <v>1573</v>
      </c>
      <c r="S1" s="99" t="s">
        <v>1658</v>
      </c>
      <c r="T1" s="99" t="s">
        <v>1659</v>
      </c>
      <c r="U1" s="99" t="s">
        <v>1429</v>
      </c>
      <c r="V1" s="99" t="s">
        <v>1754</v>
      </c>
      <c r="W1" s="99" t="s">
        <v>1883</v>
      </c>
      <c r="X1" s="99" t="s">
        <v>1431</v>
      </c>
      <c r="Y1" s="99" t="s">
        <v>1987</v>
      </c>
      <c r="Z1" s="99" t="s">
        <v>2010</v>
      </c>
      <c r="AA1" s="99" t="s">
        <v>2132</v>
      </c>
      <c r="AB1" s="99" t="s">
        <v>2300</v>
      </c>
      <c r="AC1" s="99" t="s">
        <v>2522</v>
      </c>
    </row>
    <row r="2" spans="1:29">
      <c r="A2" s="309" t="s">
        <v>96</v>
      </c>
      <c r="B2" s="308">
        <v>103949.2135</v>
      </c>
      <c r="C2" s="308">
        <v>101360.4235</v>
      </c>
      <c r="D2" s="308">
        <v>102062.6195</v>
      </c>
      <c r="E2" s="308">
        <v>109730.49649999999</v>
      </c>
      <c r="F2" s="308">
        <v>111973.993</v>
      </c>
      <c r="G2" s="308">
        <v>118712.594</v>
      </c>
      <c r="H2" s="308">
        <v>153170.644</v>
      </c>
      <c r="I2" s="308">
        <v>200243.52499999999</v>
      </c>
      <c r="J2" s="308">
        <v>179298.367</v>
      </c>
      <c r="K2" s="308">
        <v>151297.52299999999</v>
      </c>
      <c r="L2" s="308">
        <v>167169.11799999999</v>
      </c>
      <c r="M2" s="308">
        <v>171872.136</v>
      </c>
      <c r="N2" s="97">
        <v>185113.38</v>
      </c>
      <c r="O2" s="97">
        <v>206471.399</v>
      </c>
      <c r="P2" s="97">
        <v>212328.05499999999</v>
      </c>
      <c r="Q2" s="97">
        <v>226376.274</v>
      </c>
      <c r="R2" s="97">
        <v>273905.55499999999</v>
      </c>
      <c r="S2" s="97">
        <v>319521.60800000001</v>
      </c>
      <c r="T2" s="97">
        <v>347108.32400000002</v>
      </c>
      <c r="U2" s="97">
        <v>308391.42800000001</v>
      </c>
      <c r="V2" s="97">
        <v>328178.45299999998</v>
      </c>
      <c r="W2" s="97">
        <v>407331.09899999999</v>
      </c>
      <c r="X2" s="97">
        <v>473399.92349999998</v>
      </c>
      <c r="Y2" s="97">
        <v>615686.76500000001</v>
      </c>
      <c r="Z2" s="97">
        <v>666326.3125</v>
      </c>
      <c r="AA2" s="97">
        <v>1129595.7590000001</v>
      </c>
      <c r="AB2" s="97">
        <v>1634905.0730000001</v>
      </c>
      <c r="AC2" s="97">
        <v>2024835.091</v>
      </c>
    </row>
    <row r="3" spans="1:29">
      <c r="A3" s="309" t="s">
        <v>97</v>
      </c>
      <c r="B3" s="308">
        <v>543696.45648507995</v>
      </c>
      <c r="C3" s="308">
        <v>527318.87454611296</v>
      </c>
      <c r="D3" s="308">
        <v>527210.36133633496</v>
      </c>
      <c r="E3" s="308">
        <v>586528.82787542196</v>
      </c>
      <c r="F3" s="308">
        <v>571634.47437277297</v>
      </c>
      <c r="G3" s="308">
        <v>722508.42831611796</v>
      </c>
      <c r="H3" s="308">
        <v>864886.88823736203</v>
      </c>
      <c r="I3" s="308">
        <v>945346.44023893203</v>
      </c>
      <c r="J3" s="308">
        <v>946401.67133328097</v>
      </c>
      <c r="K3" s="308">
        <v>910652.98222597595</v>
      </c>
      <c r="L3" s="308">
        <v>1014964.87996767</v>
      </c>
      <c r="M3" s="308">
        <v>969137.52726965398</v>
      </c>
      <c r="N3" s="97">
        <v>1134642.3462942599</v>
      </c>
      <c r="O3" s="97">
        <v>1241879.9128282701</v>
      </c>
      <c r="P3" s="97">
        <v>1262470.50412424</v>
      </c>
      <c r="Q3" s="97">
        <v>1445023.8689353999</v>
      </c>
      <c r="R3" s="97">
        <v>1528989.3652675999</v>
      </c>
      <c r="S3" s="97">
        <v>1668452.1807027699</v>
      </c>
      <c r="T3" s="97">
        <v>1891678.81472384</v>
      </c>
      <c r="U3" s="97">
        <v>1871795.61670226</v>
      </c>
      <c r="V3" s="97">
        <v>1938041.8699179599</v>
      </c>
      <c r="W3" s="97">
        <v>2216232.8920046198</v>
      </c>
      <c r="X3" s="97">
        <v>2577002.0965516102</v>
      </c>
      <c r="Y3" s="97">
        <v>3038195.5115687</v>
      </c>
      <c r="Z3" s="97">
        <v>3331907.7556690001</v>
      </c>
      <c r="AA3" s="97">
        <v>4275564.5425738897</v>
      </c>
      <c r="AB3" s="97">
        <v>5380347.02725079</v>
      </c>
      <c r="AC3" s="97">
        <v>7284796.34658626</v>
      </c>
    </row>
    <row r="4" spans="1:29">
      <c r="A4" s="309" t="s">
        <v>98</v>
      </c>
      <c r="B4" s="308">
        <v>321093.06879530998</v>
      </c>
      <c r="C4" s="308">
        <v>319747.41646337602</v>
      </c>
      <c r="D4" s="308">
        <v>319817.05338951398</v>
      </c>
      <c r="E4" s="308">
        <v>335406.22170169099</v>
      </c>
      <c r="F4" s="308">
        <v>319001.34948787</v>
      </c>
      <c r="G4" s="308">
        <v>350232.26595696498</v>
      </c>
      <c r="H4" s="308">
        <v>493746.43529703101</v>
      </c>
      <c r="I4" s="308">
        <v>497953.36839122302</v>
      </c>
      <c r="J4" s="308">
        <v>493887.59309931699</v>
      </c>
      <c r="K4" s="308">
        <v>437943.93928874098</v>
      </c>
      <c r="L4" s="308">
        <v>476889.85538618098</v>
      </c>
      <c r="M4" s="308">
        <v>469482.12656250398</v>
      </c>
      <c r="N4" s="97">
        <v>490527.25349719397</v>
      </c>
      <c r="O4" s="97">
        <v>568822.07257031999</v>
      </c>
      <c r="P4" s="97">
        <v>627985.68468201905</v>
      </c>
      <c r="Q4" s="97">
        <v>690937.31736152701</v>
      </c>
      <c r="R4" s="97">
        <v>812157.42109320394</v>
      </c>
      <c r="S4" s="97">
        <v>926348.98803722905</v>
      </c>
      <c r="T4" s="97">
        <v>880315.566075849</v>
      </c>
      <c r="U4" s="97">
        <v>831253.87301130802</v>
      </c>
      <c r="V4" s="97">
        <v>890854.04076424695</v>
      </c>
      <c r="W4" s="97">
        <v>1146705.42632571</v>
      </c>
      <c r="X4" s="97">
        <v>1464787.4090302801</v>
      </c>
      <c r="Y4" s="97">
        <v>1726179.4175134499</v>
      </c>
      <c r="Z4" s="97">
        <v>1824646.9910089001</v>
      </c>
      <c r="AA4" s="97">
        <v>2407421.3655230301</v>
      </c>
      <c r="AB4" s="97">
        <v>3413521.7474054</v>
      </c>
      <c r="AC4" s="97">
        <v>3921146.9969858499</v>
      </c>
    </row>
    <row r="5" spans="1:29" ht="14.25" customHeight="1">
      <c r="A5" s="309" t="s">
        <v>100</v>
      </c>
      <c r="B5" s="308">
        <v>4522.2</v>
      </c>
      <c r="C5" s="308">
        <v>4522.2</v>
      </c>
      <c r="D5" s="308">
        <v>4703.9422999999997</v>
      </c>
      <c r="E5" s="308">
        <v>4786.4422999999997</v>
      </c>
      <c r="F5" s="308">
        <v>4855.0823</v>
      </c>
      <c r="G5" s="308">
        <v>5033.5222999999996</v>
      </c>
      <c r="H5" s="308">
        <v>5925.1823000000004</v>
      </c>
      <c r="I5" s="308">
        <v>6140.2098999999998</v>
      </c>
      <c r="J5" s="308">
        <v>6541.4598999999998</v>
      </c>
      <c r="K5" s="308">
        <v>6540.8599000000004</v>
      </c>
      <c r="L5" s="308">
        <v>6556.6099000000004</v>
      </c>
      <c r="M5" s="308">
        <v>6556.6099000000004</v>
      </c>
      <c r="N5" s="97">
        <v>6586.8680000000004</v>
      </c>
      <c r="O5" s="97">
        <v>6587.3599000000004</v>
      </c>
      <c r="P5" s="97">
        <v>6413.6180000000004</v>
      </c>
      <c r="Q5" s="97">
        <v>6572.7151999999996</v>
      </c>
      <c r="R5" s="97">
        <v>6572.7151999999996</v>
      </c>
      <c r="S5" s="97">
        <v>6885.8656899999996</v>
      </c>
      <c r="T5" s="97">
        <v>8645.4621800000004</v>
      </c>
      <c r="U5" s="97">
        <v>8727.0113000000001</v>
      </c>
      <c r="V5" s="97">
        <v>8871.0251000000007</v>
      </c>
      <c r="W5" s="97">
        <v>8928.2476999999999</v>
      </c>
      <c r="X5" s="97">
        <v>10083.575000000001</v>
      </c>
      <c r="Y5" s="97">
        <v>10940.905500000001</v>
      </c>
      <c r="Z5" s="97">
        <v>12199.072249999999</v>
      </c>
      <c r="AA5" s="97">
        <v>16629.589</v>
      </c>
      <c r="AB5" s="97">
        <v>19658.77</v>
      </c>
      <c r="AC5" s="97">
        <v>23128.866999999998</v>
      </c>
    </row>
    <row r="6" spans="1:29">
      <c r="A6" s="307" t="s">
        <v>48</v>
      </c>
      <c r="B6" s="306">
        <v>973260.93878038996</v>
      </c>
      <c r="C6" s="306">
        <v>952948.91450948897</v>
      </c>
      <c r="D6" s="306">
        <v>953793.97652584803</v>
      </c>
      <c r="E6" s="306">
        <v>1036451.98837711</v>
      </c>
      <c r="F6" s="306">
        <v>1007464.89916064</v>
      </c>
      <c r="G6" s="306">
        <v>1196486.8105730801</v>
      </c>
      <c r="H6" s="306">
        <v>1517729.14983439</v>
      </c>
      <c r="I6" s="306">
        <v>1649683.5435301601</v>
      </c>
      <c r="J6" s="306">
        <v>1626129.0913326</v>
      </c>
      <c r="K6" s="306">
        <v>1506435.30441472</v>
      </c>
      <c r="L6" s="306">
        <v>1665580.4632538499</v>
      </c>
      <c r="M6" s="306">
        <v>1617048.3997321599</v>
      </c>
      <c r="N6" s="98">
        <v>1816869.8477914501</v>
      </c>
      <c r="O6" s="98">
        <v>2023760.7442985901</v>
      </c>
      <c r="P6" s="98">
        <v>2109197.8618062586</v>
      </c>
      <c r="Q6" s="98">
        <v>2368910.175496927</v>
      </c>
      <c r="R6" s="98">
        <v>2621625.0565608037</v>
      </c>
      <c r="S6" s="98">
        <v>2921208.6424299986</v>
      </c>
      <c r="T6" s="98">
        <v>3127748.1669796887</v>
      </c>
      <c r="U6" s="98">
        <v>3020167.9290135675</v>
      </c>
      <c r="V6" s="98">
        <v>3165945.3887822069</v>
      </c>
      <c r="W6" s="98">
        <v>3779197.66503033</v>
      </c>
      <c r="X6" s="98">
        <v>4525273.0040818909</v>
      </c>
      <c r="Y6" s="98">
        <v>5391002.5995821506</v>
      </c>
      <c r="Z6" s="98">
        <v>5835080.1314278999</v>
      </c>
      <c r="AA6" s="98">
        <v>7829211.2560969191</v>
      </c>
      <c r="AB6" s="98">
        <v>10448432.61765619</v>
      </c>
      <c r="AC6" s="98">
        <v>13253907.301572109</v>
      </c>
    </row>
    <row r="8" spans="1:29" ht="15" customHeight="1">
      <c r="A8" s="309" t="s">
        <v>99</v>
      </c>
      <c r="B8" s="309" t="s">
        <v>1523</v>
      </c>
      <c r="C8" s="309" t="s">
        <v>1573</v>
      </c>
      <c r="D8" s="309" t="s">
        <v>1658</v>
      </c>
      <c r="E8" s="309" t="s">
        <v>1659</v>
      </c>
      <c r="F8" s="309" t="s">
        <v>1429</v>
      </c>
      <c r="G8" s="201" t="s">
        <v>1754</v>
      </c>
      <c r="H8" s="201" t="s">
        <v>1883</v>
      </c>
      <c r="I8" s="99" t="s">
        <v>1431</v>
      </c>
      <c r="J8" s="99" t="s">
        <v>1987</v>
      </c>
      <c r="K8" s="99" t="s">
        <v>2010</v>
      </c>
      <c r="L8" s="99" t="s">
        <v>2132</v>
      </c>
      <c r="M8" s="99" t="s">
        <v>2300</v>
      </c>
      <c r="N8" s="99" t="s">
        <v>2522</v>
      </c>
    </row>
    <row r="9" spans="1:29">
      <c r="A9" s="309" t="s">
        <v>96</v>
      </c>
      <c r="B9" s="308">
        <v>226376.274</v>
      </c>
      <c r="C9" s="308">
        <v>273905.55499999999</v>
      </c>
      <c r="D9" s="308">
        <v>319521.60800000001</v>
      </c>
      <c r="E9" s="308">
        <v>347108.32400000002</v>
      </c>
      <c r="F9" s="308">
        <v>308391.42800000001</v>
      </c>
      <c r="G9" s="97">
        <v>328178.45299999998</v>
      </c>
      <c r="H9" s="97">
        <v>407331.09899999999</v>
      </c>
      <c r="I9" s="97">
        <v>473399.92349999998</v>
      </c>
      <c r="J9" s="97">
        <v>615686.76500000001</v>
      </c>
      <c r="K9" s="97">
        <v>666326.3125</v>
      </c>
      <c r="L9" s="88">
        <v>1129595.7590000001</v>
      </c>
      <c r="M9" s="88">
        <v>1634905.0730000001</v>
      </c>
      <c r="N9" s="88">
        <v>2024835.091</v>
      </c>
    </row>
    <row r="10" spans="1:29">
      <c r="A10" s="309" t="s">
        <v>97</v>
      </c>
      <c r="B10" s="308">
        <v>1445023.8689353999</v>
      </c>
      <c r="C10" s="308">
        <v>1528989.3652675999</v>
      </c>
      <c r="D10" s="308">
        <v>1668452.1807027699</v>
      </c>
      <c r="E10" s="308">
        <v>1891678.81472384</v>
      </c>
      <c r="F10" s="308">
        <v>1871795.61670226</v>
      </c>
      <c r="G10" s="97">
        <v>1938041.8699179599</v>
      </c>
      <c r="H10" s="97">
        <v>2216232.8920046198</v>
      </c>
      <c r="I10" s="97">
        <v>2577002.0965516102</v>
      </c>
      <c r="J10" s="97">
        <v>3038195.5115687</v>
      </c>
      <c r="K10" s="97">
        <v>3331907.7556690001</v>
      </c>
      <c r="L10" s="88">
        <v>4275564.5425738897</v>
      </c>
      <c r="M10" s="88">
        <v>5380347.02725079</v>
      </c>
      <c r="N10" s="88">
        <v>7284796.34658626</v>
      </c>
    </row>
    <row r="11" spans="1:29">
      <c r="A11" s="309" t="s">
        <v>98</v>
      </c>
      <c r="B11" s="308">
        <v>690937.31736152701</v>
      </c>
      <c r="C11" s="308">
        <v>812157.42109320394</v>
      </c>
      <c r="D11" s="308">
        <v>926348.98803722905</v>
      </c>
      <c r="E11" s="308">
        <v>880315.566075849</v>
      </c>
      <c r="F11" s="308">
        <v>831253.87301130802</v>
      </c>
      <c r="G11" s="97">
        <v>890854.04076424695</v>
      </c>
      <c r="H11" s="97">
        <v>1146705.42632571</v>
      </c>
      <c r="I11" s="97">
        <v>1464787.4090302801</v>
      </c>
      <c r="J11" s="97">
        <v>1726179.4175134499</v>
      </c>
      <c r="K11" s="97">
        <v>1824646.9910089001</v>
      </c>
      <c r="L11" s="88">
        <v>2407421.3655230301</v>
      </c>
      <c r="M11" s="88">
        <v>3413521.7474054</v>
      </c>
      <c r="N11" s="88">
        <v>3921146.9969858499</v>
      </c>
    </row>
    <row r="12" spans="1:29" ht="13.5" customHeight="1">
      <c r="A12" s="309" t="s">
        <v>100</v>
      </c>
      <c r="B12" s="308">
        <v>6572.7151999999996</v>
      </c>
      <c r="C12" s="308">
        <v>6572.7151999999996</v>
      </c>
      <c r="D12" s="308">
        <v>6885.8656899999996</v>
      </c>
      <c r="E12" s="308">
        <v>8645.4621800000004</v>
      </c>
      <c r="F12" s="308">
        <v>8727.0113000000001</v>
      </c>
      <c r="G12" s="97">
        <v>8871.0251000000007</v>
      </c>
      <c r="H12" s="97">
        <v>8928.2476999999999</v>
      </c>
      <c r="I12" s="97">
        <v>10083.575000000001</v>
      </c>
      <c r="J12" s="97">
        <v>10940.905500000001</v>
      </c>
      <c r="K12" s="97">
        <v>12199.072249999999</v>
      </c>
      <c r="L12" s="88">
        <v>16629.589</v>
      </c>
      <c r="M12" s="88">
        <v>19658.77</v>
      </c>
      <c r="N12" s="88">
        <v>23128.866999999998</v>
      </c>
    </row>
    <row r="13" spans="1:29">
      <c r="A13" s="307" t="s">
        <v>48</v>
      </c>
      <c r="B13" s="98">
        <v>2368910.175496927</v>
      </c>
      <c r="C13" s="98">
        <v>2621625.0565608037</v>
      </c>
      <c r="D13" s="98">
        <v>2921208.6424299986</v>
      </c>
      <c r="E13" s="98">
        <v>3127748.1669796887</v>
      </c>
      <c r="F13" s="98">
        <v>3020167.9290135675</v>
      </c>
      <c r="G13" s="98">
        <v>3165945.3887822069</v>
      </c>
      <c r="H13" s="98">
        <v>3779197.66503033</v>
      </c>
      <c r="I13" s="98">
        <v>4525273.0040818909</v>
      </c>
      <c r="J13" s="98">
        <v>5391002.5995821506</v>
      </c>
      <c r="K13" s="98">
        <v>5835080.1314278999</v>
      </c>
      <c r="L13" s="98">
        <v>7829211.2560969191</v>
      </c>
      <c r="M13" s="98">
        <v>10448432.61765619</v>
      </c>
      <c r="N13" s="98">
        <v>13253907.301572109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F8" sqref="F8"/>
    </sheetView>
  </sheetViews>
  <sheetFormatPr defaultColWidth="9.140625" defaultRowHeight="15"/>
  <cols>
    <col min="1" max="1" width="28.28515625" style="83" customWidth="1"/>
    <col min="2" max="2" width="14.5703125" style="83" bestFit="1" customWidth="1"/>
    <col min="3" max="3" width="8.85546875" style="83" bestFit="1" customWidth="1"/>
    <col min="4" max="4" width="10.140625" style="83" bestFit="1" customWidth="1"/>
    <col min="5" max="5" width="8.85546875" style="83" bestFit="1" customWidth="1"/>
    <col min="6" max="6" width="13.140625" style="83" bestFit="1" customWidth="1"/>
    <col min="7" max="7" width="8.85546875" style="83" bestFit="1" customWidth="1"/>
    <col min="8" max="16384" width="9.140625" style="83"/>
  </cols>
  <sheetData>
    <row r="1" spans="1:7" ht="20.25" customHeight="1" thickBot="1">
      <c r="G1" s="335" t="s">
        <v>101</v>
      </c>
    </row>
    <row r="2" spans="1:7" s="34" customFormat="1" ht="16.5" customHeight="1" thickBot="1">
      <c r="A2" s="1249" t="s">
        <v>116</v>
      </c>
      <c r="B2" s="1244" t="s">
        <v>2523</v>
      </c>
      <c r="C2" s="1244"/>
      <c r="D2" s="1244" t="s">
        <v>2301</v>
      </c>
      <c r="E2" s="1244"/>
      <c r="F2" s="1244" t="s">
        <v>2011</v>
      </c>
      <c r="G2" s="1244"/>
    </row>
    <row r="3" spans="1:7" s="34" customFormat="1" ht="17.25">
      <c r="A3" s="1250"/>
      <c r="B3" s="172" t="s">
        <v>102</v>
      </c>
      <c r="C3" s="216" t="s">
        <v>103</v>
      </c>
      <c r="D3" s="172" t="s">
        <v>102</v>
      </c>
      <c r="E3" s="216" t="s">
        <v>103</v>
      </c>
      <c r="F3" s="216" t="s">
        <v>102</v>
      </c>
      <c r="G3" s="334" t="s">
        <v>103</v>
      </c>
    </row>
    <row r="4" spans="1:7" s="34" customFormat="1" ht="17.25">
      <c r="A4" s="331" t="s">
        <v>104</v>
      </c>
      <c r="B4" s="178">
        <v>11877862.996524001</v>
      </c>
      <c r="C4" s="322">
        <v>0.195291188494852</v>
      </c>
      <c r="D4" s="178">
        <v>9298318.015718</v>
      </c>
      <c r="E4" s="322">
        <v>0.19595335459386901</v>
      </c>
      <c r="F4" s="332">
        <v>5387279.1028929995</v>
      </c>
      <c r="G4" s="177">
        <v>0.219293308851639</v>
      </c>
    </row>
    <row r="5" spans="1:7" s="34" customFormat="1" ht="17.25">
      <c r="A5" s="331" t="s">
        <v>105</v>
      </c>
      <c r="B5" s="178">
        <v>8816609.4395956509</v>
      </c>
      <c r="C5" s="322">
        <v>0.14495925205211099</v>
      </c>
      <c r="D5" s="178">
        <v>6564066.8725929204</v>
      </c>
      <c r="E5" s="322">
        <v>0.138331569353594</v>
      </c>
      <c r="F5" s="332">
        <v>3466145.7501934902</v>
      </c>
      <c r="G5" s="177">
        <v>0.14109210902286401</v>
      </c>
    </row>
    <row r="6" spans="1:7" s="34" customFormat="1" ht="17.25">
      <c r="A6" s="331" t="s">
        <v>108</v>
      </c>
      <c r="B6" s="178">
        <v>4678538.8546462599</v>
      </c>
      <c r="C6" s="322">
        <v>7.6922710222419199E-2</v>
      </c>
      <c r="D6" s="178">
        <v>3456359.91172641</v>
      </c>
      <c r="E6" s="322">
        <v>7.2839552082609393E-2</v>
      </c>
      <c r="F6" s="332">
        <v>1559784.1134991699</v>
      </c>
      <c r="G6" s="177">
        <v>6.3492203171684802E-2</v>
      </c>
    </row>
    <row r="7" spans="1:7" s="34" customFormat="1" ht="17.25">
      <c r="A7" s="331" t="s">
        <v>106</v>
      </c>
      <c r="B7" s="178">
        <v>4337613.84014</v>
      </c>
      <c r="C7" s="322">
        <v>7.1317354167206595E-2</v>
      </c>
      <c r="D7" s="178">
        <v>3506592.2295340002</v>
      </c>
      <c r="E7" s="322">
        <v>7.3898151193414696E-2</v>
      </c>
      <c r="F7" s="332">
        <v>1843969.3832139999</v>
      </c>
      <c r="G7" s="177">
        <v>7.5060181539316401E-2</v>
      </c>
    </row>
    <row r="8" spans="1:7" s="34" customFormat="1" ht="17.25">
      <c r="A8" s="331" t="s">
        <v>109</v>
      </c>
      <c r="B8" s="178">
        <v>4125600</v>
      </c>
      <c r="C8" s="322">
        <v>6.7831505338135603E-2</v>
      </c>
      <c r="D8" s="178">
        <v>3077562.75</v>
      </c>
      <c r="E8" s="322">
        <v>6.4856756223675399E-2</v>
      </c>
      <c r="F8" s="332">
        <v>951074.25</v>
      </c>
      <c r="G8" s="177">
        <v>3.8714203452739397E-2</v>
      </c>
    </row>
    <row r="9" spans="1:7" s="34" customFormat="1" ht="17.25">
      <c r="A9" s="331" t="s">
        <v>107</v>
      </c>
      <c r="B9" s="178">
        <v>3767169.2216933998</v>
      </c>
      <c r="C9" s="322">
        <v>6.1938326345490603E-2</v>
      </c>
      <c r="D9" s="178">
        <v>2599872.0681889998</v>
      </c>
      <c r="E9" s="322">
        <v>5.4789871933326698E-2</v>
      </c>
      <c r="F9" s="332">
        <v>1430325.4151788</v>
      </c>
      <c r="G9" s="177">
        <v>5.8222488020105698E-2</v>
      </c>
    </row>
    <row r="10" spans="1:7" s="34" customFormat="1" ht="17.25">
      <c r="A10" s="331" t="s">
        <v>117</v>
      </c>
      <c r="B10" s="178">
        <v>2643647.6883685198</v>
      </c>
      <c r="C10" s="322">
        <v>4.3465823707028999E-2</v>
      </c>
      <c r="D10" s="178">
        <v>1951464.2942216699</v>
      </c>
      <c r="E10" s="322">
        <v>4.1125284613462799E-2</v>
      </c>
      <c r="F10" s="332">
        <v>743734.61338544602</v>
      </c>
      <c r="G10" s="177">
        <v>3.0274285248968299E-2</v>
      </c>
    </row>
    <row r="11" spans="1:7" s="34" customFormat="1" ht="17.25">
      <c r="A11" s="331" t="s">
        <v>112</v>
      </c>
      <c r="B11" s="178">
        <v>2154861.5746900002</v>
      </c>
      <c r="C11" s="333">
        <v>3.54293931565174E-2</v>
      </c>
      <c r="D11" s="178">
        <v>1815874.2155780001</v>
      </c>
      <c r="E11" s="322">
        <v>3.8267850536142602E-2</v>
      </c>
      <c r="F11" s="332">
        <v>1132427.0396129999</v>
      </c>
      <c r="G11" s="177">
        <v>4.6096307209411901E-2</v>
      </c>
    </row>
    <row r="12" spans="1:7" s="34" customFormat="1" ht="17.25">
      <c r="A12" s="331" t="s">
        <v>119</v>
      </c>
      <c r="B12" s="178">
        <v>2092631.7778449999</v>
      </c>
      <c r="C12" s="322">
        <v>3.4406235119654197E-2</v>
      </c>
      <c r="D12" s="178">
        <v>1751785.361795</v>
      </c>
      <c r="E12" s="322">
        <v>3.6917237890971101E-2</v>
      </c>
      <c r="F12" s="332">
        <v>658019.97475499997</v>
      </c>
      <c r="G12" s="177">
        <v>2.6785205443877299E-2</v>
      </c>
    </row>
    <row r="13" spans="1:7" s="34" customFormat="1" ht="18" thickBot="1">
      <c r="A13" s="331" t="s">
        <v>110</v>
      </c>
      <c r="B13" s="330">
        <v>1749600</v>
      </c>
      <c r="C13" s="329">
        <v>2.8766240483711999E-2</v>
      </c>
      <c r="D13" s="330">
        <v>1599112.8</v>
      </c>
      <c r="E13" s="329">
        <v>3.3699806460082402E-2</v>
      </c>
      <c r="F13" s="328">
        <v>765105.6</v>
      </c>
      <c r="G13" s="327">
        <v>3.1144207574992401E-2</v>
      </c>
    </row>
    <row r="14" spans="1:7" s="34" customFormat="1" ht="18" thickTop="1">
      <c r="A14" s="323" t="s">
        <v>48</v>
      </c>
      <c r="B14" s="325">
        <v>46244135.393502831</v>
      </c>
      <c r="C14" s="326">
        <v>0.7603280290871276</v>
      </c>
      <c r="D14" s="325">
        <v>35621008.519354999</v>
      </c>
      <c r="E14" s="326">
        <v>0.75067943488114808</v>
      </c>
      <c r="F14" s="325">
        <v>17937865.242731906</v>
      </c>
      <c r="G14" s="324">
        <v>0.7301744995355991</v>
      </c>
    </row>
    <row r="15" spans="1:7" s="34" customFormat="1" ht="18" thickBot="1">
      <c r="A15" s="323" t="s">
        <v>114</v>
      </c>
      <c r="B15" s="178">
        <v>14577159.658614203</v>
      </c>
      <c r="C15" s="322">
        <v>0.2396719709128724</v>
      </c>
      <c r="D15" s="211">
        <v>11830682.394483268</v>
      </c>
      <c r="E15" s="321">
        <v>0.24932056511885325</v>
      </c>
      <c r="F15" s="211">
        <v>6628680.499608621</v>
      </c>
      <c r="G15" s="181">
        <v>0.26982550046440057</v>
      </c>
    </row>
    <row r="16" spans="1:7" s="34" customFormat="1" ht="18" thickBot="1">
      <c r="A16" s="320" t="s">
        <v>115</v>
      </c>
      <c r="B16" s="319">
        <v>60821295.052117035</v>
      </c>
      <c r="C16" s="318">
        <v>1</v>
      </c>
      <c r="D16" s="316">
        <v>47451690.913838267</v>
      </c>
      <c r="E16" s="317">
        <v>1.0000000000000013</v>
      </c>
      <c r="F16" s="316">
        <v>24566545.742340527</v>
      </c>
      <c r="G16" s="315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45"/>
      <c r="B20" s="1246"/>
      <c r="C20" s="1246"/>
      <c r="D20" s="1246"/>
      <c r="E20" s="100"/>
      <c r="F20" s="100"/>
      <c r="G20" s="100"/>
    </row>
    <row r="21" spans="1:7" s="34" customFormat="1" ht="25.5" customHeight="1">
      <c r="A21" s="101"/>
      <c r="B21" s="1247" t="s">
        <v>2523</v>
      </c>
      <c r="C21" s="1247"/>
      <c r="D21" s="1247" t="s">
        <v>2301</v>
      </c>
      <c r="E21" s="1247"/>
      <c r="F21" s="1247" t="s">
        <v>2011</v>
      </c>
      <c r="G21" s="1248"/>
    </row>
    <row r="22" spans="1:7" s="34" customFormat="1" ht="25.5" customHeight="1">
      <c r="A22" s="105" t="s">
        <v>116</v>
      </c>
      <c r="B22" s="106" t="s">
        <v>102</v>
      </c>
      <c r="C22" s="106" t="s">
        <v>103</v>
      </c>
      <c r="D22" s="106" t="s">
        <v>102</v>
      </c>
      <c r="E22" s="106" t="s">
        <v>103</v>
      </c>
      <c r="F22" s="106" t="s">
        <v>102</v>
      </c>
      <c r="G22" s="107" t="s">
        <v>103</v>
      </c>
    </row>
    <row r="23" spans="1:7" s="34" customFormat="1">
      <c r="A23" s="574" t="s">
        <v>16</v>
      </c>
      <c r="B23" s="119">
        <v>60821295.052116998</v>
      </c>
      <c r="C23" s="314">
        <v>1</v>
      </c>
      <c r="D23" s="119">
        <v>47451690.9138382</v>
      </c>
      <c r="E23" s="313">
        <v>1</v>
      </c>
      <c r="F23" s="119">
        <v>24566545.742340501</v>
      </c>
      <c r="G23" s="653">
        <v>1</v>
      </c>
    </row>
    <row r="24" spans="1:7" s="34" customFormat="1">
      <c r="A24" s="572" t="s">
        <v>104</v>
      </c>
      <c r="B24" s="119">
        <v>11877862.996524001</v>
      </c>
      <c r="C24" s="314">
        <v>0.195291188494852</v>
      </c>
      <c r="D24" s="119">
        <v>9298318.015718</v>
      </c>
      <c r="E24" s="313">
        <v>0.19595335459386901</v>
      </c>
      <c r="F24" s="119">
        <v>5387279.1028929995</v>
      </c>
      <c r="G24" s="654">
        <v>0.219293308851639</v>
      </c>
    </row>
    <row r="25" spans="1:7" s="34" customFormat="1" ht="15" customHeight="1">
      <c r="A25" s="572" t="s">
        <v>105</v>
      </c>
      <c r="B25" s="119">
        <v>8816609.4395956509</v>
      </c>
      <c r="C25" s="314">
        <v>0.14495925205211099</v>
      </c>
      <c r="D25" s="119">
        <v>6564066.8725929204</v>
      </c>
      <c r="E25" s="313">
        <v>0.138331569353594</v>
      </c>
      <c r="F25" s="119">
        <v>3466145.7501934902</v>
      </c>
      <c r="G25" s="654">
        <v>0.14109210902286401</v>
      </c>
    </row>
    <row r="26" spans="1:7" s="34" customFormat="1" ht="15" customHeight="1">
      <c r="A26" s="572" t="s">
        <v>108</v>
      </c>
      <c r="B26" s="119">
        <v>4678538.8546462599</v>
      </c>
      <c r="C26" s="314">
        <v>7.6922710222419199E-2</v>
      </c>
      <c r="D26" s="119">
        <v>3456359.91172641</v>
      </c>
      <c r="E26" s="313">
        <v>7.2839552082609393E-2</v>
      </c>
      <c r="F26" s="119">
        <v>1559784.1134991699</v>
      </c>
      <c r="G26" s="654">
        <v>6.3492203171684802E-2</v>
      </c>
    </row>
    <row r="27" spans="1:7" s="34" customFormat="1" ht="15" customHeight="1">
      <c r="A27" s="572" t="s">
        <v>106</v>
      </c>
      <c r="B27" s="119">
        <v>4337613.84014</v>
      </c>
      <c r="C27" s="314">
        <v>7.1317354167206595E-2</v>
      </c>
      <c r="D27" s="119">
        <v>3506592.2295340002</v>
      </c>
      <c r="E27" s="313">
        <v>7.3898151193414696E-2</v>
      </c>
      <c r="F27" s="119">
        <v>1843969.3832139999</v>
      </c>
      <c r="G27" s="654">
        <v>7.5060181539316401E-2</v>
      </c>
    </row>
    <row r="28" spans="1:7" s="34" customFormat="1" ht="15" customHeight="1">
      <c r="A28" s="572" t="s">
        <v>109</v>
      </c>
      <c r="B28" s="119">
        <v>4125600</v>
      </c>
      <c r="C28" s="314">
        <v>6.7831505338135603E-2</v>
      </c>
      <c r="D28" s="119">
        <v>3077562.75</v>
      </c>
      <c r="E28" s="313">
        <v>6.4856756223675399E-2</v>
      </c>
      <c r="F28" s="119">
        <v>951074.25</v>
      </c>
      <c r="G28" s="654">
        <v>3.8714203452739397E-2</v>
      </c>
    </row>
    <row r="29" spans="1:7" s="34" customFormat="1" ht="15" customHeight="1">
      <c r="A29" s="572" t="s">
        <v>107</v>
      </c>
      <c r="B29" s="119">
        <v>3767169.2216933998</v>
      </c>
      <c r="C29" s="314">
        <v>6.1938326345490603E-2</v>
      </c>
      <c r="D29" s="119">
        <v>2599872.0681889998</v>
      </c>
      <c r="E29" s="313">
        <v>5.4789871933326698E-2</v>
      </c>
      <c r="F29" s="119">
        <v>1430325.4151788</v>
      </c>
      <c r="G29" s="654">
        <v>5.8222488020105698E-2</v>
      </c>
    </row>
    <row r="30" spans="1:7" s="34" customFormat="1" ht="15" customHeight="1">
      <c r="A30" s="572" t="s">
        <v>117</v>
      </c>
      <c r="B30" s="119">
        <v>2643647.6883685198</v>
      </c>
      <c r="C30" s="314">
        <v>4.3465823707028999E-2</v>
      </c>
      <c r="D30" s="119">
        <v>1951464.2942216699</v>
      </c>
      <c r="E30" s="313">
        <v>4.1125284613462799E-2</v>
      </c>
      <c r="F30" s="119">
        <v>743734.61338544602</v>
      </c>
      <c r="G30" s="654">
        <v>3.0274285248968299E-2</v>
      </c>
    </row>
    <row r="31" spans="1:7" s="34" customFormat="1" ht="15" customHeight="1">
      <c r="A31" s="572" t="s">
        <v>112</v>
      </c>
      <c r="B31" s="119">
        <v>2154861.5746900002</v>
      </c>
      <c r="C31" s="314">
        <v>3.54293931565174E-2</v>
      </c>
      <c r="D31" s="119">
        <v>1815874.2155780001</v>
      </c>
      <c r="E31" s="313">
        <v>3.8267850536142602E-2</v>
      </c>
      <c r="F31" s="119">
        <v>1132427.0396129999</v>
      </c>
      <c r="G31" s="654">
        <v>4.6096307209411901E-2</v>
      </c>
    </row>
    <row r="32" spans="1:7" s="34" customFormat="1" ht="15" customHeight="1">
      <c r="A32" s="572" t="s">
        <v>119</v>
      </c>
      <c r="B32" s="119">
        <v>2092631.7778449999</v>
      </c>
      <c r="C32" s="314">
        <v>3.4406235119654197E-2</v>
      </c>
      <c r="D32" s="119">
        <v>1751785.361795</v>
      </c>
      <c r="E32" s="313">
        <v>3.6917237890971101E-2</v>
      </c>
      <c r="F32" s="119">
        <v>658019.97475499997</v>
      </c>
      <c r="G32" s="654">
        <v>2.6785205443877299E-2</v>
      </c>
    </row>
    <row r="33" spans="1:7" s="34" customFormat="1" ht="15" customHeight="1">
      <c r="A33" s="572" t="s">
        <v>110</v>
      </c>
      <c r="B33" s="119">
        <v>1749600</v>
      </c>
      <c r="C33" s="314">
        <v>2.8766240483711999E-2</v>
      </c>
      <c r="D33" s="119">
        <v>1599112.8</v>
      </c>
      <c r="E33" s="313">
        <v>3.3699806460082402E-2</v>
      </c>
      <c r="F33" s="119">
        <v>765105.6</v>
      </c>
      <c r="G33" s="654">
        <v>3.1144207574992401E-2</v>
      </c>
    </row>
    <row r="34" spans="1:7" s="34" customFormat="1" ht="15" customHeight="1">
      <c r="A34" s="572" t="s">
        <v>113</v>
      </c>
      <c r="B34" s="119">
        <v>1493749.36470914</v>
      </c>
      <c r="C34" s="314">
        <v>2.45596441744486E-2</v>
      </c>
      <c r="D34" s="119">
        <v>1206147.1324992101</v>
      </c>
      <c r="E34" s="313">
        <v>2.5418422595083302E-2</v>
      </c>
      <c r="F34" s="119">
        <v>686221.86679927399</v>
      </c>
      <c r="G34" s="654">
        <v>2.79331849905365E-2</v>
      </c>
    </row>
    <row r="35" spans="1:7" s="34" customFormat="1" ht="15" customHeight="1">
      <c r="A35" s="572" t="s">
        <v>123</v>
      </c>
      <c r="B35" s="119">
        <v>1469596.1837074901</v>
      </c>
      <c r="C35" s="314">
        <v>2.41625269972995E-2</v>
      </c>
      <c r="D35" s="119">
        <v>1309628.69688585</v>
      </c>
      <c r="E35" s="313">
        <v>2.7599199768536E-2</v>
      </c>
      <c r="F35" s="119">
        <v>628096.40457684302</v>
      </c>
      <c r="G35" s="654">
        <v>2.55671436743472E-2</v>
      </c>
    </row>
    <row r="36" spans="1:7" s="34" customFormat="1" ht="15" customHeight="1">
      <c r="A36" s="572" t="s">
        <v>121</v>
      </c>
      <c r="B36" s="119">
        <v>1161492.2301991901</v>
      </c>
      <c r="C36" s="314">
        <v>1.9096802019817598E-2</v>
      </c>
      <c r="D36" s="119">
        <v>854388.78866324096</v>
      </c>
      <c r="E36" s="313">
        <v>1.8005444531252301E-2</v>
      </c>
      <c r="F36" s="119">
        <v>510815.65904295299</v>
      </c>
      <c r="G36" s="654">
        <v>2.0793141388313299E-2</v>
      </c>
    </row>
    <row r="37" spans="1:7" s="34" customFormat="1" ht="15" customHeight="1">
      <c r="A37" s="572" t="s">
        <v>122</v>
      </c>
      <c r="B37" s="119">
        <v>1045634.2</v>
      </c>
      <c r="C37" s="314">
        <v>1.7191909496567102E-2</v>
      </c>
      <c r="D37" s="119">
        <v>873212.10915759997</v>
      </c>
      <c r="E37" s="313">
        <v>1.84021284034569E-2</v>
      </c>
      <c r="F37" s="119">
        <v>508848.71312119998</v>
      </c>
      <c r="G37" s="654">
        <v>2.0713075352885201E-2</v>
      </c>
    </row>
    <row r="38" spans="1:7" s="34" customFormat="1" ht="15" customHeight="1">
      <c r="A38" s="572" t="s">
        <v>111</v>
      </c>
      <c r="B38" s="119">
        <v>950475.04487999994</v>
      </c>
      <c r="C38" s="314">
        <v>1.5627339800403001E-2</v>
      </c>
      <c r="D38" s="119">
        <v>791412.94739999995</v>
      </c>
      <c r="E38" s="313">
        <v>1.6678287583829901E-2</v>
      </c>
      <c r="F38" s="119">
        <v>440741.388232</v>
      </c>
      <c r="G38" s="654">
        <v>1.7940714696099098E-2</v>
      </c>
    </row>
    <row r="39" spans="1:7" s="34" customFormat="1" ht="15" customHeight="1">
      <c r="A39" s="572" t="s">
        <v>120</v>
      </c>
      <c r="B39" s="119">
        <v>946547.80110472604</v>
      </c>
      <c r="C39" s="314">
        <v>1.5562769590710601E-2</v>
      </c>
      <c r="D39" s="119">
        <v>718674.88571932598</v>
      </c>
      <c r="E39" s="313">
        <v>1.51454009726288E-2</v>
      </c>
      <c r="F39" s="119">
        <v>409126.156033932</v>
      </c>
      <c r="G39" s="654">
        <v>1.66537925325334E-2</v>
      </c>
    </row>
    <row r="40" spans="1:7" s="34" customFormat="1" ht="15" customHeight="1">
      <c r="A40" s="572" t="s">
        <v>127</v>
      </c>
      <c r="B40" s="119">
        <v>939973.63225200004</v>
      </c>
      <c r="C40" s="314">
        <v>1.54546796717588E-2</v>
      </c>
      <c r="D40" s="119">
        <v>727046.71700299997</v>
      </c>
      <c r="E40" s="313">
        <v>1.5321829485974599E-2</v>
      </c>
      <c r="F40" s="119">
        <v>405999.418611</v>
      </c>
      <c r="G40" s="654">
        <v>1.6526516298596201E-2</v>
      </c>
    </row>
    <row r="41" spans="1:7" s="34" customFormat="1" ht="15" customHeight="1">
      <c r="A41" s="572" t="s">
        <v>118</v>
      </c>
      <c r="B41" s="119">
        <v>923387.83570000005</v>
      </c>
      <c r="C41" s="314">
        <v>1.5181982476840701E-2</v>
      </c>
      <c r="D41" s="119">
        <v>786838.01962000004</v>
      </c>
      <c r="E41" s="313">
        <v>1.6581875260224602E-2</v>
      </c>
      <c r="F41" s="119">
        <v>454387.90756999998</v>
      </c>
      <c r="G41" s="654">
        <v>1.8496206684314599E-2</v>
      </c>
    </row>
    <row r="42" spans="1:7" s="34" customFormat="1" ht="15" customHeight="1">
      <c r="A42" s="572" t="s">
        <v>125</v>
      </c>
      <c r="B42" s="119">
        <v>698598.18006108003</v>
      </c>
      <c r="C42" s="314">
        <v>1.1486078674623101E-2</v>
      </c>
      <c r="D42" s="119">
        <v>569577.41745875997</v>
      </c>
      <c r="E42" s="313">
        <v>1.20033112938586E-2</v>
      </c>
      <c r="F42" s="119">
        <v>319937.05813580001</v>
      </c>
      <c r="G42" s="654">
        <v>1.3023282210343001E-2</v>
      </c>
    </row>
    <row r="43" spans="1:7" s="34" customFormat="1" ht="15" customHeight="1">
      <c r="A43" s="572" t="s">
        <v>138</v>
      </c>
      <c r="B43" s="119">
        <v>485491.81316710199</v>
      </c>
      <c r="C43" s="314">
        <v>7.9822669469811498E-3</v>
      </c>
      <c r="D43" s="119">
        <v>366655.26243955799</v>
      </c>
      <c r="E43" s="313">
        <v>7.7269166889188997E-3</v>
      </c>
      <c r="F43" s="119">
        <v>204357.529834196</v>
      </c>
      <c r="G43" s="654">
        <v>8.3185292705593907E-3</v>
      </c>
    </row>
    <row r="44" spans="1:7" s="34" customFormat="1" ht="15" customHeight="1">
      <c r="A44" s="572" t="s">
        <v>124</v>
      </c>
      <c r="B44" s="119">
        <v>469680.08000073797</v>
      </c>
      <c r="C44" s="314">
        <v>7.7222966002002203E-3</v>
      </c>
      <c r="D44" s="119">
        <v>385804.430400857</v>
      </c>
      <c r="E44" s="313">
        <v>8.1304674916936603E-3</v>
      </c>
      <c r="F44" s="119">
        <v>251338.05521253601</v>
      </c>
      <c r="G44" s="654">
        <v>1.02309074238041E-2</v>
      </c>
    </row>
    <row r="45" spans="1:7" s="34" customFormat="1" ht="15" customHeight="1">
      <c r="A45" s="572" t="s">
        <v>126</v>
      </c>
      <c r="B45" s="119">
        <v>429050.02169238398</v>
      </c>
      <c r="C45" s="314">
        <v>7.0542730358624604E-3</v>
      </c>
      <c r="D45" s="119">
        <v>347333.75457473099</v>
      </c>
      <c r="E45" s="313">
        <v>7.3197339838829397E-3</v>
      </c>
      <c r="F45" s="119">
        <v>238577.020259535</v>
      </c>
      <c r="G45" s="654">
        <v>9.7114597535113197E-3</v>
      </c>
    </row>
    <row r="46" spans="1:7" s="34" customFormat="1" ht="15" customHeight="1">
      <c r="A46" s="572" t="s">
        <v>128</v>
      </c>
      <c r="B46" s="119">
        <v>398462.14556410001</v>
      </c>
      <c r="C46" s="314">
        <v>6.5513591123415402E-3</v>
      </c>
      <c r="D46" s="119">
        <v>320665.93228246598</v>
      </c>
      <c r="E46" s="313">
        <v>6.7577345739844004E-3</v>
      </c>
      <c r="F46" s="119">
        <v>201472.55109441801</v>
      </c>
      <c r="G46" s="654">
        <v>8.2010940083928601E-3</v>
      </c>
    </row>
    <row r="47" spans="1:7" s="34" customFormat="1" ht="15" customHeight="1">
      <c r="A47" s="572" t="s">
        <v>132</v>
      </c>
      <c r="B47" s="119">
        <v>345263.24677057</v>
      </c>
      <c r="C47" s="314">
        <v>5.6766835772687502E-3</v>
      </c>
      <c r="D47" s="119">
        <v>276572.19628952403</v>
      </c>
      <c r="E47" s="313">
        <v>5.8285003329326601E-3</v>
      </c>
      <c r="F47" s="119">
        <v>142207.047770757</v>
      </c>
      <c r="G47" s="654">
        <v>5.7886464488030396E-3</v>
      </c>
    </row>
    <row r="48" spans="1:7" s="34" customFormat="1" ht="15" customHeight="1">
      <c r="A48" s="572" t="s">
        <v>148</v>
      </c>
      <c r="B48" s="119">
        <v>300680.59590000001</v>
      </c>
      <c r="C48" s="314">
        <v>4.9436730283751798E-3</v>
      </c>
      <c r="D48" s="119">
        <v>245251.14290000001</v>
      </c>
      <c r="E48" s="313">
        <v>5.1684384302620899E-3</v>
      </c>
      <c r="F48" s="119">
        <v>143556.3947</v>
      </c>
      <c r="G48" s="654">
        <v>5.8435726457293502E-3</v>
      </c>
    </row>
    <row r="49" spans="1:7" s="34" customFormat="1" ht="15" customHeight="1">
      <c r="A49" s="572" t="s">
        <v>130</v>
      </c>
      <c r="B49" s="119">
        <v>271969.83328045998</v>
      </c>
      <c r="C49" s="314">
        <v>4.4716218726913396E-3</v>
      </c>
      <c r="D49" s="119">
        <v>219157.08598074401</v>
      </c>
      <c r="E49" s="313">
        <v>4.6185305889032396E-3</v>
      </c>
      <c r="F49" s="119">
        <v>136490.827722452</v>
      </c>
      <c r="G49" s="654">
        <v>5.5559633476353803E-3</v>
      </c>
    </row>
    <row r="50" spans="1:7" s="34" customFormat="1" ht="15" customHeight="1">
      <c r="A50" s="572" t="s">
        <v>133</v>
      </c>
      <c r="B50" s="119">
        <v>266463.56075159402</v>
      </c>
      <c r="C50" s="314">
        <v>4.3810898883896599E-3</v>
      </c>
      <c r="D50" s="119">
        <v>216139.696691966</v>
      </c>
      <c r="E50" s="313">
        <v>4.5549419320889501E-3</v>
      </c>
      <c r="F50" s="119">
        <v>110865.368542286</v>
      </c>
      <c r="G50" s="654">
        <v>4.5128594677113698E-3</v>
      </c>
    </row>
    <row r="51" spans="1:7" s="34" customFormat="1" ht="15" customHeight="1">
      <c r="A51" s="572" t="s">
        <v>135</v>
      </c>
      <c r="B51" s="119">
        <v>257080.9742123</v>
      </c>
      <c r="C51" s="314">
        <v>4.2268250617158096E-3</v>
      </c>
      <c r="D51" s="119">
        <v>198888.517060296</v>
      </c>
      <c r="E51" s="313">
        <v>4.1913894579949399E-3</v>
      </c>
      <c r="F51" s="119">
        <v>41655.21514</v>
      </c>
      <c r="G51" s="654">
        <v>1.69560733433545E-3</v>
      </c>
    </row>
    <row r="52" spans="1:7" s="34" customFormat="1" ht="15" customHeight="1">
      <c r="A52" s="572" t="s">
        <v>129</v>
      </c>
      <c r="B52" s="119">
        <v>224763.7769879</v>
      </c>
      <c r="C52" s="314">
        <v>3.6954783155357502E-3</v>
      </c>
      <c r="D52" s="119">
        <v>193083.3769879</v>
      </c>
      <c r="E52" s="313">
        <v>4.0690515610602102E-3</v>
      </c>
      <c r="F52" s="119">
        <v>129480.7769879</v>
      </c>
      <c r="G52" s="654">
        <v>5.2706138805969499E-3</v>
      </c>
    </row>
    <row r="53" spans="1:7" s="34" customFormat="1" ht="15" customHeight="1">
      <c r="A53" s="572" t="s">
        <v>151</v>
      </c>
      <c r="B53" s="119">
        <v>209615.93313235301</v>
      </c>
      <c r="C53" s="314">
        <v>3.4464233777451699E-3</v>
      </c>
      <c r="D53" s="119">
        <v>192900.86162956501</v>
      </c>
      <c r="E53" s="313">
        <v>4.0652052206070002E-3</v>
      </c>
      <c r="F53" s="119">
        <v>52225.564971721004</v>
      </c>
      <c r="G53" s="654">
        <v>2.1258814942676299E-3</v>
      </c>
    </row>
    <row r="54" spans="1:7" s="34" customFormat="1" ht="15" customHeight="1">
      <c r="A54" s="572" t="s">
        <v>150</v>
      </c>
      <c r="B54" s="119">
        <v>186112.31153499999</v>
      </c>
      <c r="C54" s="314">
        <v>3.05998600285513E-3</v>
      </c>
      <c r="D54" s="119">
        <v>166303.81383200001</v>
      </c>
      <c r="E54" s="313">
        <v>3.5046973169822501E-3</v>
      </c>
      <c r="F54" s="119">
        <v>76182.05</v>
      </c>
      <c r="G54" s="654">
        <v>3.1010485071452298E-3</v>
      </c>
    </row>
    <row r="55" spans="1:7" s="34" customFormat="1" ht="15" customHeight="1">
      <c r="A55" s="572" t="s">
        <v>131</v>
      </c>
      <c r="B55" s="119">
        <v>161968</v>
      </c>
      <c r="C55" s="314">
        <v>2.6630146540157001E-3</v>
      </c>
      <c r="D55" s="119">
        <v>130804.8</v>
      </c>
      <c r="E55" s="313">
        <v>2.7565888060240599E-3</v>
      </c>
      <c r="F55" s="119">
        <v>66670.399999999994</v>
      </c>
      <c r="G55" s="654">
        <v>2.7138695321374902E-3</v>
      </c>
    </row>
    <row r="56" spans="1:7" s="34" customFormat="1" ht="15" customHeight="1">
      <c r="A56" s="572" t="s">
        <v>134</v>
      </c>
      <c r="B56" s="119">
        <v>161536.70000000001</v>
      </c>
      <c r="C56" s="314">
        <v>2.65592338771447E-3</v>
      </c>
      <c r="D56" s="119">
        <v>135285.35</v>
      </c>
      <c r="E56" s="313">
        <v>2.85101220619615E-3</v>
      </c>
      <c r="F56" s="119">
        <v>78536.58</v>
      </c>
      <c r="G56" s="654">
        <v>3.1968914483830701E-3</v>
      </c>
    </row>
    <row r="57" spans="1:7" s="34" customFormat="1" ht="15" customHeight="1">
      <c r="A57" s="572" t="s">
        <v>152</v>
      </c>
      <c r="B57" s="119">
        <v>150668.79999999999</v>
      </c>
      <c r="C57" s="314">
        <v>2.47723761670799E-3</v>
      </c>
      <c r="D57" s="119">
        <v>124556.8</v>
      </c>
      <c r="E57" s="313">
        <v>2.62491805036342E-3</v>
      </c>
      <c r="F57" s="119">
        <v>92384</v>
      </c>
      <c r="G57" s="654">
        <v>3.7605612514247698E-3</v>
      </c>
    </row>
    <row r="58" spans="1:7" s="34" customFormat="1" ht="15" customHeight="1">
      <c r="A58" s="572" t="s">
        <v>141</v>
      </c>
      <c r="B58" s="119">
        <v>130769.2979698</v>
      </c>
      <c r="C58" s="314">
        <v>2.1500577693675401E-3</v>
      </c>
      <c r="D58" s="119">
        <v>93157.249256800002</v>
      </c>
      <c r="E58" s="313">
        <v>1.9632018893900498E-3</v>
      </c>
      <c r="F58" s="119">
        <v>55608.631187799998</v>
      </c>
      <c r="G58" s="654">
        <v>2.2635917874265199E-3</v>
      </c>
    </row>
    <row r="59" spans="1:7" s="34" customFormat="1" ht="15" customHeight="1">
      <c r="A59" s="572" t="s">
        <v>137</v>
      </c>
      <c r="B59" s="119">
        <v>104047.72491</v>
      </c>
      <c r="C59" s="314">
        <v>1.71071209221775E-3</v>
      </c>
      <c r="D59" s="119">
        <v>87686.020055000001</v>
      </c>
      <c r="E59" s="313">
        <v>1.8479008517150301E-3</v>
      </c>
      <c r="F59" s="119">
        <v>59290.542456000003</v>
      </c>
      <c r="G59" s="654">
        <v>2.4134667965880299E-3</v>
      </c>
    </row>
    <row r="60" spans="1:7" s="34" customFormat="1" ht="15" customHeight="1">
      <c r="A60" s="572" t="s">
        <v>143</v>
      </c>
      <c r="B60" s="119">
        <v>88518.022043999998</v>
      </c>
      <c r="C60" s="314">
        <v>1.45537877758357E-3</v>
      </c>
      <c r="D60" s="119">
        <v>63980.013185999996</v>
      </c>
      <c r="E60" s="313">
        <v>1.3483189313985399E-3</v>
      </c>
      <c r="F60" s="119">
        <v>41829.492522</v>
      </c>
      <c r="G60" s="654">
        <v>1.70270142822345E-3</v>
      </c>
    </row>
    <row r="61" spans="1:7" s="34" customFormat="1" ht="15" customHeight="1">
      <c r="A61" s="572" t="s">
        <v>139</v>
      </c>
      <c r="B61" s="119">
        <v>77134.312456200001</v>
      </c>
      <c r="C61" s="314">
        <v>1.2682122666099801E-3</v>
      </c>
      <c r="D61" s="119">
        <v>51789.545151660001</v>
      </c>
      <c r="E61" s="313">
        <v>1.0914162204609E-3</v>
      </c>
      <c r="F61" s="119">
        <v>21603.692547179999</v>
      </c>
      <c r="G61" s="654">
        <v>8.7939479867313796E-4</v>
      </c>
    </row>
    <row r="62" spans="1:7" s="34" customFormat="1" ht="15" customHeight="1">
      <c r="A62" s="572" t="s">
        <v>146</v>
      </c>
      <c r="B62" s="119">
        <v>45065.201999999997</v>
      </c>
      <c r="C62" s="314">
        <v>7.4094446626603696E-4</v>
      </c>
      <c r="D62" s="119">
        <v>35960.527999999998</v>
      </c>
      <c r="E62" s="313">
        <v>7.5783449035138404E-4</v>
      </c>
      <c r="F62" s="119">
        <v>24906.224999999999</v>
      </c>
      <c r="G62" s="654">
        <v>1.01382690351432E-3</v>
      </c>
    </row>
    <row r="63" spans="1:7" s="34" customFormat="1" ht="15" customHeight="1">
      <c r="A63" s="572" t="s">
        <v>153</v>
      </c>
      <c r="B63" s="119">
        <v>42924.06</v>
      </c>
      <c r="C63" s="314">
        <v>7.0574064500301904E-4</v>
      </c>
      <c r="D63" s="119">
        <v>36071.19</v>
      </c>
      <c r="E63" s="313">
        <v>7.6016658848885503E-4</v>
      </c>
      <c r="F63" s="119">
        <v>26651.7</v>
      </c>
      <c r="G63" s="654">
        <v>1.08487779598846E-3</v>
      </c>
    </row>
    <row r="64" spans="1:7" ht="15" customHeight="1">
      <c r="A64" s="572" t="s">
        <v>140</v>
      </c>
      <c r="B64" s="119">
        <v>36382.5</v>
      </c>
      <c r="C64" s="314">
        <v>5.9818686808336204E-4</v>
      </c>
      <c r="D64" s="119">
        <v>26607.24</v>
      </c>
      <c r="E64" s="313">
        <v>5.6072269475734501E-4</v>
      </c>
      <c r="F64" s="119">
        <v>16436.97</v>
      </c>
      <c r="G64" s="654">
        <v>6.6907941280775298E-4</v>
      </c>
    </row>
    <row r="65" spans="1:7" ht="15" customHeight="1">
      <c r="A65" s="572" t="s">
        <v>145</v>
      </c>
      <c r="B65" s="119">
        <v>29387.599999999999</v>
      </c>
      <c r="C65" s="314">
        <v>4.8317945178277002E-4</v>
      </c>
      <c r="D65" s="119">
        <v>18725.96</v>
      </c>
      <c r="E65" s="313">
        <v>3.9463209085640802E-4</v>
      </c>
      <c r="F65" s="119">
        <v>8810.1200000000008</v>
      </c>
      <c r="G65" s="654">
        <v>3.5862266076812398E-4</v>
      </c>
    </row>
    <row r="66" spans="1:7" ht="15" customHeight="1">
      <c r="A66" s="572" t="s">
        <v>144</v>
      </c>
      <c r="B66" s="119">
        <v>23768.594857077002</v>
      </c>
      <c r="C66" s="314">
        <v>3.90793961830474E-4</v>
      </c>
      <c r="D66" s="119">
        <v>22314.917141235001</v>
      </c>
      <c r="E66" s="313">
        <v>4.7026600552030801E-4</v>
      </c>
      <c r="F66" s="119">
        <v>13645.199512834</v>
      </c>
      <c r="G66" s="654">
        <v>5.5543826372449505E-4</v>
      </c>
    </row>
    <row r="67" spans="1:7" ht="15" customHeight="1">
      <c r="A67" s="572" t="s">
        <v>142</v>
      </c>
      <c r="B67" s="119">
        <v>19890.02</v>
      </c>
      <c r="C67" s="314">
        <v>3.2702394749990901E-4</v>
      </c>
      <c r="D67" s="119">
        <v>12999.62</v>
      </c>
      <c r="E67" s="313">
        <v>2.7395483173833399E-4</v>
      </c>
      <c r="F67" s="119">
        <v>8643.6200000000008</v>
      </c>
      <c r="G67" s="654">
        <v>3.5184515115214998E-4</v>
      </c>
    </row>
    <row r="68" spans="1:7" ht="15" customHeight="1">
      <c r="A68" s="572" t="s">
        <v>155</v>
      </c>
      <c r="B68" s="119">
        <v>11249.900025000001</v>
      </c>
      <c r="C68" s="314">
        <v>1.8496646635623399E-4</v>
      </c>
      <c r="D68" s="119">
        <v>7181.44</v>
      </c>
      <c r="E68" s="313">
        <v>1.5134213052681099E-4</v>
      </c>
      <c r="F68" s="119">
        <v>4023.04</v>
      </c>
      <c r="G68" s="654">
        <v>1.6376091462733699E-4</v>
      </c>
    </row>
    <row r="69" spans="1:7" ht="15" customHeight="1">
      <c r="A69" s="572" t="s">
        <v>136</v>
      </c>
      <c r="B69" s="119">
        <v>9313.4</v>
      </c>
      <c r="C69" s="314">
        <v>1.5312728859225101E-4</v>
      </c>
      <c r="D69" s="119">
        <v>9313.4</v>
      </c>
      <c r="E69" s="313">
        <v>1.9627119330502E-4</v>
      </c>
      <c r="F69" s="119">
        <v>9313.4</v>
      </c>
      <c r="G69" s="654">
        <v>3.7910905740192499E-4</v>
      </c>
    </row>
    <row r="70" spans="1:7" ht="15" customHeight="1">
      <c r="A70" s="572" t="s">
        <v>1661</v>
      </c>
      <c r="B70" s="119">
        <v>6834.9987440000004</v>
      </c>
      <c r="C70" s="314">
        <v>1.1237838224495499E-4</v>
      </c>
      <c r="D70" s="119">
        <v>5606.726216</v>
      </c>
      <c r="E70" s="313">
        <v>1.18156510506245E-4</v>
      </c>
      <c r="F70" s="119">
        <v>5205.2520240000003</v>
      </c>
      <c r="G70" s="654">
        <v>2.11883757635032E-4</v>
      </c>
    </row>
    <row r="71" spans="1:7" ht="15" customHeight="1">
      <c r="A71" s="572" t="s">
        <v>1725</v>
      </c>
      <c r="B71" s="119">
        <v>3579.9</v>
      </c>
      <c r="C71" s="314">
        <v>5.8859318877252199E-5</v>
      </c>
      <c r="D71" s="119">
        <v>2926.95</v>
      </c>
      <c r="E71" s="313">
        <v>6.1682733399631495E-5</v>
      </c>
      <c r="F71" s="119">
        <v>2506.8000000000002</v>
      </c>
      <c r="G71" s="654">
        <v>1.02041207839795E-4</v>
      </c>
    </row>
    <row r="72" spans="1:7" ht="15" customHeight="1">
      <c r="A72" s="572" t="s">
        <v>154</v>
      </c>
      <c r="B72" s="119">
        <v>31.86</v>
      </c>
      <c r="C72" s="314">
        <v>5.2382968782068099E-7</v>
      </c>
      <c r="D72" s="119">
        <v>31.86</v>
      </c>
      <c r="E72" s="313">
        <v>6.7141969835913099E-7</v>
      </c>
      <c r="F72" s="119">
        <v>31.86</v>
      </c>
      <c r="G72" s="654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C6" sqref="C6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35" t="s">
        <v>101</v>
      </c>
    </row>
    <row r="2" spans="1:7" ht="16.5" customHeight="1" thickBot="1">
      <c r="A2" s="1249" t="s">
        <v>116</v>
      </c>
      <c r="B2" s="1244" t="s">
        <v>2523</v>
      </c>
      <c r="C2" s="1244"/>
      <c r="D2" s="1244" t="s">
        <v>2301</v>
      </c>
      <c r="E2" s="1244"/>
      <c r="F2" s="1244" t="s">
        <v>2011</v>
      </c>
      <c r="G2" s="1244"/>
    </row>
    <row r="3" spans="1:7" ht="17.25">
      <c r="A3" s="1250"/>
      <c r="B3" s="216" t="s">
        <v>102</v>
      </c>
      <c r="C3" s="215" t="s">
        <v>103</v>
      </c>
      <c r="D3" s="172" t="s">
        <v>102</v>
      </c>
      <c r="E3" s="216" t="s">
        <v>103</v>
      </c>
      <c r="F3" s="214" t="s">
        <v>102</v>
      </c>
      <c r="G3" s="334" t="s">
        <v>103</v>
      </c>
    </row>
    <row r="4" spans="1:7" ht="17.25">
      <c r="A4" s="344" t="s">
        <v>104</v>
      </c>
      <c r="B4" s="220">
        <v>9163782.1866749991</v>
      </c>
      <c r="C4" s="322">
        <v>0.19264842195522999</v>
      </c>
      <c r="D4" s="178">
        <v>7388235.6582420003</v>
      </c>
      <c r="E4" s="345">
        <v>0.199664461953727</v>
      </c>
      <c r="F4" s="219">
        <v>4116333.098921</v>
      </c>
      <c r="G4" s="345">
        <v>0.21975499325172401</v>
      </c>
    </row>
    <row r="5" spans="1:7" ht="17.25">
      <c r="A5" s="344" t="s">
        <v>105</v>
      </c>
      <c r="B5" s="220">
        <v>6848844.8674676297</v>
      </c>
      <c r="C5" s="322">
        <v>0.143981942068895</v>
      </c>
      <c r="D5" s="178">
        <v>4985611.9957628502</v>
      </c>
      <c r="E5" s="345">
        <v>0.134734405166619</v>
      </c>
      <c r="F5" s="219">
        <v>2694931.0590201002</v>
      </c>
      <c r="G5" s="345">
        <v>0.14387187393655301</v>
      </c>
    </row>
    <row r="6" spans="1:7" ht="17.25">
      <c r="A6" s="344" t="s">
        <v>109</v>
      </c>
      <c r="B6" s="220">
        <v>4125600</v>
      </c>
      <c r="C6" s="322">
        <v>8.6731691503339606E-2</v>
      </c>
      <c r="D6" s="178">
        <v>3077562.75</v>
      </c>
      <c r="E6" s="345">
        <v>8.3170047495994007E-2</v>
      </c>
      <c r="F6" s="219">
        <v>951074.25</v>
      </c>
      <c r="G6" s="345">
        <v>5.0774150285705401E-2</v>
      </c>
    </row>
    <row r="7" spans="1:7" ht="17.25">
      <c r="A7" s="344" t="s">
        <v>108</v>
      </c>
      <c r="B7" s="220">
        <v>3869079.34485</v>
      </c>
      <c r="C7" s="322">
        <v>8.1338907344258707E-2</v>
      </c>
      <c r="D7" s="178">
        <v>2847652.648788</v>
      </c>
      <c r="E7" s="345">
        <v>7.6956808127402507E-2</v>
      </c>
      <c r="F7" s="219">
        <v>1261211.1291420001</v>
      </c>
      <c r="G7" s="345">
        <v>6.7331150447044602E-2</v>
      </c>
    </row>
    <row r="8" spans="1:7" ht="17.25">
      <c r="A8" s="344" t="s">
        <v>106</v>
      </c>
      <c r="B8" s="220">
        <v>3549330.5401400002</v>
      </c>
      <c r="C8" s="322">
        <v>7.4616890016192594E-2</v>
      </c>
      <c r="D8" s="178">
        <v>3021361.549534</v>
      </c>
      <c r="E8" s="345">
        <v>8.16512298822544E-2</v>
      </c>
      <c r="F8" s="219">
        <v>1474874.8232140001</v>
      </c>
      <c r="G8" s="345">
        <v>7.8737822968575594E-2</v>
      </c>
    </row>
    <row r="9" spans="1:7" ht="17.25">
      <c r="A9" s="344" t="s">
        <v>107</v>
      </c>
      <c r="B9" s="220">
        <v>3386840.46</v>
      </c>
      <c r="C9" s="322">
        <v>7.12008924635808E-2</v>
      </c>
      <c r="D9" s="178">
        <v>2302474.2820000001</v>
      </c>
      <c r="E9" s="345">
        <v>6.2223555114268497E-2</v>
      </c>
      <c r="F9" s="219">
        <v>1250228.4539999999</v>
      </c>
      <c r="G9" s="345">
        <v>6.6744828192815797E-2</v>
      </c>
    </row>
    <row r="10" spans="1:7" ht="17.25">
      <c r="A10" s="344" t="s">
        <v>117</v>
      </c>
      <c r="B10" s="220">
        <v>2500001.0475289999</v>
      </c>
      <c r="C10" s="322">
        <v>5.2557038882177401E-2</v>
      </c>
      <c r="D10" s="178">
        <v>1824538.16453443</v>
      </c>
      <c r="E10" s="345">
        <v>4.9307500164727E-2</v>
      </c>
      <c r="F10" s="219">
        <v>677746.53222086001</v>
      </c>
      <c r="G10" s="345">
        <v>3.6182247897677398E-2</v>
      </c>
    </row>
    <row r="11" spans="1:7" ht="17.25">
      <c r="A11" s="344" t="s">
        <v>112</v>
      </c>
      <c r="B11" s="220">
        <v>1785655.65169</v>
      </c>
      <c r="C11" s="333">
        <v>3.7539493676937201E-2</v>
      </c>
      <c r="D11" s="178">
        <v>1502787.0300779999</v>
      </c>
      <c r="E11" s="345">
        <v>4.0612289275970402E-2</v>
      </c>
      <c r="F11" s="219">
        <v>929349.38211300003</v>
      </c>
      <c r="G11" s="345">
        <v>4.9614344195874203E-2</v>
      </c>
    </row>
    <row r="12" spans="1:7" ht="17.25">
      <c r="A12" s="344" t="s">
        <v>110</v>
      </c>
      <c r="B12" s="220">
        <v>1749600</v>
      </c>
      <c r="C12" s="322">
        <v>3.67815026794268E-2</v>
      </c>
      <c r="D12" s="178">
        <v>1599112.8</v>
      </c>
      <c r="E12" s="345">
        <v>4.3215459222546201E-2</v>
      </c>
      <c r="F12" s="219">
        <v>765105.6</v>
      </c>
      <c r="G12" s="345">
        <v>4.0846008309903002E-2</v>
      </c>
    </row>
    <row r="13" spans="1:7" ht="18" thickBot="1">
      <c r="A13" s="344" t="s">
        <v>119</v>
      </c>
      <c r="B13" s="330">
        <v>1004164</v>
      </c>
      <c r="C13" s="329">
        <v>2.1110345711353399E-2</v>
      </c>
      <c r="D13" s="330">
        <v>873204.28200000001</v>
      </c>
      <c r="E13" s="342">
        <v>2.3598037637947499E-2</v>
      </c>
      <c r="F13" s="343">
        <v>356584.141</v>
      </c>
      <c r="G13" s="342">
        <v>1.90366385848772E-2</v>
      </c>
    </row>
    <row r="14" spans="1:7" ht="18" thickTop="1">
      <c r="A14" s="323" t="s">
        <v>48</v>
      </c>
      <c r="B14" s="341">
        <v>37982898.098351628</v>
      </c>
      <c r="C14" s="326">
        <v>0.79850712630139153</v>
      </c>
      <c r="D14" s="325">
        <v>29422541.160939287</v>
      </c>
      <c r="E14" s="339">
        <v>0.79513379404145645</v>
      </c>
      <c r="F14" s="340">
        <v>14477438.469630962</v>
      </c>
      <c r="G14" s="339">
        <v>0.77289405807075029</v>
      </c>
    </row>
    <row r="15" spans="1:7" ht="18" thickBot="1">
      <c r="A15" s="323" t="s">
        <v>114</v>
      </c>
      <c r="B15" s="220">
        <v>9584489.652193293</v>
      </c>
      <c r="C15" s="322">
        <v>0.20149287369860847</v>
      </c>
      <c r="D15" s="211">
        <v>7580717.1352428235</v>
      </c>
      <c r="E15" s="180">
        <v>0.20486620595854321</v>
      </c>
      <c r="F15" s="210">
        <v>4254027.1412816625</v>
      </c>
      <c r="G15" s="180">
        <v>0.22710594192924993</v>
      </c>
    </row>
    <row r="16" spans="1:7" ht="18" thickBot="1">
      <c r="A16" s="320" t="s">
        <v>115</v>
      </c>
      <c r="B16" s="319">
        <v>47567387.750544921</v>
      </c>
      <c r="C16" s="318">
        <v>1</v>
      </c>
      <c r="D16" s="316">
        <v>37003258.296182111</v>
      </c>
      <c r="E16" s="337">
        <v>0.99999999999999967</v>
      </c>
      <c r="F16" s="338">
        <v>18731465.610912625</v>
      </c>
      <c r="G16" s="337">
        <v>1.0000000000000002</v>
      </c>
    </row>
    <row r="20" spans="1:7">
      <c r="A20" s="1245"/>
      <c r="B20" s="1246"/>
      <c r="C20" s="1246"/>
      <c r="D20" s="1246"/>
      <c r="E20" s="100"/>
      <c r="F20" s="100"/>
      <c r="G20" s="100"/>
    </row>
    <row r="21" spans="1:7" ht="25.5" customHeight="1">
      <c r="A21" s="575"/>
      <c r="B21" s="1251" t="s">
        <v>2523</v>
      </c>
      <c r="C21" s="1251"/>
      <c r="D21" s="1251" t="s">
        <v>2301</v>
      </c>
      <c r="E21" s="1251"/>
      <c r="F21" s="1251" t="s">
        <v>2011</v>
      </c>
      <c r="G21" s="1252"/>
    </row>
    <row r="22" spans="1:7" ht="25.5" customHeight="1">
      <c r="A22" s="105" t="s">
        <v>116</v>
      </c>
      <c r="B22" s="106" t="s">
        <v>102</v>
      </c>
      <c r="C22" s="106" t="s">
        <v>103</v>
      </c>
      <c r="D22" s="106" t="s">
        <v>102</v>
      </c>
      <c r="E22" s="106" t="s">
        <v>103</v>
      </c>
      <c r="F22" s="106" t="s">
        <v>102</v>
      </c>
      <c r="G22" s="107" t="s">
        <v>103</v>
      </c>
    </row>
    <row r="23" spans="1:7" ht="15" customHeight="1">
      <c r="A23" s="576" t="s">
        <v>16</v>
      </c>
      <c r="B23" s="577">
        <v>47567387.750544898</v>
      </c>
      <c r="C23" s="578">
        <v>1</v>
      </c>
      <c r="D23" s="577">
        <v>37003258.296182103</v>
      </c>
      <c r="E23" s="579">
        <v>1</v>
      </c>
      <c r="F23" s="577">
        <v>18731465.610912599</v>
      </c>
      <c r="G23" s="653">
        <v>1</v>
      </c>
    </row>
    <row r="24" spans="1:7" ht="15" customHeight="1">
      <c r="A24" s="572" t="s">
        <v>104</v>
      </c>
      <c r="B24" s="119">
        <v>9163782.1866749991</v>
      </c>
      <c r="C24" s="314">
        <v>0.19264842195522999</v>
      </c>
      <c r="D24" s="119">
        <v>7388235.6582420003</v>
      </c>
      <c r="E24" s="313">
        <v>0.199664461953727</v>
      </c>
      <c r="F24" s="119">
        <v>4116333.098921</v>
      </c>
      <c r="G24" s="654">
        <v>0.21975499325172401</v>
      </c>
    </row>
    <row r="25" spans="1:7" ht="15" customHeight="1">
      <c r="A25" s="572" t="s">
        <v>105</v>
      </c>
      <c r="B25" s="119">
        <v>6848844.8674676297</v>
      </c>
      <c r="C25" s="314">
        <v>0.143981942068895</v>
      </c>
      <c r="D25" s="119">
        <v>4985611.9957628502</v>
      </c>
      <c r="E25" s="313">
        <v>0.134734405166619</v>
      </c>
      <c r="F25" s="119">
        <v>2694931.0590201002</v>
      </c>
      <c r="G25" s="654">
        <v>0.14387187393655301</v>
      </c>
    </row>
    <row r="26" spans="1:7" ht="15" customHeight="1">
      <c r="A26" s="572" t="s">
        <v>109</v>
      </c>
      <c r="B26" s="119">
        <v>4125600</v>
      </c>
      <c r="C26" s="314">
        <v>8.6731691503339606E-2</v>
      </c>
      <c r="D26" s="119">
        <v>3077562.75</v>
      </c>
      <c r="E26" s="313">
        <v>8.3170047495994007E-2</v>
      </c>
      <c r="F26" s="119">
        <v>951074.25</v>
      </c>
      <c r="G26" s="654">
        <v>5.0774150285705401E-2</v>
      </c>
    </row>
    <row r="27" spans="1:7" ht="15" customHeight="1">
      <c r="A27" s="572" t="s">
        <v>108</v>
      </c>
      <c r="B27" s="119">
        <v>3869079.34485</v>
      </c>
      <c r="C27" s="314">
        <v>8.1338907344258707E-2</v>
      </c>
      <c r="D27" s="119">
        <v>2847652.648788</v>
      </c>
      <c r="E27" s="313">
        <v>7.6956808127402507E-2</v>
      </c>
      <c r="F27" s="119">
        <v>1261211.1291420001</v>
      </c>
      <c r="G27" s="654">
        <v>6.7331150447044602E-2</v>
      </c>
    </row>
    <row r="28" spans="1:7" ht="15" customHeight="1">
      <c r="A28" s="572" t="s">
        <v>106</v>
      </c>
      <c r="B28" s="119">
        <v>3549330.5401400002</v>
      </c>
      <c r="C28" s="314">
        <v>7.4616890016192594E-2</v>
      </c>
      <c r="D28" s="119">
        <v>3021361.549534</v>
      </c>
      <c r="E28" s="313">
        <v>8.16512298822544E-2</v>
      </c>
      <c r="F28" s="119">
        <v>1474874.8232140001</v>
      </c>
      <c r="G28" s="654">
        <v>7.8737822968575594E-2</v>
      </c>
    </row>
    <row r="29" spans="1:7" ht="15" customHeight="1">
      <c r="A29" s="572" t="s">
        <v>107</v>
      </c>
      <c r="B29" s="119">
        <v>3386840.46</v>
      </c>
      <c r="C29" s="314">
        <v>7.12008924635808E-2</v>
      </c>
      <c r="D29" s="119">
        <v>2302474.2820000001</v>
      </c>
      <c r="E29" s="313">
        <v>6.2223555114268497E-2</v>
      </c>
      <c r="F29" s="119">
        <v>1250228.4539999999</v>
      </c>
      <c r="G29" s="654">
        <v>6.6744828192815797E-2</v>
      </c>
    </row>
    <row r="30" spans="1:7" ht="15" customHeight="1">
      <c r="A30" s="572" t="s">
        <v>117</v>
      </c>
      <c r="B30" s="119">
        <v>2500001.0475289999</v>
      </c>
      <c r="C30" s="314">
        <v>5.2557038882177401E-2</v>
      </c>
      <c r="D30" s="119">
        <v>1824538.16453443</v>
      </c>
      <c r="E30" s="313">
        <v>4.9307500164727E-2</v>
      </c>
      <c r="F30" s="119">
        <v>677746.53222086001</v>
      </c>
      <c r="G30" s="654">
        <v>3.6182247897677398E-2</v>
      </c>
    </row>
    <row r="31" spans="1:7" ht="15" customHeight="1">
      <c r="A31" s="572" t="s">
        <v>112</v>
      </c>
      <c r="B31" s="119">
        <v>1785655.65169</v>
      </c>
      <c r="C31" s="314">
        <v>3.7539493676937201E-2</v>
      </c>
      <c r="D31" s="119">
        <v>1502787.0300779999</v>
      </c>
      <c r="E31" s="313">
        <v>4.0612289275970402E-2</v>
      </c>
      <c r="F31" s="119">
        <v>929349.38211300003</v>
      </c>
      <c r="G31" s="654">
        <v>4.9614344195874203E-2</v>
      </c>
    </row>
    <row r="32" spans="1:7" ht="15" customHeight="1">
      <c r="A32" s="572" t="s">
        <v>110</v>
      </c>
      <c r="B32" s="119">
        <v>1749600</v>
      </c>
      <c r="C32" s="314">
        <v>3.67815026794268E-2</v>
      </c>
      <c r="D32" s="119">
        <v>1599112.8</v>
      </c>
      <c r="E32" s="313">
        <v>4.3215459222546201E-2</v>
      </c>
      <c r="F32" s="119">
        <v>765105.6</v>
      </c>
      <c r="G32" s="654">
        <v>4.0846008309903002E-2</v>
      </c>
    </row>
    <row r="33" spans="1:7" ht="15" customHeight="1">
      <c r="A33" s="572" t="s">
        <v>119</v>
      </c>
      <c r="B33" s="119">
        <v>1004164</v>
      </c>
      <c r="C33" s="314">
        <v>2.1110345711353399E-2</v>
      </c>
      <c r="D33" s="119">
        <v>873204.28200000001</v>
      </c>
      <c r="E33" s="313">
        <v>2.3598037637947499E-2</v>
      </c>
      <c r="F33" s="119">
        <v>356584.141</v>
      </c>
      <c r="G33" s="654">
        <v>1.90366385848772E-2</v>
      </c>
    </row>
    <row r="34" spans="1:7" ht="15" customHeight="1">
      <c r="A34" s="572" t="s">
        <v>121</v>
      </c>
      <c r="B34" s="119">
        <v>977125.38974939997</v>
      </c>
      <c r="C34" s="314">
        <v>2.0541918233426801E-2</v>
      </c>
      <c r="D34" s="119">
        <v>710839.70225388499</v>
      </c>
      <c r="E34" s="313">
        <v>1.9210192155625101E-2</v>
      </c>
      <c r="F34" s="119">
        <v>429299.65274856501</v>
      </c>
      <c r="G34" s="654">
        <v>2.29186365693917E-2</v>
      </c>
    </row>
    <row r="35" spans="1:7" ht="15" customHeight="1">
      <c r="A35" s="572" t="s">
        <v>111</v>
      </c>
      <c r="B35" s="119">
        <v>892843.25488000002</v>
      </c>
      <c r="C35" s="314">
        <v>1.87700712000896E-2</v>
      </c>
      <c r="D35" s="119">
        <v>737850.24239999999</v>
      </c>
      <c r="E35" s="313">
        <v>1.9940142473240802E-2</v>
      </c>
      <c r="F35" s="119">
        <v>409000.93323199998</v>
      </c>
      <c r="G35" s="654">
        <v>2.18349669869785E-2</v>
      </c>
    </row>
    <row r="36" spans="1:7" ht="15" customHeight="1">
      <c r="A36" s="572" t="s">
        <v>122</v>
      </c>
      <c r="B36" s="119">
        <v>865619.4</v>
      </c>
      <c r="C36" s="314">
        <v>1.8197749360118799E-2</v>
      </c>
      <c r="D36" s="119">
        <v>693087.26</v>
      </c>
      <c r="E36" s="313">
        <v>1.8730438667113599E-2</v>
      </c>
      <c r="F36" s="119">
        <v>400296.86</v>
      </c>
      <c r="G36" s="654">
        <v>2.13702904147978E-2</v>
      </c>
    </row>
    <row r="37" spans="1:7" ht="15" customHeight="1">
      <c r="A37" s="572" t="s">
        <v>118</v>
      </c>
      <c r="B37" s="119">
        <v>856384</v>
      </c>
      <c r="C37" s="314">
        <v>1.8003595330714599E-2</v>
      </c>
      <c r="D37" s="119">
        <v>726796.6</v>
      </c>
      <c r="E37" s="313">
        <v>1.9641421687316401E-2</v>
      </c>
      <c r="F37" s="119">
        <v>401673</v>
      </c>
      <c r="G37" s="654">
        <v>2.14437571700739E-2</v>
      </c>
    </row>
    <row r="38" spans="1:7" ht="15" customHeight="1">
      <c r="A38" s="572" t="s">
        <v>123</v>
      </c>
      <c r="B38" s="119">
        <v>834557.04715836002</v>
      </c>
      <c r="C38" s="314">
        <v>1.7544731519312799E-2</v>
      </c>
      <c r="D38" s="119">
        <v>715111.22630780295</v>
      </c>
      <c r="E38" s="313">
        <v>1.9325628586107101E-2</v>
      </c>
      <c r="F38" s="119">
        <v>379096.61813774001</v>
      </c>
      <c r="G38" s="654">
        <v>2.0238492065291699E-2</v>
      </c>
    </row>
    <row r="39" spans="1:7" ht="15" customHeight="1">
      <c r="A39" s="572" t="s">
        <v>113</v>
      </c>
      <c r="B39" s="119">
        <v>785774.92</v>
      </c>
      <c r="C39" s="314">
        <v>1.6519194287497901E-2</v>
      </c>
      <c r="D39" s="119">
        <v>577639.64800000004</v>
      </c>
      <c r="E39" s="313">
        <v>1.5610507684930001E-2</v>
      </c>
      <c r="F39" s="119">
        <v>325293.28200000001</v>
      </c>
      <c r="G39" s="654">
        <v>1.7366141483904501E-2</v>
      </c>
    </row>
    <row r="40" spans="1:7" ht="15" customHeight="1">
      <c r="A40" s="572" t="s">
        <v>120</v>
      </c>
      <c r="B40" s="119">
        <v>728033.13664000004</v>
      </c>
      <c r="C40" s="314">
        <v>1.53052999348626E-2</v>
      </c>
      <c r="D40" s="119">
        <v>560309.05475999997</v>
      </c>
      <c r="E40" s="313">
        <v>1.5142154517182401E-2</v>
      </c>
      <c r="F40" s="119">
        <v>307990.57867199997</v>
      </c>
      <c r="G40" s="654">
        <v>1.6442417537929899E-2</v>
      </c>
    </row>
    <row r="41" spans="1:7" ht="15" customHeight="1">
      <c r="A41" s="572" t="s">
        <v>124</v>
      </c>
      <c r="B41" s="119">
        <v>448924.80719999998</v>
      </c>
      <c r="C41" s="314">
        <v>9.4376594643849707E-3</v>
      </c>
      <c r="D41" s="119">
        <v>367980.49103999999</v>
      </c>
      <c r="E41" s="313">
        <v>9.9445429398299003E-3</v>
      </c>
      <c r="F41" s="119">
        <v>232000.89197999999</v>
      </c>
      <c r="G41" s="654">
        <v>1.2385624104332801E-2</v>
      </c>
    </row>
    <row r="42" spans="1:7" ht="15" customHeight="1">
      <c r="A42" s="572" t="s">
        <v>125</v>
      </c>
      <c r="B42" s="119">
        <v>385861.22807800001</v>
      </c>
      <c r="C42" s="314">
        <v>8.1118860279137308E-3</v>
      </c>
      <c r="D42" s="119">
        <v>300998.27837071999</v>
      </c>
      <c r="E42" s="313">
        <v>8.1343722750430395E-3</v>
      </c>
      <c r="F42" s="119">
        <v>142056.83127359999</v>
      </c>
      <c r="G42" s="654">
        <v>7.5838609868754802E-3</v>
      </c>
    </row>
    <row r="43" spans="1:7" ht="15" customHeight="1">
      <c r="A43" s="572" t="s">
        <v>127</v>
      </c>
      <c r="B43" s="119">
        <v>350706.5</v>
      </c>
      <c r="C43" s="314">
        <v>7.3728349733895599E-3</v>
      </c>
      <c r="D43" s="119">
        <v>242854.25</v>
      </c>
      <c r="E43" s="313">
        <v>6.5630504226449997E-3</v>
      </c>
      <c r="F43" s="119">
        <v>119949.95</v>
      </c>
      <c r="G43" s="654">
        <v>6.4036606900700404E-3</v>
      </c>
    </row>
    <row r="44" spans="1:7" ht="15" customHeight="1">
      <c r="A44" s="572" t="s">
        <v>128</v>
      </c>
      <c r="B44" s="119">
        <v>317793.26322999998</v>
      </c>
      <c r="C44" s="314">
        <v>6.6809063574519998E-3</v>
      </c>
      <c r="D44" s="119">
        <v>256807.97542836599</v>
      </c>
      <c r="E44" s="313">
        <v>6.9401449292064901E-3</v>
      </c>
      <c r="F44" s="119">
        <v>160927.58518031801</v>
      </c>
      <c r="G44" s="654">
        <v>8.5912970465356706E-3</v>
      </c>
    </row>
    <row r="45" spans="1:7" ht="15" customHeight="1">
      <c r="A45" s="572" t="s">
        <v>126</v>
      </c>
      <c r="B45" s="119">
        <v>313087.19288038398</v>
      </c>
      <c r="C45" s="314">
        <v>6.5819715499680197E-3</v>
      </c>
      <c r="D45" s="119">
        <v>245973.40918873099</v>
      </c>
      <c r="E45" s="313">
        <v>6.6473445992216804E-3</v>
      </c>
      <c r="F45" s="119">
        <v>149173.74197753501</v>
      </c>
      <c r="G45" s="654">
        <v>7.9638051328257495E-3</v>
      </c>
    </row>
    <row r="46" spans="1:7" ht="15" customHeight="1">
      <c r="A46" s="572" t="s">
        <v>132</v>
      </c>
      <c r="B46" s="119">
        <v>261338.67939040999</v>
      </c>
      <c r="C46" s="314">
        <v>5.4940725515753401E-3</v>
      </c>
      <c r="D46" s="119">
        <v>201587.427802324</v>
      </c>
      <c r="E46" s="313">
        <v>5.4478291124736801E-3</v>
      </c>
      <c r="F46" s="119">
        <v>93132.877069477006</v>
      </c>
      <c r="G46" s="654">
        <v>4.9720016043602799E-3</v>
      </c>
    </row>
    <row r="47" spans="1:7" ht="15" customHeight="1">
      <c r="A47" s="572" t="s">
        <v>133</v>
      </c>
      <c r="B47" s="119">
        <v>250762.95696601999</v>
      </c>
      <c r="C47" s="314">
        <v>5.2717411828684503E-3</v>
      </c>
      <c r="D47" s="119">
        <v>201605.22960439199</v>
      </c>
      <c r="E47" s="313">
        <v>5.4483101998937496E-3</v>
      </c>
      <c r="F47" s="119">
        <v>99467.408857711998</v>
      </c>
      <c r="G47" s="654">
        <v>5.3101775869456797E-3</v>
      </c>
    </row>
    <row r="48" spans="1:7" ht="15" customHeight="1">
      <c r="A48" s="572" t="s">
        <v>138</v>
      </c>
      <c r="B48" s="119">
        <v>216879.18900000001</v>
      </c>
      <c r="C48" s="314">
        <v>4.5594092771578699E-3</v>
      </c>
      <c r="D48" s="119">
        <v>168926.90203999999</v>
      </c>
      <c r="E48" s="313">
        <v>4.56518992700244E-3</v>
      </c>
      <c r="F48" s="119">
        <v>90264.539640000003</v>
      </c>
      <c r="G48" s="654">
        <v>4.8188722396294197E-3</v>
      </c>
    </row>
    <row r="49" spans="1:7" ht="15" customHeight="1">
      <c r="A49" s="572" t="s">
        <v>130</v>
      </c>
      <c r="B49" s="119">
        <v>211819.71287936001</v>
      </c>
      <c r="C49" s="314">
        <v>4.45304488844741E-3</v>
      </c>
      <c r="D49" s="119">
        <v>164966.08225144399</v>
      </c>
      <c r="E49" s="313">
        <v>4.4581501696693802E-3</v>
      </c>
      <c r="F49" s="119">
        <v>92824.529573052001</v>
      </c>
      <c r="G49" s="654">
        <v>4.9555401323735197E-3</v>
      </c>
    </row>
    <row r="50" spans="1:7" ht="15" customHeight="1">
      <c r="A50" s="572" t="s">
        <v>129</v>
      </c>
      <c r="B50" s="119">
        <v>171890</v>
      </c>
      <c r="C50" s="314">
        <v>3.6136102512383801E-3</v>
      </c>
      <c r="D50" s="119">
        <v>143020</v>
      </c>
      <c r="E50" s="313">
        <v>3.8650650398199199E-3</v>
      </c>
      <c r="F50" s="119">
        <v>92294</v>
      </c>
      <c r="G50" s="654">
        <v>4.92721722459513E-3</v>
      </c>
    </row>
    <row r="51" spans="1:7" ht="15" customHeight="1">
      <c r="A51" s="572" t="s">
        <v>134</v>
      </c>
      <c r="B51" s="119">
        <v>152017.5</v>
      </c>
      <c r="C51" s="314">
        <v>3.1958345242168299E-3</v>
      </c>
      <c r="D51" s="119">
        <v>127098.15</v>
      </c>
      <c r="E51" s="313">
        <v>3.4347826611018698E-3</v>
      </c>
      <c r="F51" s="119">
        <v>73713.38</v>
      </c>
      <c r="G51" s="654">
        <v>3.9352702842993699E-3</v>
      </c>
    </row>
    <row r="52" spans="1:7" ht="15" customHeight="1">
      <c r="A52" s="572" t="s">
        <v>131</v>
      </c>
      <c r="B52" s="119">
        <v>108840</v>
      </c>
      <c r="C52" s="314">
        <v>2.2881222860247001E-3</v>
      </c>
      <c r="D52" s="119">
        <v>85920</v>
      </c>
      <c r="E52" s="313">
        <v>2.3219576857875001E-3</v>
      </c>
      <c r="F52" s="119">
        <v>40720</v>
      </c>
      <c r="G52" s="654">
        <v>2.17388221753867E-3</v>
      </c>
    </row>
    <row r="53" spans="1:7" ht="15" customHeight="1">
      <c r="A53" s="572" t="s">
        <v>137</v>
      </c>
      <c r="B53" s="119">
        <v>100481.02490999999</v>
      </c>
      <c r="C53" s="314">
        <v>2.1123931681291202E-3</v>
      </c>
      <c r="D53" s="119">
        <v>84315.505055000001</v>
      </c>
      <c r="E53" s="313">
        <v>2.2785967759952502E-3</v>
      </c>
      <c r="F53" s="119">
        <v>55971.237456000003</v>
      </c>
      <c r="G53" s="654">
        <v>2.9880863899615102E-3</v>
      </c>
    </row>
    <row r="54" spans="1:7" ht="15" customHeight="1">
      <c r="A54" s="572" t="s">
        <v>135</v>
      </c>
      <c r="B54" s="119">
        <v>80559.122600000002</v>
      </c>
      <c r="C54" s="314">
        <v>1.6935788658917299E-3</v>
      </c>
      <c r="D54" s="119">
        <v>71893.545570000002</v>
      </c>
      <c r="E54" s="313">
        <v>1.9428977036170299E-3</v>
      </c>
      <c r="F54" s="119">
        <v>41655.21514</v>
      </c>
      <c r="G54" s="654">
        <v>2.2238097117041598E-3</v>
      </c>
    </row>
    <row r="55" spans="1:7" ht="15" customHeight="1">
      <c r="A55" s="572" t="s">
        <v>139</v>
      </c>
      <c r="B55" s="119">
        <v>77134.312456200001</v>
      </c>
      <c r="C55" s="314">
        <v>1.6215797441034899E-3</v>
      </c>
      <c r="D55" s="119">
        <v>51789.545151660001</v>
      </c>
      <c r="E55" s="313">
        <v>1.39959418538566E-3</v>
      </c>
      <c r="F55" s="119">
        <v>21603.692547179999</v>
      </c>
      <c r="G55" s="654">
        <v>1.1533370103508601E-3</v>
      </c>
    </row>
    <row r="56" spans="1:7" ht="15" customHeight="1">
      <c r="A56" s="572" t="s">
        <v>143</v>
      </c>
      <c r="B56" s="119">
        <v>47406</v>
      </c>
      <c r="C56" s="314">
        <v>9.9660717650943407E-4</v>
      </c>
      <c r="D56" s="119">
        <v>26856.3</v>
      </c>
      <c r="E56" s="313">
        <v>7.2578203208583303E-4</v>
      </c>
      <c r="F56" s="119">
        <v>18469.5</v>
      </c>
      <c r="G56" s="654">
        <v>9.8601467624829099E-4</v>
      </c>
    </row>
    <row r="57" spans="1:7" ht="15" customHeight="1">
      <c r="A57" s="572" t="s">
        <v>141</v>
      </c>
      <c r="B57" s="119">
        <v>37580.420279999998</v>
      </c>
      <c r="C57" s="314">
        <v>7.9004591290741E-4</v>
      </c>
      <c r="D57" s="119">
        <v>34003.653972</v>
      </c>
      <c r="E57" s="313">
        <v>9.1893675145651699E-4</v>
      </c>
      <c r="F57" s="119">
        <v>23060.480749999999</v>
      </c>
      <c r="G57" s="654">
        <v>1.2311092590942499E-3</v>
      </c>
    </row>
    <row r="58" spans="1:7" ht="15" customHeight="1">
      <c r="A58" s="572" t="s">
        <v>140</v>
      </c>
      <c r="B58" s="119">
        <v>36382.5</v>
      </c>
      <c r="C58" s="314">
        <v>7.6486226636616605E-4</v>
      </c>
      <c r="D58" s="119">
        <v>26607.24</v>
      </c>
      <c r="E58" s="313">
        <v>7.1905127345894501E-4</v>
      </c>
      <c r="F58" s="119">
        <v>16436.97</v>
      </c>
      <c r="G58" s="654">
        <v>8.7750581515757696E-4</v>
      </c>
    </row>
    <row r="59" spans="1:7" ht="15" customHeight="1">
      <c r="A59" s="572" t="s">
        <v>145</v>
      </c>
      <c r="B59" s="119">
        <v>29387.599999999999</v>
      </c>
      <c r="C59" s="314">
        <v>6.1780983547206304E-4</v>
      </c>
      <c r="D59" s="119">
        <v>18725.96</v>
      </c>
      <c r="E59" s="313">
        <v>5.0606246212464199E-4</v>
      </c>
      <c r="F59" s="119">
        <v>8810.1200000000008</v>
      </c>
      <c r="G59" s="654">
        <v>4.7033799612921799E-4</v>
      </c>
    </row>
    <row r="60" spans="1:7" ht="15" customHeight="1">
      <c r="A60" s="572" t="s">
        <v>142</v>
      </c>
      <c r="B60" s="119">
        <v>19890</v>
      </c>
      <c r="C60" s="314">
        <v>4.18143626139574E-4</v>
      </c>
      <c r="D60" s="119">
        <v>12999.6</v>
      </c>
      <c r="E60" s="313">
        <v>3.51309603493519E-4</v>
      </c>
      <c r="F60" s="119">
        <v>8643.6</v>
      </c>
      <c r="G60" s="654">
        <v>4.61448141834902E-4</v>
      </c>
    </row>
    <row r="61" spans="1:7" ht="15" customHeight="1">
      <c r="A61" s="572" t="s">
        <v>136</v>
      </c>
      <c r="B61" s="119">
        <v>9313.4</v>
      </c>
      <c r="C61" s="314">
        <v>1.95793808330232E-4</v>
      </c>
      <c r="D61" s="119">
        <v>9313.4</v>
      </c>
      <c r="E61" s="313">
        <v>2.5169134905508899E-4</v>
      </c>
      <c r="F61" s="119">
        <v>9313.4</v>
      </c>
      <c r="G61" s="654">
        <v>4.9720615532476903E-4</v>
      </c>
    </row>
    <row r="62" spans="1:7" ht="15" customHeight="1">
      <c r="A62" s="572" t="s">
        <v>146</v>
      </c>
      <c r="B62" s="119">
        <v>8130.75</v>
      </c>
      <c r="C62" s="314">
        <v>1.70931185934356E-4</v>
      </c>
      <c r="D62" s="119">
        <v>7533.2</v>
      </c>
      <c r="E62" s="313">
        <v>2.03582072143557E-4</v>
      </c>
      <c r="F62" s="119">
        <v>5238.6450000000004</v>
      </c>
      <c r="G62" s="654">
        <v>2.79670854850144E-4</v>
      </c>
    </row>
    <row r="63" spans="1:7" ht="15" customHeight="1">
      <c r="A63" s="573" t="s">
        <v>144</v>
      </c>
      <c r="B63" s="311">
        <v>7966.3438951500002</v>
      </c>
      <c r="C63" s="312">
        <v>1.6747490816454899E-4</v>
      </c>
      <c r="D63" s="311">
        <v>7307.2560464899998</v>
      </c>
      <c r="E63" s="310">
        <v>1.97476016517279E-4</v>
      </c>
      <c r="F63" s="311">
        <v>5647.6200464900003</v>
      </c>
      <c r="G63" s="655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D7" sqref="D7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36"/>
      <c r="C1" s="336"/>
      <c r="D1" s="336"/>
      <c r="E1" s="1253"/>
      <c r="F1" s="1253"/>
      <c r="G1" s="335" t="s">
        <v>101</v>
      </c>
    </row>
    <row r="2" spans="1:8" ht="16.5" customHeight="1" thickBot="1">
      <c r="A2" s="1249" t="s">
        <v>116</v>
      </c>
      <c r="B2" s="1244" t="s">
        <v>2523</v>
      </c>
      <c r="C2" s="1244"/>
      <c r="D2" s="1244" t="s">
        <v>2301</v>
      </c>
      <c r="E2" s="1244"/>
      <c r="F2" s="1244" t="s">
        <v>2011</v>
      </c>
      <c r="G2" s="1244"/>
    </row>
    <row r="3" spans="1:8" ht="18" thickBot="1">
      <c r="A3" s="1254"/>
      <c r="B3" s="357" t="s">
        <v>102</v>
      </c>
      <c r="C3" s="356" t="s">
        <v>103</v>
      </c>
      <c r="D3" s="172" t="s">
        <v>102</v>
      </c>
      <c r="E3" s="355" t="s">
        <v>103</v>
      </c>
      <c r="F3" s="214" t="s">
        <v>102</v>
      </c>
      <c r="G3" s="334" t="s">
        <v>103</v>
      </c>
    </row>
    <row r="4" spans="1:8" ht="17.25">
      <c r="A4" s="344" t="s">
        <v>104</v>
      </c>
      <c r="B4" s="178">
        <v>2714080.8098490001</v>
      </c>
      <c r="C4" s="176">
        <v>0.20477590103011101</v>
      </c>
      <c r="D4" s="207">
        <v>1910082.357476</v>
      </c>
      <c r="E4" s="354">
        <v>0.18281042022018401</v>
      </c>
      <c r="F4" s="207">
        <v>1270946.003972</v>
      </c>
      <c r="G4" s="353">
        <v>0.21781123400973501</v>
      </c>
    </row>
    <row r="5" spans="1:8" ht="16.5" customHeight="1">
      <c r="A5" s="344" t="s">
        <v>105</v>
      </c>
      <c r="B5" s="178">
        <v>1967764.57212801</v>
      </c>
      <c r="C5" s="176">
        <v>0.14846675228327599</v>
      </c>
      <c r="D5" s="219">
        <v>1578454.87683007</v>
      </c>
      <c r="E5" s="351">
        <v>0.15107097251723101</v>
      </c>
      <c r="F5" s="219">
        <v>771214.69117338804</v>
      </c>
      <c r="G5" s="345">
        <v>0.13216865472328401</v>
      </c>
    </row>
    <row r="6" spans="1:8" ht="17.25">
      <c r="A6" s="344" t="s">
        <v>119</v>
      </c>
      <c r="B6" s="178">
        <v>1088467.7778449999</v>
      </c>
      <c r="C6" s="176">
        <v>8.2124293846229796E-2</v>
      </c>
      <c r="D6" s="219">
        <v>878581.07979500003</v>
      </c>
      <c r="E6" s="351">
        <v>8.4087356634749005E-2</v>
      </c>
      <c r="F6" s="219">
        <v>301435.83375500003</v>
      </c>
      <c r="G6" s="345">
        <v>5.1659244940177998E-2</v>
      </c>
    </row>
    <row r="7" spans="1:8" ht="17.25">
      <c r="A7" s="344" t="s">
        <v>108</v>
      </c>
      <c r="B7" s="178">
        <v>809459.50979625795</v>
      </c>
      <c r="C7" s="176">
        <v>6.1073273818675597E-2</v>
      </c>
      <c r="D7" s="219">
        <v>608707.26293840597</v>
      </c>
      <c r="E7" s="351">
        <v>5.8258236925391803E-2</v>
      </c>
      <c r="F7" s="219">
        <v>298572.98435717402</v>
      </c>
      <c r="G7" s="345">
        <v>5.1168617676568301E-2</v>
      </c>
    </row>
    <row r="8" spans="1:8" ht="17.25">
      <c r="A8" s="344" t="s">
        <v>106</v>
      </c>
      <c r="B8" s="178">
        <v>788283.3</v>
      </c>
      <c r="C8" s="176">
        <v>5.9475540462433897E-2</v>
      </c>
      <c r="D8" s="219">
        <v>485230.68</v>
      </c>
      <c r="E8" s="351">
        <v>4.6440523450382201E-2</v>
      </c>
      <c r="F8" s="219">
        <v>369094.56</v>
      </c>
      <c r="G8" s="345">
        <v>6.3254411539619998E-2</v>
      </c>
    </row>
    <row r="9" spans="1:8" ht="17.25">
      <c r="A9" s="344" t="s">
        <v>113</v>
      </c>
      <c r="B9" s="178">
        <v>707974.44470914395</v>
      </c>
      <c r="C9" s="176">
        <v>5.3416281599100002E-2</v>
      </c>
      <c r="D9" s="219">
        <v>628507.48449921398</v>
      </c>
      <c r="E9" s="351">
        <v>6.0153279204493898E-2</v>
      </c>
      <c r="F9" s="219">
        <v>360928.58479927399</v>
      </c>
      <c r="G9" s="345">
        <v>6.1854949147193902E-2</v>
      </c>
    </row>
    <row r="10" spans="1:8" ht="17.25">
      <c r="A10" s="344" t="s">
        <v>123</v>
      </c>
      <c r="B10" s="178">
        <v>635039.13654913299</v>
      </c>
      <c r="C10" s="176">
        <v>4.7913352802294598E-2</v>
      </c>
      <c r="D10" s="219">
        <v>594517.47057804605</v>
      </c>
      <c r="E10" s="351">
        <v>5.6900158361877798E-2</v>
      </c>
      <c r="F10" s="219">
        <v>248999.78643910299</v>
      </c>
      <c r="G10" s="345">
        <v>4.26728992285784E-2</v>
      </c>
    </row>
    <row r="11" spans="1:8" ht="17.25">
      <c r="A11" s="344" t="s">
        <v>127</v>
      </c>
      <c r="B11" s="178">
        <v>589267.13225200004</v>
      </c>
      <c r="C11" s="352">
        <v>4.44598803088131E-2</v>
      </c>
      <c r="D11" s="219">
        <v>484192.46700300003</v>
      </c>
      <c r="E11" s="351">
        <v>4.6341158020657802E-2</v>
      </c>
      <c r="F11" s="219">
        <v>286049.46861099999</v>
      </c>
      <c r="G11" s="345">
        <v>4.9022371958583701E-2</v>
      </c>
    </row>
    <row r="12" spans="1:8" ht="18" customHeight="1">
      <c r="A12" s="344" t="s">
        <v>107</v>
      </c>
      <c r="B12" s="178">
        <v>380328.76169339998</v>
      </c>
      <c r="C12" s="176">
        <v>2.8695595422512699E-2</v>
      </c>
      <c r="D12" s="219">
        <v>297397.78618900001</v>
      </c>
      <c r="E12" s="351">
        <v>2.8463387483252299E-2</v>
      </c>
      <c r="F12" s="219">
        <v>180096.9611788</v>
      </c>
      <c r="G12" s="345">
        <v>3.0864522358277999E-2</v>
      </c>
    </row>
    <row r="13" spans="1:8" ht="18" thickBot="1">
      <c r="A13" s="344" t="s">
        <v>112</v>
      </c>
      <c r="B13" s="211">
        <v>369205.92300000001</v>
      </c>
      <c r="C13" s="176">
        <v>2.7856383374298001E-2</v>
      </c>
      <c r="D13" s="210">
        <v>313087.18550000002</v>
      </c>
      <c r="E13" s="348">
        <v>2.9964990631315601E-2</v>
      </c>
      <c r="F13" s="210">
        <v>203077.6575</v>
      </c>
      <c r="G13" s="345">
        <v>3.48028909502405E-2</v>
      </c>
    </row>
    <row r="14" spans="1:8" ht="16.5">
      <c r="A14" s="344" t="s">
        <v>48</v>
      </c>
      <c r="B14" s="325">
        <v>10049871.367821945</v>
      </c>
      <c r="C14" s="349">
        <v>0.75825725494774465</v>
      </c>
      <c r="D14" s="340">
        <v>7778758.6508087367</v>
      </c>
      <c r="E14" s="350">
        <v>0.74449048344953528</v>
      </c>
      <c r="F14" s="340">
        <v>4290416.5317857396</v>
      </c>
      <c r="G14" s="349">
        <v>0.73527979653225972</v>
      </c>
      <c r="H14" s="108"/>
    </row>
    <row r="15" spans="1:8" ht="18" thickBot="1">
      <c r="A15" s="344" t="s">
        <v>114</v>
      </c>
      <c r="B15" s="211">
        <v>3204035.93375016</v>
      </c>
      <c r="C15" s="180">
        <v>0.24174274505225457</v>
      </c>
      <c r="D15" s="210">
        <v>2669673.9668474495</v>
      </c>
      <c r="E15" s="348">
        <v>0.25550951655046628</v>
      </c>
      <c r="F15" s="210">
        <v>1544663.5996421576</v>
      </c>
      <c r="G15" s="180">
        <v>0.26472020346773928</v>
      </c>
      <c r="H15" s="108"/>
    </row>
    <row r="16" spans="1:8" ht="18" thickBot="1">
      <c r="A16" s="320" t="s">
        <v>149</v>
      </c>
      <c r="B16" s="316">
        <v>13253907.301572105</v>
      </c>
      <c r="C16" s="337">
        <v>0.99999999999999922</v>
      </c>
      <c r="D16" s="347">
        <v>10448432.617656186</v>
      </c>
      <c r="E16" s="346">
        <v>1.0000000000000016</v>
      </c>
      <c r="F16" s="338">
        <v>5835080.1314278971</v>
      </c>
      <c r="G16" s="337">
        <v>0.999999999999999</v>
      </c>
    </row>
    <row r="21" spans="1:7" ht="16.5" customHeight="1">
      <c r="A21" s="101"/>
      <c r="B21" s="1247" t="s">
        <v>2523</v>
      </c>
      <c r="C21" s="1247"/>
      <c r="D21" s="1247" t="s">
        <v>2301</v>
      </c>
      <c r="E21" s="1247"/>
      <c r="F21" s="1247" t="s">
        <v>2011</v>
      </c>
      <c r="G21" s="1248"/>
    </row>
    <row r="22" spans="1:7" ht="16.5" customHeight="1">
      <c r="A22" s="102" t="s">
        <v>116</v>
      </c>
      <c r="B22" s="103" t="s">
        <v>102</v>
      </c>
      <c r="C22" s="103" t="s">
        <v>103</v>
      </c>
      <c r="D22" s="103" t="s">
        <v>102</v>
      </c>
      <c r="E22" s="103" t="s">
        <v>103</v>
      </c>
      <c r="F22" s="103" t="s">
        <v>102</v>
      </c>
      <c r="G22" s="104" t="s">
        <v>103</v>
      </c>
    </row>
    <row r="23" spans="1:7">
      <c r="A23" s="588" t="s">
        <v>16</v>
      </c>
      <c r="B23" s="580">
        <v>13253907.301572099</v>
      </c>
      <c r="C23" s="581">
        <v>1</v>
      </c>
      <c r="D23" s="582">
        <v>10448432.617656199</v>
      </c>
      <c r="E23" s="583">
        <v>1</v>
      </c>
      <c r="F23" s="580">
        <v>5835080.1314278999</v>
      </c>
      <c r="G23" s="581">
        <v>1</v>
      </c>
    </row>
    <row r="24" spans="1:7">
      <c r="A24" s="587" t="s">
        <v>104</v>
      </c>
      <c r="B24" s="580">
        <v>2714080.8098490001</v>
      </c>
      <c r="C24" s="581">
        <v>0.20477590103011101</v>
      </c>
      <c r="D24" s="582">
        <v>1910082.357476</v>
      </c>
      <c r="E24" s="583">
        <v>0.18281042022018401</v>
      </c>
      <c r="F24" s="580">
        <v>1270946.003972</v>
      </c>
      <c r="G24" s="581">
        <v>0.21781123400973501</v>
      </c>
    </row>
    <row r="25" spans="1:7">
      <c r="A25" s="587" t="s">
        <v>105</v>
      </c>
      <c r="B25" s="580">
        <v>1967764.57212801</v>
      </c>
      <c r="C25" s="581">
        <v>0.14846675228327599</v>
      </c>
      <c r="D25" s="582">
        <v>1578454.87683007</v>
      </c>
      <c r="E25" s="583">
        <v>0.15107097251723101</v>
      </c>
      <c r="F25" s="580">
        <v>771214.69117338804</v>
      </c>
      <c r="G25" s="581">
        <v>0.13216865472328401</v>
      </c>
    </row>
    <row r="26" spans="1:7">
      <c r="A26" s="587" t="s">
        <v>119</v>
      </c>
      <c r="B26" s="580">
        <v>1088467.7778449999</v>
      </c>
      <c r="C26" s="581">
        <v>8.2124293846229796E-2</v>
      </c>
      <c r="D26" s="582">
        <v>878581.07979500003</v>
      </c>
      <c r="E26" s="583">
        <v>8.4087356634749005E-2</v>
      </c>
      <c r="F26" s="580">
        <v>301435.83375500003</v>
      </c>
      <c r="G26" s="581">
        <v>5.1659244940177998E-2</v>
      </c>
    </row>
    <row r="27" spans="1:7" ht="18" customHeight="1">
      <c r="A27" s="587" t="s">
        <v>108</v>
      </c>
      <c r="B27" s="580">
        <v>809459.50979625795</v>
      </c>
      <c r="C27" s="581">
        <v>6.1073273818675597E-2</v>
      </c>
      <c r="D27" s="584">
        <v>608707.26293840597</v>
      </c>
      <c r="E27" s="583">
        <v>5.8258236925391803E-2</v>
      </c>
      <c r="F27" s="580">
        <v>298572.98435717402</v>
      </c>
      <c r="G27" s="581">
        <v>5.1168617676568301E-2</v>
      </c>
    </row>
    <row r="28" spans="1:7">
      <c r="A28" s="587" t="s">
        <v>106</v>
      </c>
      <c r="B28" s="580">
        <v>788283.3</v>
      </c>
      <c r="C28" s="581">
        <v>5.9475540462433897E-2</v>
      </c>
      <c r="D28" s="582">
        <v>485230.68</v>
      </c>
      <c r="E28" s="583">
        <v>4.6440523450382201E-2</v>
      </c>
      <c r="F28" s="580">
        <v>369094.56</v>
      </c>
      <c r="G28" s="581">
        <v>6.3254411539619998E-2</v>
      </c>
    </row>
    <row r="29" spans="1:7" ht="20.25" customHeight="1">
      <c r="A29" s="587" t="s">
        <v>113</v>
      </c>
      <c r="B29" s="580">
        <v>707974.44470914395</v>
      </c>
      <c r="C29" s="581">
        <v>5.3416281599100002E-2</v>
      </c>
      <c r="D29" s="582">
        <v>628507.48449921398</v>
      </c>
      <c r="E29" s="583">
        <v>6.0153279204493898E-2</v>
      </c>
      <c r="F29" s="580">
        <v>360928.58479927399</v>
      </c>
      <c r="G29" s="581">
        <v>6.1854949147193902E-2</v>
      </c>
    </row>
    <row r="30" spans="1:7" ht="17.25" customHeight="1">
      <c r="A30" s="587" t="s">
        <v>123</v>
      </c>
      <c r="B30" s="580">
        <v>635039.13654913299</v>
      </c>
      <c r="C30" s="581">
        <v>4.7913352802294598E-2</v>
      </c>
      <c r="D30" s="582">
        <v>594517.47057804605</v>
      </c>
      <c r="E30" s="583">
        <v>5.6900158361877798E-2</v>
      </c>
      <c r="F30" s="580">
        <v>248999.78643910299</v>
      </c>
      <c r="G30" s="581">
        <v>4.26728992285784E-2</v>
      </c>
    </row>
    <row r="31" spans="1:7" ht="21" customHeight="1">
      <c r="A31" s="587" t="s">
        <v>127</v>
      </c>
      <c r="B31" s="580">
        <v>589267.13225200004</v>
      </c>
      <c r="C31" s="581">
        <v>4.44598803088131E-2</v>
      </c>
      <c r="D31" s="582">
        <v>484192.46700300003</v>
      </c>
      <c r="E31" s="583">
        <v>4.6341158020657802E-2</v>
      </c>
      <c r="F31" s="580">
        <v>286049.46861099999</v>
      </c>
      <c r="G31" s="581">
        <v>4.9022371958583701E-2</v>
      </c>
    </row>
    <row r="32" spans="1:7">
      <c r="A32" s="587" t="s">
        <v>107</v>
      </c>
      <c r="B32" s="580">
        <v>380328.76169339998</v>
      </c>
      <c r="C32" s="581">
        <v>2.8695595422512699E-2</v>
      </c>
      <c r="D32" s="582">
        <v>297397.78618900001</v>
      </c>
      <c r="E32" s="583">
        <v>2.8463387483252299E-2</v>
      </c>
      <c r="F32" s="580">
        <v>180096.9611788</v>
      </c>
      <c r="G32" s="581">
        <v>3.0864522358277999E-2</v>
      </c>
    </row>
    <row r="33" spans="1:8">
      <c r="A33" s="587" t="s">
        <v>112</v>
      </c>
      <c r="B33" s="580">
        <v>369205.92300000001</v>
      </c>
      <c r="C33" s="581">
        <v>2.7856383374298001E-2</v>
      </c>
      <c r="D33" s="582">
        <v>313087.18550000002</v>
      </c>
      <c r="E33" s="583">
        <v>2.9964990631315601E-2</v>
      </c>
      <c r="F33" s="580">
        <v>203077.6575</v>
      </c>
      <c r="G33" s="581">
        <v>3.48028909502405E-2</v>
      </c>
    </row>
    <row r="34" spans="1:8">
      <c r="A34" s="587" t="s">
        <v>125</v>
      </c>
      <c r="B34" s="580">
        <v>312736.95198308001</v>
      </c>
      <c r="C34" s="581">
        <v>2.3595830638258999E-2</v>
      </c>
      <c r="D34" s="582">
        <v>268579.13908803998</v>
      </c>
      <c r="E34" s="583">
        <v>2.57052085146421E-2</v>
      </c>
      <c r="F34" s="580">
        <v>177880.22686220001</v>
      </c>
      <c r="G34" s="581">
        <v>3.04846245219722E-2</v>
      </c>
    </row>
    <row r="35" spans="1:8">
      <c r="A35" s="587" t="s">
        <v>148</v>
      </c>
      <c r="B35" s="580">
        <v>300680.59590000001</v>
      </c>
      <c r="C35" s="581">
        <v>2.2686185217572399E-2</v>
      </c>
      <c r="D35" s="582">
        <v>245251.14290000001</v>
      </c>
      <c r="E35" s="583">
        <v>2.3472529505101501E-2</v>
      </c>
      <c r="F35" s="580">
        <v>143556.3947</v>
      </c>
      <c r="G35" s="581">
        <v>2.4602300476869399E-2</v>
      </c>
    </row>
    <row r="36" spans="1:8">
      <c r="A36" s="587" t="s">
        <v>138</v>
      </c>
      <c r="B36" s="580">
        <v>268612.62416710198</v>
      </c>
      <c r="C36" s="581">
        <v>2.02666744270379E-2</v>
      </c>
      <c r="D36" s="582">
        <v>197728.36039955801</v>
      </c>
      <c r="E36" s="583">
        <v>1.8924212619740598E-2</v>
      </c>
      <c r="F36" s="580">
        <v>114092.990194196</v>
      </c>
      <c r="G36" s="581">
        <v>1.9552943168627299E-2</v>
      </c>
    </row>
    <row r="37" spans="1:8">
      <c r="A37" s="587" t="s">
        <v>120</v>
      </c>
      <c r="B37" s="580">
        <v>218514.664464726</v>
      </c>
      <c r="C37" s="581">
        <v>1.6486810982811601E-2</v>
      </c>
      <c r="D37" s="582">
        <v>158365.83095932601</v>
      </c>
      <c r="E37" s="583">
        <v>1.51568983362838E-2</v>
      </c>
      <c r="F37" s="580">
        <v>101135.577361932</v>
      </c>
      <c r="G37" s="581">
        <v>1.7332337360238301E-2</v>
      </c>
    </row>
    <row r="38" spans="1:8">
      <c r="A38" s="587" t="s">
        <v>151</v>
      </c>
      <c r="B38" s="580">
        <v>209615.93313235301</v>
      </c>
      <c r="C38" s="581">
        <v>1.5815406608999698E-2</v>
      </c>
      <c r="D38" s="582">
        <v>192900.86162956501</v>
      </c>
      <c r="E38" s="583">
        <v>1.8462181715522899E-2</v>
      </c>
      <c r="F38" s="580">
        <v>52225.564971721004</v>
      </c>
      <c r="G38" s="581">
        <v>8.9502738257925003E-3</v>
      </c>
    </row>
    <row r="39" spans="1:8">
      <c r="A39" s="587" t="s">
        <v>150</v>
      </c>
      <c r="B39" s="580">
        <v>186112.31153499999</v>
      </c>
      <c r="C39" s="581">
        <v>1.40420713152961E-2</v>
      </c>
      <c r="D39" s="582">
        <v>166303.81383200001</v>
      </c>
      <c r="E39" s="583">
        <v>1.5916627873062299E-2</v>
      </c>
      <c r="F39" s="580">
        <v>76182.05</v>
      </c>
      <c r="G39" s="581">
        <v>1.3055870405220601E-2</v>
      </c>
    </row>
    <row r="40" spans="1:8">
      <c r="A40" s="587" t="s">
        <v>121</v>
      </c>
      <c r="B40" s="580">
        <v>184366.84044979099</v>
      </c>
      <c r="C40" s="585">
        <v>1.39103764840669E-2</v>
      </c>
      <c r="D40" s="582">
        <v>143549.08640935601</v>
      </c>
      <c r="E40" s="586">
        <v>1.3738815347938501E-2</v>
      </c>
      <c r="F40" s="580">
        <v>81516.006294388004</v>
      </c>
      <c r="G40" s="585">
        <v>1.39699891789558E-2</v>
      </c>
    </row>
    <row r="41" spans="1:8">
      <c r="A41" s="587" t="s">
        <v>122</v>
      </c>
      <c r="B41" s="580">
        <v>180014.8</v>
      </c>
      <c r="C41" s="581">
        <v>1.35820174310897E-2</v>
      </c>
      <c r="D41" s="582">
        <v>180124.84915759999</v>
      </c>
      <c r="E41" s="583">
        <v>1.72394133884941E-2</v>
      </c>
      <c r="F41" s="580">
        <v>108551.85312119999</v>
      </c>
      <c r="G41" s="581">
        <v>1.86033183223203E-2</v>
      </c>
    </row>
    <row r="42" spans="1:8">
      <c r="A42" s="587" t="s">
        <v>135</v>
      </c>
      <c r="B42" s="580">
        <v>176521.8516123</v>
      </c>
      <c r="C42" s="581">
        <v>1.33184764006431E-2</v>
      </c>
      <c r="D42" s="582">
        <v>126994.971490296</v>
      </c>
      <c r="E42" s="583">
        <v>1.21544518816817E-2</v>
      </c>
      <c r="F42" s="580"/>
      <c r="G42" s="581"/>
    </row>
    <row r="43" spans="1:8">
      <c r="A43" s="587" t="s">
        <v>152</v>
      </c>
      <c r="B43" s="580">
        <v>150668.79999999999</v>
      </c>
      <c r="C43" s="581">
        <v>1.1367877907379699E-2</v>
      </c>
      <c r="D43" s="582">
        <v>124556.8</v>
      </c>
      <c r="E43" s="583">
        <v>1.1921099035420799E-2</v>
      </c>
      <c r="F43" s="580">
        <v>92384</v>
      </c>
      <c r="G43" s="581">
        <v>1.58325160784712E-2</v>
      </c>
    </row>
    <row r="44" spans="1:8">
      <c r="A44" s="587" t="s">
        <v>117</v>
      </c>
      <c r="B44" s="580">
        <v>143646.64083951499</v>
      </c>
      <c r="C44" s="581">
        <v>1.08380598695206E-2</v>
      </c>
      <c r="D44" s="582">
        <v>126926.129687234</v>
      </c>
      <c r="E44" s="583">
        <v>1.2147863161097399E-2</v>
      </c>
      <c r="F44" s="580">
        <v>65988.081164585994</v>
      </c>
      <c r="G44" s="581">
        <v>1.13088560359561E-2</v>
      </c>
    </row>
    <row r="45" spans="1:8">
      <c r="A45" s="587" t="s">
        <v>126</v>
      </c>
      <c r="B45" s="580">
        <v>115962.82881200001</v>
      </c>
      <c r="C45" s="581">
        <v>8.7493315120926694E-3</v>
      </c>
      <c r="D45" s="582">
        <v>101360.345386</v>
      </c>
      <c r="E45" s="583">
        <v>9.7010096246127105E-3</v>
      </c>
      <c r="F45" s="580">
        <v>89403.278281999999</v>
      </c>
      <c r="G45" s="581">
        <v>1.53216881805053E-2</v>
      </c>
      <c r="H45" s="108"/>
    </row>
    <row r="46" spans="1:8">
      <c r="A46" s="587" t="s">
        <v>141</v>
      </c>
      <c r="B46" s="580">
        <v>93188.877689800007</v>
      </c>
      <c r="C46" s="581">
        <v>7.0310494535257796E-3</v>
      </c>
      <c r="D46" s="582">
        <v>59153.595284800002</v>
      </c>
      <c r="E46" s="583">
        <v>5.6614802860325501E-3</v>
      </c>
      <c r="F46" s="580">
        <v>32548.150437799999</v>
      </c>
      <c r="G46" s="581">
        <v>5.5780125901775997E-3</v>
      </c>
    </row>
    <row r="47" spans="1:8">
      <c r="A47" s="587" t="s">
        <v>132</v>
      </c>
      <c r="B47" s="580">
        <v>83924.567380160006</v>
      </c>
      <c r="C47" s="581">
        <v>6.3320623473958702E-3</v>
      </c>
      <c r="D47" s="582">
        <v>74984.768487199995</v>
      </c>
      <c r="E47" s="583">
        <v>7.1766523488401204E-3</v>
      </c>
      <c r="F47" s="580">
        <v>49074.170701280003</v>
      </c>
      <c r="G47" s="581">
        <v>8.4101965347425506E-3</v>
      </c>
    </row>
    <row r="48" spans="1:8">
      <c r="A48" s="587" t="s">
        <v>128</v>
      </c>
      <c r="B48" s="580">
        <v>80668.882334099995</v>
      </c>
      <c r="C48" s="581">
        <v>6.0864227052901902E-3</v>
      </c>
      <c r="D48" s="582">
        <v>63857.956854099997</v>
      </c>
      <c r="E48" s="583">
        <v>6.1117259584169796E-3</v>
      </c>
      <c r="F48" s="580">
        <v>40544.965914100001</v>
      </c>
      <c r="G48" s="581">
        <v>6.9484848538280903E-3</v>
      </c>
    </row>
    <row r="49" spans="1:7">
      <c r="A49" s="587" t="s">
        <v>118</v>
      </c>
      <c r="B49" s="580">
        <v>67003.835699999996</v>
      </c>
      <c r="C49" s="581">
        <v>5.0554024692818196E-3</v>
      </c>
      <c r="D49" s="582">
        <v>60041.419620000001</v>
      </c>
      <c r="E49" s="583">
        <v>5.7464522974038802E-3</v>
      </c>
      <c r="F49" s="580">
        <v>52714.907570000003</v>
      </c>
      <c r="G49" s="581">
        <v>9.0341360157294298E-3</v>
      </c>
    </row>
    <row r="50" spans="1:7">
      <c r="A50" s="587" t="s">
        <v>130</v>
      </c>
      <c r="B50" s="580">
        <v>60150.120401100001</v>
      </c>
      <c r="C50" s="581">
        <v>4.5382934279286297E-3</v>
      </c>
      <c r="D50" s="582">
        <v>54191.003729299999</v>
      </c>
      <c r="E50" s="583">
        <v>5.1865199032557104E-3</v>
      </c>
      <c r="F50" s="580">
        <v>43666.298149399998</v>
      </c>
      <c r="G50" s="581">
        <v>7.4834101958963896E-3</v>
      </c>
    </row>
    <row r="51" spans="1:7">
      <c r="A51" s="587" t="s">
        <v>111</v>
      </c>
      <c r="B51" s="580">
        <v>57631.79</v>
      </c>
      <c r="C51" s="581">
        <v>4.3482867873358396E-3</v>
      </c>
      <c r="D51" s="582">
        <v>53562.705000000002</v>
      </c>
      <c r="E51" s="583">
        <v>5.1263866036220197E-3</v>
      </c>
      <c r="F51" s="580">
        <v>31740.455000000002</v>
      </c>
      <c r="G51" s="581">
        <v>5.43959196533481E-3</v>
      </c>
    </row>
    <row r="52" spans="1:7">
      <c r="A52" s="587" t="s">
        <v>131</v>
      </c>
      <c r="B52" s="580">
        <v>53128</v>
      </c>
      <c r="C52" s="581">
        <v>4.0084783144437898E-3</v>
      </c>
      <c r="D52" s="582">
        <v>44884.800000000003</v>
      </c>
      <c r="E52" s="583">
        <v>4.2958404999570796E-3</v>
      </c>
      <c r="F52" s="580">
        <v>25950.400000000001</v>
      </c>
      <c r="G52" s="581">
        <v>4.44730824864434E-3</v>
      </c>
    </row>
    <row r="53" spans="1:7">
      <c r="A53" s="587" t="s">
        <v>129</v>
      </c>
      <c r="B53" s="580">
        <v>52873.776987899997</v>
      </c>
      <c r="C53" s="581">
        <v>3.9892973283152796E-3</v>
      </c>
      <c r="D53" s="582">
        <v>50063.376987900003</v>
      </c>
      <c r="E53" s="583">
        <v>4.7914724456662398E-3</v>
      </c>
      <c r="F53" s="580">
        <v>37186.776987899997</v>
      </c>
      <c r="G53" s="581">
        <v>6.3729676628793896E-3</v>
      </c>
    </row>
    <row r="54" spans="1:7">
      <c r="A54" s="587" t="s">
        <v>153</v>
      </c>
      <c r="B54" s="580">
        <v>42924.06</v>
      </c>
      <c r="C54" s="581">
        <v>3.2385966661249098E-3</v>
      </c>
      <c r="D54" s="582">
        <v>36071.19</v>
      </c>
      <c r="E54" s="583">
        <v>3.4523063238255901E-3</v>
      </c>
      <c r="F54" s="580">
        <v>26651.7</v>
      </c>
      <c r="G54" s="581">
        <v>4.5674951156974199E-3</v>
      </c>
    </row>
    <row r="55" spans="1:7">
      <c r="A55" s="587" t="s">
        <v>143</v>
      </c>
      <c r="B55" s="580">
        <v>41112.022043999998</v>
      </c>
      <c r="C55" s="581">
        <v>3.1018794011878699E-3</v>
      </c>
      <c r="D55" s="584">
        <v>37123.713186000001</v>
      </c>
      <c r="E55" s="583">
        <v>3.5530413550513601E-3</v>
      </c>
      <c r="F55" s="580">
        <v>23359.992522</v>
      </c>
      <c r="G55" s="581">
        <v>4.0033713326715903E-3</v>
      </c>
    </row>
    <row r="56" spans="1:7" ht="18.75" customHeight="1">
      <c r="A56" s="587" t="s">
        <v>146</v>
      </c>
      <c r="B56" s="580">
        <v>36934.451999999997</v>
      </c>
      <c r="C56" s="581">
        <v>2.7866840441549598E-3</v>
      </c>
      <c r="D56" s="582">
        <v>28427.328000000001</v>
      </c>
      <c r="E56" s="583">
        <v>2.7207265472490401E-3</v>
      </c>
      <c r="F56" s="580">
        <v>19667.580000000002</v>
      </c>
      <c r="G56" s="581">
        <v>3.3705758202136598E-3</v>
      </c>
    </row>
    <row r="57" spans="1:7">
      <c r="A57" s="587" t="s">
        <v>124</v>
      </c>
      <c r="B57" s="580">
        <v>20755.272800737999</v>
      </c>
      <c r="C57" s="581">
        <v>1.56597389196136E-3</v>
      </c>
      <c r="D57" s="582">
        <v>17823.939360856999</v>
      </c>
      <c r="E57" s="583">
        <v>1.70589599541824E-3</v>
      </c>
      <c r="F57" s="580">
        <v>19337.163232536001</v>
      </c>
      <c r="G57" s="581">
        <v>3.3139499024847198E-3</v>
      </c>
    </row>
    <row r="58" spans="1:7">
      <c r="A58" s="587" t="s">
        <v>144</v>
      </c>
      <c r="B58" s="580">
        <v>15802.250961927</v>
      </c>
      <c r="C58" s="581">
        <v>1.19227112445947E-3</v>
      </c>
      <c r="D58" s="582">
        <v>15007.661094745001</v>
      </c>
      <c r="E58" s="583">
        <v>1.43635525479529E-3</v>
      </c>
      <c r="F58" s="580">
        <v>7997.5794663440001</v>
      </c>
      <c r="G58" s="581">
        <v>1.3706031941650299E-3</v>
      </c>
    </row>
    <row r="59" spans="1:7">
      <c r="A59" s="587" t="s">
        <v>133</v>
      </c>
      <c r="B59" s="580">
        <v>15700.603785574</v>
      </c>
      <c r="C59" s="581">
        <v>1.18460190103425E-3</v>
      </c>
      <c r="D59" s="582">
        <v>14534.467087573999</v>
      </c>
      <c r="E59" s="583">
        <v>1.39106673885355E-3</v>
      </c>
      <c r="F59" s="580">
        <v>11397.959684574</v>
      </c>
      <c r="G59" s="581">
        <v>1.95335101281374E-3</v>
      </c>
    </row>
    <row r="60" spans="1:7">
      <c r="A60" s="587" t="s">
        <v>155</v>
      </c>
      <c r="B60" s="580">
        <v>11249.900025000001</v>
      </c>
      <c r="C60" s="581">
        <v>8.48798755644352E-4</v>
      </c>
      <c r="D60" s="582">
        <v>7181.44</v>
      </c>
      <c r="E60" s="583">
        <v>6.8732222935184695E-4</v>
      </c>
      <c r="F60" s="580">
        <v>4023.04</v>
      </c>
      <c r="G60" s="581">
        <v>6.8945754117956295E-4</v>
      </c>
    </row>
    <row r="61" spans="1:7">
      <c r="A61" s="587" t="s">
        <v>134</v>
      </c>
      <c r="B61" s="580">
        <v>9519.2000000000007</v>
      </c>
      <c r="C61" s="581">
        <v>7.1821839276564701E-4</v>
      </c>
      <c r="D61" s="582">
        <v>8187.2</v>
      </c>
      <c r="E61" s="583">
        <v>7.8358164325670603E-4</v>
      </c>
      <c r="F61" s="580">
        <v>4823.2</v>
      </c>
      <c r="G61" s="581">
        <v>8.2658676339714902E-4</v>
      </c>
    </row>
    <row r="62" spans="1:7">
      <c r="A62" s="587" t="s">
        <v>1661</v>
      </c>
      <c r="B62" s="580">
        <v>6834.9987440000004</v>
      </c>
      <c r="C62" s="581">
        <v>5.1569688760304397E-4</v>
      </c>
      <c r="D62" s="582">
        <v>5606.726216</v>
      </c>
      <c r="E62" s="583">
        <v>5.3660930985242005E-4</v>
      </c>
      <c r="F62" s="580">
        <v>5205.2520240000003</v>
      </c>
      <c r="G62" s="581">
        <v>8.9206178951414404E-4</v>
      </c>
    </row>
    <row r="63" spans="1:7">
      <c r="A63" s="587" t="s">
        <v>1725</v>
      </c>
      <c r="B63" s="580">
        <v>3579.9</v>
      </c>
      <c r="C63" s="581">
        <v>2.7010148166460801E-4</v>
      </c>
      <c r="D63" s="582">
        <v>2926.95</v>
      </c>
      <c r="E63" s="583">
        <v>2.8013292587578402E-4</v>
      </c>
      <c r="F63" s="580">
        <v>2506.8000000000002</v>
      </c>
      <c r="G63" s="581">
        <v>4.2960849611958302E-4</v>
      </c>
    </row>
    <row r="64" spans="1:7">
      <c r="A64" s="587" t="s">
        <v>137</v>
      </c>
      <c r="B64" s="580">
        <v>3566.7</v>
      </c>
      <c r="C64" s="581">
        <v>2.6910554894079701E-4</v>
      </c>
      <c r="D64" s="582">
        <v>3370.5149999999999</v>
      </c>
      <c r="E64" s="583">
        <v>3.2258570479790099E-4</v>
      </c>
      <c r="F64" s="580">
        <v>3319.3049999999998</v>
      </c>
      <c r="G64" s="581">
        <v>5.6885337051707896E-4</v>
      </c>
    </row>
    <row r="65" spans="1:7">
      <c r="A65" s="587" t="s">
        <v>154</v>
      </c>
      <c r="B65" s="580">
        <v>31.86</v>
      </c>
      <c r="C65" s="581">
        <v>2.4038194379268801E-6</v>
      </c>
      <c r="D65" s="582">
        <v>31.86</v>
      </c>
      <c r="E65" s="583">
        <v>3.0492611825970602E-6</v>
      </c>
      <c r="F65" s="580">
        <v>31.86</v>
      </c>
      <c r="G65" s="581">
        <v>5.4600792589635902E-6</v>
      </c>
    </row>
    <row r="66" spans="1:7">
      <c r="A66" s="589" t="s">
        <v>142</v>
      </c>
      <c r="B66" s="590">
        <v>0.02</v>
      </c>
      <c r="C66" s="581">
        <v>1.5089889754719899E-9</v>
      </c>
      <c r="D66" s="591">
        <v>0.02</v>
      </c>
      <c r="E66" s="583">
        <v>1.9141627009397702E-9</v>
      </c>
      <c r="F66" s="590">
        <v>0.02</v>
      </c>
      <c r="G66" s="581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69"/>
  <sheetViews>
    <sheetView rightToLeft="1" zoomScaleNormal="100" workbookViewId="0">
      <selection activeCell="D3" sqref="D3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7" width="9.7109375" style="29" customWidth="1"/>
    <col min="8" max="8" width="11.140625" style="29" customWidth="1"/>
    <col min="9" max="9" width="9.7109375" style="29" customWidth="1"/>
    <col min="10" max="10" width="10.28515625" style="29" customWidth="1"/>
    <col min="11" max="16" width="9.7109375" style="29" customWidth="1"/>
    <col min="17" max="17" width="10.140625" style="29" bestFit="1" customWidth="1"/>
    <col min="18" max="27" width="10.140625" style="29" customWidth="1"/>
    <col min="28" max="30" width="10.7109375" style="29" bestFit="1" customWidth="1"/>
    <col min="31" max="16384" width="9.140625" style="29"/>
  </cols>
  <sheetData>
    <row r="1" spans="1:30" ht="15">
      <c r="A1" s="29"/>
      <c r="B1" s="29"/>
      <c r="C1" s="29"/>
      <c r="D1" s="201" t="s">
        <v>34</v>
      </c>
      <c r="E1" s="201" t="s">
        <v>35</v>
      </c>
      <c r="F1" s="201" t="s">
        <v>36</v>
      </c>
      <c r="G1" s="201" t="s">
        <v>37</v>
      </c>
      <c r="H1" s="201" t="s">
        <v>38</v>
      </c>
      <c r="I1" s="201" t="s">
        <v>39</v>
      </c>
      <c r="J1" s="201" t="s">
        <v>40</v>
      </c>
      <c r="K1" s="201" t="s">
        <v>41</v>
      </c>
      <c r="L1" s="201" t="s">
        <v>42</v>
      </c>
      <c r="M1" s="201" t="s">
        <v>43</v>
      </c>
      <c r="N1" s="201" t="s">
        <v>44</v>
      </c>
      <c r="O1" s="201" t="s">
        <v>169</v>
      </c>
      <c r="P1" s="201" t="s">
        <v>176</v>
      </c>
      <c r="Q1" s="201" t="s">
        <v>1493</v>
      </c>
      <c r="R1" s="201" t="s">
        <v>1524</v>
      </c>
      <c r="S1" s="201" t="s">
        <v>1574</v>
      </c>
      <c r="T1" s="201" t="s">
        <v>1630</v>
      </c>
      <c r="U1" s="201" t="s">
        <v>1660</v>
      </c>
      <c r="V1" s="201" t="s">
        <v>1724</v>
      </c>
      <c r="W1" s="201" t="s">
        <v>1755</v>
      </c>
      <c r="X1" s="519" t="s">
        <v>1884</v>
      </c>
      <c r="Y1" s="519" t="s">
        <v>1944</v>
      </c>
      <c r="Z1" s="519" t="s">
        <v>1988</v>
      </c>
      <c r="AA1" s="519" t="s">
        <v>2012</v>
      </c>
      <c r="AB1" s="599" t="s">
        <v>2133</v>
      </c>
      <c r="AC1" s="599" t="s">
        <v>2302</v>
      </c>
      <c r="AD1" s="599" t="s">
        <v>2524</v>
      </c>
    </row>
    <row r="2" spans="1:30" ht="14.25" customHeight="1">
      <c r="A2" s="1269" t="s">
        <v>175</v>
      </c>
      <c r="B2" s="1260" t="s">
        <v>17</v>
      </c>
      <c r="C2" s="110" t="s">
        <v>33</v>
      </c>
      <c r="D2" s="31">
        <v>1</v>
      </c>
      <c r="E2" s="31">
        <v>13</v>
      </c>
      <c r="F2" s="31">
        <v>3</v>
      </c>
      <c r="G2" s="93"/>
      <c r="H2" s="31">
        <v>31</v>
      </c>
      <c r="I2" s="93"/>
      <c r="J2" s="31">
        <v>11</v>
      </c>
      <c r="K2" s="31">
        <v>3</v>
      </c>
      <c r="L2" s="93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</row>
    <row r="3" spans="1:30" ht="14.25" customHeight="1">
      <c r="A3" s="1269"/>
      <c r="B3" s="1260"/>
      <c r="C3" s="110" t="s">
        <v>178</v>
      </c>
      <c r="D3" s="31">
        <v>24999.998</v>
      </c>
      <c r="E3" s="31">
        <v>4497018.0949999997</v>
      </c>
      <c r="F3" s="31">
        <v>841846.86600000004</v>
      </c>
      <c r="G3" s="93"/>
      <c r="H3" s="31">
        <v>9505666.7719999999</v>
      </c>
      <c r="I3" s="93"/>
      <c r="J3" s="31">
        <v>2854095.07</v>
      </c>
      <c r="K3" s="31">
        <v>305805</v>
      </c>
      <c r="L3" s="93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</row>
    <row r="4" spans="1:30" ht="14.25" customHeight="1">
      <c r="A4" s="1269"/>
      <c r="B4" s="1260"/>
      <c r="C4" s="110" t="s">
        <v>31</v>
      </c>
      <c r="D4" s="31">
        <v>93.749992500000005</v>
      </c>
      <c r="E4" s="31">
        <v>11571.572236739001</v>
      </c>
      <c r="F4" s="31">
        <v>8673.541883074</v>
      </c>
      <c r="G4" s="93"/>
      <c r="H4" s="31">
        <v>13436.452049887999</v>
      </c>
      <c r="I4" s="93"/>
      <c r="J4" s="31">
        <v>5022.9831815500002</v>
      </c>
      <c r="K4" s="31">
        <v>1083.1546800000001</v>
      </c>
      <c r="L4" s="93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</row>
    <row r="5" spans="1:30" ht="14.25" customHeight="1">
      <c r="A5" s="1269"/>
      <c r="B5" s="1278" t="s">
        <v>18</v>
      </c>
      <c r="C5" s="110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</row>
    <row r="6" spans="1:30" ht="14.25" customHeight="1">
      <c r="A6" s="1269"/>
      <c r="B6" s="1278"/>
      <c r="C6" s="110" t="s">
        <v>178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</row>
    <row r="7" spans="1:30" ht="14.25" customHeight="1">
      <c r="A7" s="1269"/>
      <c r="B7" s="1278"/>
      <c r="C7" s="110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</row>
    <row r="8" spans="1:30" ht="14.25" customHeight="1">
      <c r="A8" s="1269"/>
      <c r="B8" s="1260" t="s">
        <v>48</v>
      </c>
      <c r="C8" s="110" t="s">
        <v>33</v>
      </c>
      <c r="D8" s="80">
        <v>1</v>
      </c>
      <c r="E8" s="80">
        <v>13</v>
      </c>
      <c r="F8" s="80">
        <v>8</v>
      </c>
      <c r="G8" s="80">
        <v>5</v>
      </c>
      <c r="H8" s="80">
        <v>34</v>
      </c>
      <c r="I8" s="80">
        <v>4</v>
      </c>
      <c r="J8" s="80">
        <v>12</v>
      </c>
      <c r="K8" s="80">
        <v>12</v>
      </c>
      <c r="L8" s="80">
        <v>27</v>
      </c>
      <c r="M8" s="80">
        <v>24</v>
      </c>
      <c r="N8" s="80">
        <v>12</v>
      </c>
      <c r="O8" s="80">
        <v>19</v>
      </c>
      <c r="P8" s="80">
        <v>17</v>
      </c>
      <c r="Q8" s="80">
        <v>26</v>
      </c>
      <c r="R8" s="80">
        <v>256</v>
      </c>
      <c r="S8" s="80">
        <v>9</v>
      </c>
      <c r="T8" s="80">
        <v>15</v>
      </c>
      <c r="U8" s="80">
        <v>42</v>
      </c>
      <c r="V8" s="80">
        <v>6156</v>
      </c>
      <c r="W8" s="80">
        <v>47</v>
      </c>
      <c r="X8" s="80">
        <v>11</v>
      </c>
      <c r="Y8" s="80">
        <v>7</v>
      </c>
      <c r="Z8" s="80">
        <v>8</v>
      </c>
      <c r="AA8" s="80">
        <v>705</v>
      </c>
      <c r="AB8" s="80">
        <v>341</v>
      </c>
      <c r="AC8" s="80">
        <v>118</v>
      </c>
      <c r="AD8" s="80">
        <v>3234</v>
      </c>
    </row>
    <row r="9" spans="1:30" ht="14.25" customHeight="1">
      <c r="A9" s="1269"/>
      <c r="B9" s="1260"/>
      <c r="C9" s="110" t="s">
        <v>178</v>
      </c>
      <c r="D9" s="80">
        <v>24999.998</v>
      </c>
      <c r="E9" s="80">
        <v>4497018.0949999997</v>
      </c>
      <c r="F9" s="80">
        <v>949070.19200000004</v>
      </c>
      <c r="G9" s="80">
        <v>57369.071000000004</v>
      </c>
      <c r="H9" s="80">
        <v>9871561.3190000001</v>
      </c>
      <c r="I9" s="80">
        <v>15000</v>
      </c>
      <c r="J9" s="80">
        <v>2856595.07</v>
      </c>
      <c r="K9" s="80">
        <v>931610.98600000003</v>
      </c>
      <c r="L9" s="80">
        <v>2069056.6510000001</v>
      </c>
      <c r="M9" s="80">
        <v>4773750.9969999995</v>
      </c>
      <c r="N9" s="80">
        <v>1239847.0589999999</v>
      </c>
      <c r="O9" s="80">
        <v>10160683.375</v>
      </c>
      <c r="P9" s="80">
        <v>4094423.429</v>
      </c>
      <c r="Q9" s="80">
        <v>2826784.426</v>
      </c>
      <c r="R9" s="80">
        <v>18320929.502</v>
      </c>
      <c r="S9" s="80">
        <v>2877197.3289999999</v>
      </c>
      <c r="T9" s="80">
        <v>9998184.4499999993</v>
      </c>
      <c r="U9" s="80">
        <v>3141454.7939999998</v>
      </c>
      <c r="V9" s="80">
        <v>373649.75200000004</v>
      </c>
      <c r="W9" s="80">
        <v>17576825.052000001</v>
      </c>
      <c r="X9" s="80">
        <v>670012.9310000001</v>
      </c>
      <c r="Y9" s="80">
        <v>1531041.936</v>
      </c>
      <c r="Z9" s="80">
        <v>586895.53599999996</v>
      </c>
      <c r="AA9" s="80">
        <v>15462899.392000001</v>
      </c>
      <c r="AB9" s="80">
        <v>23838578.217</v>
      </c>
      <c r="AC9" s="80">
        <v>1884785.777</v>
      </c>
      <c r="AD9" s="80">
        <v>3665582.2310000001</v>
      </c>
    </row>
    <row r="10" spans="1:30" ht="14.25" customHeight="1">
      <c r="A10" s="1269"/>
      <c r="B10" s="1260"/>
      <c r="C10" s="110" t="s">
        <v>31</v>
      </c>
      <c r="D10" s="80">
        <v>93.749992500000005</v>
      </c>
      <c r="E10" s="80">
        <v>11571.572236739001</v>
      </c>
      <c r="F10" s="80">
        <v>8985.5519199299997</v>
      </c>
      <c r="G10" s="80">
        <v>71.512670008000001</v>
      </c>
      <c r="H10" s="80">
        <v>14204.006816775</v>
      </c>
      <c r="I10" s="80">
        <v>46.07</v>
      </c>
      <c r="J10" s="80">
        <v>5062.2331815500002</v>
      </c>
      <c r="K10" s="80">
        <v>2277.8828972600004</v>
      </c>
      <c r="L10" s="80">
        <v>2964.97708715</v>
      </c>
      <c r="M10" s="80">
        <v>10920.978953096001</v>
      </c>
      <c r="N10" s="80">
        <v>1841.9862697900001</v>
      </c>
      <c r="O10" s="80">
        <v>40344.645066038996</v>
      </c>
      <c r="P10" s="80">
        <v>10496.241383355</v>
      </c>
      <c r="Q10" s="80">
        <v>1080.731154739</v>
      </c>
      <c r="R10" s="80">
        <v>15025.942972317</v>
      </c>
      <c r="S10" s="80">
        <v>9470.50203005</v>
      </c>
      <c r="T10" s="80">
        <v>17184.008825000001</v>
      </c>
      <c r="U10" s="80">
        <v>10030.469750995</v>
      </c>
      <c r="V10" s="80">
        <v>791.87444715700008</v>
      </c>
      <c r="W10" s="80">
        <v>30276.610045560003</v>
      </c>
      <c r="X10" s="80">
        <v>870.89314392599999</v>
      </c>
      <c r="Y10" s="80">
        <v>5739.7877497119998</v>
      </c>
      <c r="Z10" s="80">
        <v>2037.6429867280001</v>
      </c>
      <c r="AA10" s="80">
        <v>97473.688589530997</v>
      </c>
      <c r="AB10" s="80">
        <v>46509.645495209399</v>
      </c>
      <c r="AC10" s="80">
        <v>10256.905924507999</v>
      </c>
      <c r="AD10" s="80">
        <v>11897.257806332</v>
      </c>
    </row>
    <row r="11" spans="1:30" ht="14.25" customHeight="1">
      <c r="A11" s="1269" t="s">
        <v>174</v>
      </c>
      <c r="B11" s="1260" t="s">
        <v>17</v>
      </c>
      <c r="C11" s="110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</row>
    <row r="12" spans="1:30" ht="14.25" customHeight="1">
      <c r="A12" s="1269"/>
      <c r="B12" s="1260"/>
      <c r="C12" s="110" t="s">
        <v>178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</row>
    <row r="13" spans="1:30" ht="14.25" customHeight="1">
      <c r="A13" s="1269"/>
      <c r="B13" s="1260"/>
      <c r="C13" s="110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</row>
    <row r="14" spans="1:30" ht="14.25" customHeight="1">
      <c r="A14" s="1269"/>
      <c r="B14" s="1260" t="s">
        <v>18</v>
      </c>
      <c r="C14" s="110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</row>
    <row r="15" spans="1:30" ht="14.25" customHeight="1">
      <c r="A15" s="1269"/>
      <c r="B15" s="1260"/>
      <c r="C15" s="110" t="s">
        <v>178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</row>
    <row r="16" spans="1:30" ht="14.25" customHeight="1">
      <c r="A16" s="1269"/>
      <c r="B16" s="1260"/>
      <c r="C16" s="110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</row>
    <row r="17" spans="1:30" ht="14.25" customHeight="1">
      <c r="A17" s="1269"/>
      <c r="B17" s="1260" t="s">
        <v>48</v>
      </c>
      <c r="C17" s="110" t="s">
        <v>33</v>
      </c>
      <c r="D17" s="80">
        <v>617</v>
      </c>
      <c r="E17" s="80">
        <v>883</v>
      </c>
      <c r="F17" s="80">
        <v>182</v>
      </c>
      <c r="G17" s="80">
        <v>834</v>
      </c>
      <c r="H17" s="80">
        <v>175</v>
      </c>
      <c r="I17" s="80">
        <v>168</v>
      </c>
      <c r="J17" s="80">
        <v>107</v>
      </c>
      <c r="K17" s="80">
        <v>157</v>
      </c>
      <c r="L17" s="80">
        <v>119</v>
      </c>
      <c r="M17" s="80">
        <v>261</v>
      </c>
      <c r="N17" s="80">
        <v>758</v>
      </c>
      <c r="O17" s="80">
        <v>898</v>
      </c>
      <c r="P17" s="80">
        <v>2599</v>
      </c>
      <c r="Q17" s="80">
        <v>17268</v>
      </c>
      <c r="R17" s="80">
        <v>6346</v>
      </c>
      <c r="S17" s="80">
        <v>168</v>
      </c>
      <c r="T17" s="80">
        <v>122</v>
      </c>
      <c r="U17" s="80">
        <v>180</v>
      </c>
      <c r="V17" s="80">
        <v>136</v>
      </c>
      <c r="W17" s="80">
        <v>109</v>
      </c>
      <c r="X17" s="80">
        <v>163</v>
      </c>
      <c r="Y17" s="80">
        <v>138</v>
      </c>
      <c r="Z17" s="80">
        <v>160</v>
      </c>
      <c r="AA17" s="80">
        <v>235</v>
      </c>
      <c r="AB17" s="80">
        <v>51</v>
      </c>
      <c r="AC17" s="80">
        <v>68</v>
      </c>
      <c r="AD17" s="80">
        <v>82</v>
      </c>
    </row>
    <row r="18" spans="1:30" ht="14.25" customHeight="1">
      <c r="A18" s="1269"/>
      <c r="B18" s="1260"/>
      <c r="C18" s="110" t="s">
        <v>178</v>
      </c>
      <c r="D18" s="80">
        <v>1271210.0109999999</v>
      </c>
      <c r="E18" s="80">
        <v>6275080.8389999997</v>
      </c>
      <c r="F18" s="80">
        <v>2890389.736</v>
      </c>
      <c r="G18" s="80">
        <v>5857589.3839999996</v>
      </c>
      <c r="H18" s="80">
        <v>3392577.52</v>
      </c>
      <c r="I18" s="80">
        <v>7399640.2599999998</v>
      </c>
      <c r="J18" s="80">
        <v>4542743.7589999996</v>
      </c>
      <c r="K18" s="80">
        <v>5053833.7050000001</v>
      </c>
      <c r="L18" s="80">
        <v>2322421.6359999999</v>
      </c>
      <c r="M18" s="80">
        <v>6774353.9960000003</v>
      </c>
      <c r="N18" s="80">
        <v>4278809.4790000003</v>
      </c>
      <c r="O18" s="80">
        <v>15769404.568</v>
      </c>
      <c r="P18" s="80">
        <v>6551906.0619999999</v>
      </c>
      <c r="Q18" s="80">
        <v>8485695.966</v>
      </c>
      <c r="R18" s="80">
        <v>9565352.5829999987</v>
      </c>
      <c r="S18" s="80">
        <v>6129674.3389999997</v>
      </c>
      <c r="T18" s="80">
        <v>4719580.0149999997</v>
      </c>
      <c r="U18" s="80">
        <v>5174584.2379999999</v>
      </c>
      <c r="V18" s="80">
        <v>5482456.9220000003</v>
      </c>
      <c r="W18" s="80">
        <v>2361421.7889999999</v>
      </c>
      <c r="X18" s="80">
        <v>6478899.2809999995</v>
      </c>
      <c r="Y18" s="80">
        <v>5611559.699</v>
      </c>
      <c r="Z18" s="80">
        <v>8122074.2740000002</v>
      </c>
      <c r="AA18" s="80">
        <v>14271245.275999999</v>
      </c>
      <c r="AB18" s="80">
        <v>3530502.7759999996</v>
      </c>
      <c r="AC18" s="80">
        <v>3745220.3589999997</v>
      </c>
      <c r="AD18" s="80">
        <v>3912112.034</v>
      </c>
    </row>
    <row r="19" spans="1:30" ht="14.25" customHeight="1">
      <c r="A19" s="1269"/>
      <c r="B19" s="1260"/>
      <c r="C19" s="110" t="s">
        <v>31</v>
      </c>
      <c r="D19" s="80">
        <v>3255.183195263</v>
      </c>
      <c r="E19" s="80">
        <v>14276.527330482999</v>
      </c>
      <c r="F19" s="80">
        <v>6696.3851246189997</v>
      </c>
      <c r="G19" s="80">
        <v>12393.442931310001</v>
      </c>
      <c r="H19" s="80">
        <v>11592.477606841001</v>
      </c>
      <c r="I19" s="80">
        <v>23822.650504156998</v>
      </c>
      <c r="J19" s="80">
        <v>19767.641899193997</v>
      </c>
      <c r="K19" s="80">
        <v>28198.596738016</v>
      </c>
      <c r="L19" s="80">
        <v>9267.9611497040005</v>
      </c>
      <c r="M19" s="80">
        <v>24382.090988156</v>
      </c>
      <c r="N19" s="80">
        <v>15961.274030744</v>
      </c>
      <c r="O19" s="80">
        <v>43025.929129127006</v>
      </c>
      <c r="P19" s="80">
        <v>12618.210494973</v>
      </c>
      <c r="Q19" s="80">
        <v>25336.264663855</v>
      </c>
      <c r="R19" s="80">
        <v>33173.517369633999</v>
      </c>
      <c r="S19" s="80">
        <v>18905.426251149998</v>
      </c>
      <c r="T19" s="80">
        <v>13382.783542071</v>
      </c>
      <c r="U19" s="80">
        <v>22143.131835050001</v>
      </c>
      <c r="V19" s="80">
        <v>21697.884546843998</v>
      </c>
      <c r="W19" s="80">
        <v>16578.454365501999</v>
      </c>
      <c r="X19" s="80">
        <v>28858.523826204</v>
      </c>
      <c r="Y19" s="80">
        <v>27920.530930512999</v>
      </c>
      <c r="Z19" s="80">
        <v>38990.792456987001</v>
      </c>
      <c r="AA19" s="80">
        <v>72882.530499916</v>
      </c>
      <c r="AB19" s="80">
        <v>20842.472495004</v>
      </c>
      <c r="AC19" s="80">
        <v>47979.707496349998</v>
      </c>
      <c r="AD19" s="80">
        <v>66656.990411324005</v>
      </c>
    </row>
    <row r="20" spans="1:30" ht="14.25" customHeight="1">
      <c r="A20" s="1269" t="s">
        <v>1484</v>
      </c>
      <c r="B20" s="1260" t="s">
        <v>17</v>
      </c>
      <c r="C20" s="110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</row>
    <row r="21" spans="1:30" ht="14.25" customHeight="1">
      <c r="A21" s="1269"/>
      <c r="B21" s="1260"/>
      <c r="C21" s="110" t="s">
        <v>178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</row>
    <row r="22" spans="1:30" ht="14.25" customHeight="1">
      <c r="A22" s="1269"/>
      <c r="B22" s="1260"/>
      <c r="C22" s="110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</row>
    <row r="23" spans="1:30" ht="14.25" customHeight="1">
      <c r="A23" s="1269"/>
      <c r="B23" s="1278" t="s">
        <v>18</v>
      </c>
      <c r="C23" s="110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</row>
    <row r="24" spans="1:30" ht="14.25" customHeight="1">
      <c r="A24" s="1269"/>
      <c r="B24" s="1278"/>
      <c r="C24" s="110" t="s">
        <v>178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</row>
    <row r="25" spans="1:30" ht="14.25" customHeight="1">
      <c r="A25" s="1269"/>
      <c r="B25" s="1278"/>
      <c r="C25" s="110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</row>
    <row r="26" spans="1:30" ht="14.25" customHeight="1">
      <c r="A26" s="1269"/>
      <c r="B26" s="1260" t="s">
        <v>48</v>
      </c>
      <c r="C26" s="110" t="s">
        <v>33</v>
      </c>
      <c r="D26" s="80">
        <v>1095572</v>
      </c>
      <c r="E26" s="80">
        <v>1545827</v>
      </c>
      <c r="F26" s="80">
        <v>2121452</v>
      </c>
      <c r="G26" s="80">
        <v>3505427</v>
      </c>
      <c r="H26" s="80">
        <v>3807707</v>
      </c>
      <c r="I26" s="80">
        <v>5743238</v>
      </c>
      <c r="J26" s="80">
        <v>7871776</v>
      </c>
      <c r="K26" s="80">
        <v>5636020</v>
      </c>
      <c r="L26" s="80">
        <v>5236939</v>
      </c>
      <c r="M26" s="80">
        <v>5943887</v>
      </c>
      <c r="N26" s="80">
        <v>6310084</v>
      </c>
      <c r="O26" s="80">
        <v>7123110</v>
      </c>
      <c r="P26" s="80">
        <v>6654959</v>
      </c>
      <c r="Q26" s="80">
        <v>11477882</v>
      </c>
      <c r="R26" s="80">
        <v>9558042</v>
      </c>
      <c r="S26" s="80">
        <v>12370927</v>
      </c>
      <c r="T26" s="80">
        <v>11552000</v>
      </c>
      <c r="U26" s="80">
        <v>14134194</v>
      </c>
      <c r="V26" s="80">
        <v>17034828</v>
      </c>
      <c r="W26" s="80">
        <v>10257810</v>
      </c>
      <c r="X26" s="80">
        <v>16220289</v>
      </c>
      <c r="Y26" s="80">
        <v>16857403</v>
      </c>
      <c r="Z26" s="80">
        <v>28620995</v>
      </c>
      <c r="AA26" s="80">
        <v>32094863</v>
      </c>
      <c r="AB26" s="80">
        <v>31953874</v>
      </c>
      <c r="AC26" s="80">
        <v>49695319</v>
      </c>
      <c r="AD26" s="80">
        <v>35915344</v>
      </c>
    </row>
    <row r="27" spans="1:30" ht="14.25" customHeight="1">
      <c r="A27" s="1269"/>
      <c r="B27" s="1260"/>
      <c r="C27" s="110" t="s">
        <v>178</v>
      </c>
      <c r="D27" s="80">
        <v>10823344.401000001</v>
      </c>
      <c r="E27" s="80">
        <v>18393903.396000002</v>
      </c>
      <c r="F27" s="80">
        <v>28169009.659000002</v>
      </c>
      <c r="G27" s="80">
        <v>37299017.901000001</v>
      </c>
      <c r="H27" s="80">
        <v>49947685.737999998</v>
      </c>
      <c r="I27" s="80">
        <v>74175455.224000007</v>
      </c>
      <c r="J27" s="80">
        <v>108382619.125</v>
      </c>
      <c r="K27" s="80">
        <v>55236019.828000002</v>
      </c>
      <c r="L27" s="80">
        <v>39290475.145999998</v>
      </c>
      <c r="M27" s="80">
        <v>60384060.238000005</v>
      </c>
      <c r="N27" s="80">
        <v>44584265.081</v>
      </c>
      <c r="O27" s="80">
        <v>46453471.958000004</v>
      </c>
      <c r="P27" s="80">
        <v>70965408.618000001</v>
      </c>
      <c r="Q27" s="80">
        <v>135893279.375</v>
      </c>
      <c r="R27" s="80">
        <v>97147190.870000005</v>
      </c>
      <c r="S27" s="80">
        <v>95194243.708000004</v>
      </c>
      <c r="T27" s="80">
        <v>78449358.820000008</v>
      </c>
      <c r="U27" s="80">
        <v>123802089.15200001</v>
      </c>
      <c r="V27" s="80">
        <v>127562876.825</v>
      </c>
      <c r="W27" s="80">
        <v>56654885.034999996</v>
      </c>
      <c r="X27" s="80">
        <v>107985955.222</v>
      </c>
      <c r="Y27" s="80">
        <v>147543283.36899999</v>
      </c>
      <c r="Z27" s="80">
        <v>180541885.18200001</v>
      </c>
      <c r="AA27" s="80">
        <v>139773645.808</v>
      </c>
      <c r="AB27" s="80">
        <v>157034112.43700001</v>
      </c>
      <c r="AC27" s="80">
        <v>269011126.10000002</v>
      </c>
      <c r="AD27" s="80">
        <v>197237351.28299999</v>
      </c>
    </row>
    <row r="28" spans="1:30" ht="14.25" customHeight="1">
      <c r="A28" s="1269"/>
      <c r="B28" s="1260"/>
      <c r="C28" s="110" t="s">
        <v>31</v>
      </c>
      <c r="D28" s="80">
        <v>18246.573858827</v>
      </c>
      <c r="E28" s="80">
        <v>30916.166686466997</v>
      </c>
      <c r="F28" s="80">
        <v>55796.776868898996</v>
      </c>
      <c r="G28" s="80">
        <v>91346.568164158001</v>
      </c>
      <c r="H28" s="80">
        <v>141579.54943345199</v>
      </c>
      <c r="I28" s="80">
        <v>193854.34873850198</v>
      </c>
      <c r="J28" s="80">
        <v>353963.77512343798</v>
      </c>
      <c r="K28" s="80">
        <v>159940.69483413399</v>
      </c>
      <c r="L28" s="80">
        <v>108249.55454662601</v>
      </c>
      <c r="M28" s="80">
        <v>145209.05878126901</v>
      </c>
      <c r="N28" s="80">
        <v>115020.42668876401</v>
      </c>
      <c r="O28" s="80">
        <v>140803.56541580701</v>
      </c>
      <c r="P28" s="80">
        <v>177383.079914217</v>
      </c>
      <c r="Q28" s="80">
        <v>359818.12637651199</v>
      </c>
      <c r="R28" s="80">
        <v>305202.935775447</v>
      </c>
      <c r="S28" s="80">
        <v>334502.957915487</v>
      </c>
      <c r="T28" s="80">
        <v>303156.33091351902</v>
      </c>
      <c r="U28" s="80">
        <v>454476.98305448296</v>
      </c>
      <c r="V28" s="80">
        <v>528890.29505945102</v>
      </c>
      <c r="W28" s="80">
        <v>256475.34657533601</v>
      </c>
      <c r="X28" s="80">
        <v>562968.52078355302</v>
      </c>
      <c r="Y28" s="80">
        <v>789451.13955028204</v>
      </c>
      <c r="Z28" s="80">
        <v>1079672.8140104511</v>
      </c>
      <c r="AA28" s="80">
        <v>1132579.6230321899</v>
      </c>
      <c r="AB28" s="80">
        <v>1423211.91600918</v>
      </c>
      <c r="AC28" s="80">
        <v>3305564.8533979524</v>
      </c>
      <c r="AD28" s="80">
        <v>2310287.1330427262</v>
      </c>
    </row>
    <row r="29" spans="1:30" ht="14.25" customHeight="1">
      <c r="A29" s="1269" t="s">
        <v>177</v>
      </c>
      <c r="B29" s="1260" t="s">
        <v>48</v>
      </c>
      <c r="C29" s="110" t="s">
        <v>33</v>
      </c>
      <c r="D29" s="109">
        <v>1096190</v>
      </c>
      <c r="E29" s="109">
        <v>1546723</v>
      </c>
      <c r="F29" s="109">
        <v>2121642</v>
      </c>
      <c r="G29" s="109">
        <v>3506266</v>
      </c>
      <c r="H29" s="109">
        <v>3807916</v>
      </c>
      <c r="I29" s="109">
        <v>5743410</v>
      </c>
      <c r="J29" s="109">
        <v>7871895</v>
      </c>
      <c r="K29" s="109">
        <v>5636189</v>
      </c>
      <c r="L29" s="109">
        <v>5237085</v>
      </c>
      <c r="M29" s="109">
        <v>5944172</v>
      </c>
      <c r="N29" s="109">
        <v>6310854</v>
      </c>
      <c r="O29" s="109">
        <v>7124027</v>
      </c>
      <c r="P29" s="109">
        <v>6657575</v>
      </c>
      <c r="Q29" s="109">
        <v>11495176</v>
      </c>
      <c r="R29" s="109">
        <v>9564644</v>
      </c>
      <c r="S29" s="109">
        <v>12371104</v>
      </c>
      <c r="T29" s="109">
        <v>11552137</v>
      </c>
      <c r="U29" s="109">
        <v>14134416</v>
      </c>
      <c r="V29" s="109">
        <v>17041120</v>
      </c>
      <c r="W29" s="109">
        <v>10257966</v>
      </c>
      <c r="X29" s="109">
        <v>16220463</v>
      </c>
      <c r="Y29" s="109">
        <v>16857548</v>
      </c>
      <c r="Z29" s="109">
        <v>28621163</v>
      </c>
      <c r="AA29" s="109">
        <v>32095803</v>
      </c>
      <c r="AB29" s="109">
        <v>31954266</v>
      </c>
      <c r="AC29" s="109">
        <v>49695505</v>
      </c>
      <c r="AD29" s="109">
        <v>35918660</v>
      </c>
    </row>
    <row r="30" spans="1:30" ht="14.25" customHeight="1">
      <c r="A30" s="1269"/>
      <c r="B30" s="1260"/>
      <c r="C30" s="110" t="s">
        <v>178</v>
      </c>
      <c r="D30" s="109">
        <v>12119554.41</v>
      </c>
      <c r="E30" s="109">
        <v>29166002.330000002</v>
      </c>
      <c r="F30" s="109">
        <v>32008469.587000001</v>
      </c>
      <c r="G30" s="109">
        <v>43213976.355999999</v>
      </c>
      <c r="H30" s="109">
        <v>63211824.577</v>
      </c>
      <c r="I30" s="109">
        <v>81590095.484000012</v>
      </c>
      <c r="J30" s="109">
        <v>115781957.954</v>
      </c>
      <c r="K30" s="109">
        <v>61221464.519000001</v>
      </c>
      <c r="L30" s="109">
        <v>43681953.432999998</v>
      </c>
      <c r="M30" s="109">
        <v>71932165.231000006</v>
      </c>
      <c r="N30" s="109">
        <v>50102921.619000003</v>
      </c>
      <c r="O30" s="109">
        <v>72383559.901000008</v>
      </c>
      <c r="P30" s="109">
        <v>81611738.108999997</v>
      </c>
      <c r="Q30" s="109">
        <v>147205759.76699999</v>
      </c>
      <c r="R30" s="109">
        <v>125033472.95500001</v>
      </c>
      <c r="S30" s="109">
        <v>104201115.376</v>
      </c>
      <c r="T30" s="109">
        <v>93167123.285000011</v>
      </c>
      <c r="U30" s="109">
        <v>132118128.18400002</v>
      </c>
      <c r="V30" s="109">
        <v>133418983.499</v>
      </c>
      <c r="W30" s="109">
        <v>76593131.876000002</v>
      </c>
      <c r="X30" s="109">
        <v>115134867.434</v>
      </c>
      <c r="Y30" s="109">
        <v>154685885.00399998</v>
      </c>
      <c r="Z30" s="109">
        <v>189250854.99200001</v>
      </c>
      <c r="AA30" s="109">
        <v>169507790.47600001</v>
      </c>
      <c r="AB30" s="109">
        <v>184403193.43000001</v>
      </c>
      <c r="AC30" s="109">
        <v>274641132.236</v>
      </c>
      <c r="AD30" s="109">
        <v>204815045.54799998</v>
      </c>
    </row>
    <row r="31" spans="1:30" ht="14.25" customHeight="1">
      <c r="A31" s="1269"/>
      <c r="B31" s="1260"/>
      <c r="C31" s="110" t="s">
        <v>31</v>
      </c>
      <c r="D31" s="109">
        <v>21595.507046589999</v>
      </c>
      <c r="E31" s="109">
        <v>56764.266253688998</v>
      </c>
      <c r="F31" s="109">
        <v>71478.713913447995</v>
      </c>
      <c r="G31" s="109">
        <v>103811.523765476</v>
      </c>
      <c r="H31" s="109">
        <v>167376.03385706799</v>
      </c>
      <c r="I31" s="109">
        <v>217723.06924265897</v>
      </c>
      <c r="J31" s="109">
        <v>378793.65020418196</v>
      </c>
      <c r="K31" s="109">
        <v>190417.17446940998</v>
      </c>
      <c r="L31" s="109">
        <v>120482.49278348</v>
      </c>
      <c r="M31" s="109">
        <v>180512.12872252101</v>
      </c>
      <c r="N31" s="109">
        <v>132823.686989298</v>
      </c>
      <c r="O31" s="109">
        <v>224174.13961097301</v>
      </c>
      <c r="P31" s="109">
        <v>200497.53179254499</v>
      </c>
      <c r="Q31" s="109">
        <v>386235.122195106</v>
      </c>
      <c r="R31" s="109">
        <v>353402.39611739799</v>
      </c>
      <c r="S31" s="109">
        <v>362878.886196687</v>
      </c>
      <c r="T31" s="109">
        <v>333723.12328059005</v>
      </c>
      <c r="U31" s="109">
        <v>486650.58464052796</v>
      </c>
      <c r="V31" s="109">
        <v>551380.05405345198</v>
      </c>
      <c r="W31" s="109">
        <v>303330.410986398</v>
      </c>
      <c r="X31" s="109">
        <v>592697.93775368307</v>
      </c>
      <c r="Y31" s="109">
        <v>823111.45823050709</v>
      </c>
      <c r="Z31" s="109">
        <v>1120701.249454166</v>
      </c>
      <c r="AA31" s="109">
        <v>1302935.842121637</v>
      </c>
      <c r="AB31" s="109">
        <v>1490564.0339993935</v>
      </c>
      <c r="AC31" s="109">
        <v>3363801.4668188104</v>
      </c>
      <c r="AD31" s="109">
        <v>2388841.381260382</v>
      </c>
    </row>
    <row r="32" spans="1:30" ht="14.25" customHeight="1">
      <c r="A32" s="1269"/>
      <c r="B32" s="1260" t="s">
        <v>172</v>
      </c>
      <c r="C32" s="110" t="s">
        <v>33</v>
      </c>
      <c r="D32" s="80">
        <v>73079.333333333328</v>
      </c>
      <c r="E32" s="80">
        <v>70305.590909090912</v>
      </c>
      <c r="F32" s="80">
        <v>117869</v>
      </c>
      <c r="G32" s="80">
        <v>166965.04761904763</v>
      </c>
      <c r="H32" s="80">
        <v>173087.09090909091</v>
      </c>
      <c r="I32" s="80">
        <v>287170.5</v>
      </c>
      <c r="J32" s="80">
        <v>357813.40909090912</v>
      </c>
      <c r="K32" s="80">
        <v>281809.45</v>
      </c>
      <c r="L32" s="80">
        <v>275636.05263157893</v>
      </c>
      <c r="M32" s="80">
        <v>270189.63636363635</v>
      </c>
      <c r="N32" s="80">
        <v>315542.7</v>
      </c>
      <c r="O32" s="80">
        <v>356201.35</v>
      </c>
      <c r="P32" s="80">
        <v>416098.4375</v>
      </c>
      <c r="Q32" s="80">
        <v>522508</v>
      </c>
      <c r="R32" s="80">
        <v>531369.11111111112</v>
      </c>
      <c r="S32" s="80">
        <v>562322.90909090906</v>
      </c>
      <c r="T32" s="80">
        <v>577606.85</v>
      </c>
      <c r="U32" s="80">
        <v>706720.8</v>
      </c>
      <c r="V32" s="80">
        <v>811481.90476190473</v>
      </c>
      <c r="W32" s="80">
        <v>569887</v>
      </c>
      <c r="X32" s="80">
        <v>772403</v>
      </c>
      <c r="Y32" s="80">
        <v>802740.38095238095</v>
      </c>
      <c r="Z32" s="80">
        <v>1431058.15</v>
      </c>
      <c r="AA32" s="80">
        <v>1689252.7894736843</v>
      </c>
      <c r="AB32" s="80">
        <v>1879662.705882353</v>
      </c>
      <c r="AC32" s="80">
        <v>2160674.1304347827</v>
      </c>
      <c r="AD32" s="80">
        <v>2112862.3529411764</v>
      </c>
    </row>
    <row r="33" spans="1:30" ht="14.25" customHeight="1">
      <c r="A33" s="1269"/>
      <c r="B33" s="1260"/>
      <c r="C33" s="110" t="s">
        <v>178</v>
      </c>
      <c r="D33" s="80">
        <v>807970.29399999999</v>
      </c>
      <c r="E33" s="80">
        <v>1325727.3786363637</v>
      </c>
      <c r="F33" s="80">
        <v>1778248.3103888889</v>
      </c>
      <c r="G33" s="80">
        <v>2057808.3979047618</v>
      </c>
      <c r="H33" s="80">
        <v>2873264.7535000001</v>
      </c>
      <c r="I33" s="80">
        <v>4079504.7742000008</v>
      </c>
      <c r="J33" s="80">
        <v>5262816.2706363639</v>
      </c>
      <c r="K33" s="80">
        <v>3061073.2259499999</v>
      </c>
      <c r="L33" s="80">
        <v>2299050.1806842103</v>
      </c>
      <c r="M33" s="80">
        <v>3269643.8741363641</v>
      </c>
      <c r="N33" s="80">
        <v>2505146.0809500003</v>
      </c>
      <c r="O33" s="80">
        <v>3619177.9950500005</v>
      </c>
      <c r="P33" s="80">
        <v>5100733.6318124998</v>
      </c>
      <c r="Q33" s="80">
        <v>6691170.8984999992</v>
      </c>
      <c r="R33" s="80">
        <v>6946304.0530555565</v>
      </c>
      <c r="S33" s="80">
        <v>4736414.3352727275</v>
      </c>
      <c r="T33" s="80">
        <v>4658356.1642500004</v>
      </c>
      <c r="U33" s="80">
        <v>6605906.4092000006</v>
      </c>
      <c r="V33" s="80">
        <v>6353284.9285238096</v>
      </c>
      <c r="W33" s="80">
        <v>4255173.9931111112</v>
      </c>
      <c r="X33" s="80">
        <v>5482612.7349523809</v>
      </c>
      <c r="Y33" s="80">
        <v>7365994.5239999993</v>
      </c>
      <c r="Z33" s="80">
        <v>9462542.7496000007</v>
      </c>
      <c r="AA33" s="80">
        <v>8921462.6566315796</v>
      </c>
      <c r="AB33" s="80">
        <v>10847246.672352942</v>
      </c>
      <c r="AC33" s="80">
        <v>11940918.792869566</v>
      </c>
      <c r="AD33" s="80">
        <v>12047943.855764704</v>
      </c>
    </row>
    <row r="34" spans="1:30" ht="14.25" customHeight="1">
      <c r="A34" s="1269"/>
      <c r="B34" s="1260"/>
      <c r="C34" s="110" t="s">
        <v>31</v>
      </c>
      <c r="D34" s="80">
        <v>1439.7004697726666</v>
      </c>
      <c r="E34" s="80">
        <v>2580.1939206222273</v>
      </c>
      <c r="F34" s="80">
        <v>3971.0396618582217</v>
      </c>
      <c r="G34" s="80">
        <v>4943.4058935940948</v>
      </c>
      <c r="H34" s="80">
        <v>7608.0015389576356</v>
      </c>
      <c r="I34" s="80">
        <v>10886.153462132948</v>
      </c>
      <c r="J34" s="80">
        <v>17217.893191099181</v>
      </c>
      <c r="K34" s="80">
        <v>9520.8587234704992</v>
      </c>
      <c r="L34" s="80">
        <v>6341.183830709474</v>
      </c>
      <c r="M34" s="80">
        <v>8205.0967601145912</v>
      </c>
      <c r="N34" s="80">
        <v>6641.1843494649002</v>
      </c>
      <c r="O34" s="80">
        <v>11208.70698054865</v>
      </c>
      <c r="P34" s="80">
        <v>12531.095737034062</v>
      </c>
      <c r="Q34" s="80">
        <v>17556.141917959365</v>
      </c>
      <c r="R34" s="80">
        <v>19633.466450966556</v>
      </c>
      <c r="S34" s="80">
        <v>16494.494827122136</v>
      </c>
      <c r="T34" s="80">
        <v>16686.156164029504</v>
      </c>
      <c r="U34" s="80">
        <v>24332.529232026398</v>
      </c>
      <c r="V34" s="80">
        <v>26256.19305016438</v>
      </c>
      <c r="W34" s="80">
        <v>16851.689499244334</v>
      </c>
      <c r="X34" s="80">
        <v>28223.711321603954</v>
      </c>
      <c r="Y34" s="80">
        <v>39195.783725262241</v>
      </c>
      <c r="Z34" s="80">
        <v>56035.062472708305</v>
      </c>
      <c r="AA34" s="80">
        <v>68575.570637980898</v>
      </c>
      <c r="AB34" s="80">
        <v>87680.237294081962</v>
      </c>
      <c r="AC34" s="80">
        <v>146252.23768777438</v>
      </c>
      <c r="AD34" s="80">
        <v>140520.0812506107</v>
      </c>
    </row>
    <row r="35" spans="1:30" ht="14.25" customHeight="1">
      <c r="A35" s="29"/>
      <c r="B35" s="29"/>
      <c r="C35" s="110" t="s">
        <v>336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</row>
    <row r="37" spans="1:30" ht="15">
      <c r="A37" s="29"/>
      <c r="B37" s="29"/>
      <c r="C37" s="29"/>
      <c r="D37" s="201" t="s">
        <v>1524</v>
      </c>
      <c r="E37" s="201" t="s">
        <v>1574</v>
      </c>
      <c r="F37" s="201" t="s">
        <v>1630</v>
      </c>
      <c r="G37" s="201" t="s">
        <v>1660</v>
      </c>
      <c r="H37" s="201" t="s">
        <v>1724</v>
      </c>
      <c r="I37" s="201" t="s">
        <v>1755</v>
      </c>
      <c r="J37" s="201" t="s">
        <v>1884</v>
      </c>
      <c r="K37" s="201" t="s">
        <v>1944</v>
      </c>
      <c r="L37" s="201" t="s">
        <v>1988</v>
      </c>
      <c r="M37" s="201" t="s">
        <v>2012</v>
      </c>
      <c r="N37" s="201" t="s">
        <v>2133</v>
      </c>
      <c r="O37" s="201" t="s">
        <v>2302</v>
      </c>
      <c r="P37" s="201" t="s">
        <v>2524</v>
      </c>
    </row>
    <row r="38" spans="1:30" ht="16.5" customHeight="1">
      <c r="A38" s="381" t="s">
        <v>175</v>
      </c>
      <c r="B38" s="380" t="s">
        <v>48</v>
      </c>
      <c r="C38" s="110" t="s">
        <v>31</v>
      </c>
      <c r="D38" s="600">
        <v>15025.942972317</v>
      </c>
      <c r="E38" s="600">
        <v>9470.50203005</v>
      </c>
      <c r="F38" s="600">
        <v>17184.008825000001</v>
      </c>
      <c r="G38" s="600">
        <v>10030.469750995</v>
      </c>
      <c r="H38" s="600">
        <v>791.87444715700008</v>
      </c>
      <c r="I38" s="600">
        <v>30276.610045560003</v>
      </c>
      <c r="J38" s="600">
        <v>870.89314392599999</v>
      </c>
      <c r="K38" s="600">
        <v>5739.7877497119998</v>
      </c>
      <c r="L38" s="600">
        <v>2037.6429867280001</v>
      </c>
      <c r="M38" s="600">
        <v>97473.688589530997</v>
      </c>
      <c r="N38" s="600">
        <v>46509.645495209399</v>
      </c>
      <c r="O38" s="600">
        <v>10256.905924507999</v>
      </c>
      <c r="P38" s="600">
        <v>11897.257806332</v>
      </c>
    </row>
    <row r="39" spans="1:30" ht="16.5" customHeight="1">
      <c r="A39" s="381" t="s">
        <v>174</v>
      </c>
      <c r="B39" s="380" t="s">
        <v>48</v>
      </c>
      <c r="C39" s="110" t="s">
        <v>31</v>
      </c>
      <c r="D39" s="600">
        <v>33173.517369633999</v>
      </c>
      <c r="E39" s="600">
        <v>18905.426251149998</v>
      </c>
      <c r="F39" s="600">
        <v>13382.783542071</v>
      </c>
      <c r="G39" s="600">
        <v>22143.131835050001</v>
      </c>
      <c r="H39" s="600">
        <v>21697.884546843998</v>
      </c>
      <c r="I39" s="600">
        <v>16578.454365501999</v>
      </c>
      <c r="J39" s="600">
        <v>28858.523826204</v>
      </c>
      <c r="K39" s="600">
        <v>27920.530930512999</v>
      </c>
      <c r="L39" s="600">
        <v>38990.792456987001</v>
      </c>
      <c r="M39" s="600">
        <v>72882.530499916</v>
      </c>
      <c r="N39" s="600">
        <v>20842.472495004</v>
      </c>
      <c r="O39" s="600">
        <v>47979.707496349998</v>
      </c>
      <c r="P39" s="600">
        <v>66656.990411324005</v>
      </c>
    </row>
    <row r="40" spans="1:30" ht="15" customHeight="1">
      <c r="A40" s="381" t="s">
        <v>1484</v>
      </c>
      <c r="B40" s="380" t="s">
        <v>48</v>
      </c>
      <c r="C40" s="110" t="s">
        <v>31</v>
      </c>
      <c r="D40" s="600">
        <v>305202.935775447</v>
      </c>
      <c r="E40" s="600">
        <v>334502.957915487</v>
      </c>
      <c r="F40" s="600">
        <v>303156.33091351902</v>
      </c>
      <c r="G40" s="600">
        <v>454476.98305448296</v>
      </c>
      <c r="H40" s="600">
        <v>528890.29505945102</v>
      </c>
      <c r="I40" s="600">
        <v>256475.34657533601</v>
      </c>
      <c r="J40" s="600">
        <v>562968.52078355302</v>
      </c>
      <c r="K40" s="600">
        <v>789451.13955028204</v>
      </c>
      <c r="L40" s="600">
        <v>1079672.8140104511</v>
      </c>
      <c r="M40" s="600">
        <v>1132579.6230321899</v>
      </c>
      <c r="N40" s="600">
        <v>1423211.91600918</v>
      </c>
      <c r="O40" s="600">
        <v>3305564.8533979524</v>
      </c>
      <c r="P40" s="600">
        <v>2310287.1330427262</v>
      </c>
    </row>
    <row r="41" spans="1:30" ht="15" customHeight="1">
      <c r="A41" s="380" t="s">
        <v>177</v>
      </c>
      <c r="B41" s="380" t="s">
        <v>48</v>
      </c>
      <c r="C41" s="110" t="s">
        <v>31</v>
      </c>
      <c r="D41" s="109">
        <v>353402.39611739799</v>
      </c>
      <c r="E41" s="109">
        <v>362878.886196687</v>
      </c>
      <c r="F41" s="109">
        <v>333723.12328059005</v>
      </c>
      <c r="G41" s="109">
        <v>486650.58464052796</v>
      </c>
      <c r="H41" s="109">
        <v>551380.05405345198</v>
      </c>
      <c r="I41" s="109">
        <v>303330.410986398</v>
      </c>
      <c r="J41" s="109">
        <v>592697.93775368307</v>
      </c>
      <c r="K41" s="109">
        <v>823111.45823050709</v>
      </c>
      <c r="L41" s="109">
        <v>1120701.249454166</v>
      </c>
      <c r="M41" s="109">
        <v>1302935.842121637</v>
      </c>
      <c r="N41" s="109">
        <v>1490564.0339993935</v>
      </c>
      <c r="O41" s="109">
        <v>3363801.4668188104</v>
      </c>
      <c r="P41" s="109">
        <v>2388841.381260382</v>
      </c>
    </row>
    <row r="43" spans="1:30" ht="18.75" thickBot="1"/>
    <row r="44" spans="1:30" ht="38.25" thickBot="1">
      <c r="A44" s="1279" t="s">
        <v>1748</v>
      </c>
      <c r="B44" s="1279" t="s">
        <v>19</v>
      </c>
      <c r="C44" s="1279"/>
      <c r="D44" s="1276"/>
      <c r="E44" s="1230" t="s">
        <v>230</v>
      </c>
      <c r="F44" s="1230"/>
      <c r="G44" s="1230"/>
      <c r="H44" s="379" t="s">
        <v>1760</v>
      </c>
      <c r="I44" s="1230" t="s">
        <v>231</v>
      </c>
      <c r="J44" s="1230"/>
    </row>
    <row r="45" spans="1:30" ht="34.5">
      <c r="A45" s="1280"/>
      <c r="B45" s="1280"/>
      <c r="C45" s="1280"/>
      <c r="D45" s="1277"/>
      <c r="E45" s="172" t="s">
        <v>2528</v>
      </c>
      <c r="F45" s="216" t="s">
        <v>2305</v>
      </c>
      <c r="G45" s="216" t="s">
        <v>2533</v>
      </c>
      <c r="H45" s="378" t="s">
        <v>2526</v>
      </c>
      <c r="I45" s="216" t="s">
        <v>232</v>
      </c>
      <c r="J45" s="334" t="s">
        <v>333</v>
      </c>
    </row>
    <row r="46" spans="1:30" ht="16.5">
      <c r="A46" s="1263" t="s">
        <v>175</v>
      </c>
      <c r="B46" s="1271" t="s">
        <v>17</v>
      </c>
      <c r="C46" s="1272"/>
      <c r="D46" s="592" t="s">
        <v>180</v>
      </c>
      <c r="E46" s="593">
        <v>3003</v>
      </c>
      <c r="F46" s="593">
        <v>6</v>
      </c>
      <c r="G46" s="593">
        <v>2</v>
      </c>
      <c r="H46" s="594">
        <v>3201</v>
      </c>
      <c r="I46" s="595">
        <v>499.5</v>
      </c>
      <c r="J46" s="595">
        <v>1500.5</v>
      </c>
    </row>
    <row r="47" spans="1:30" ht="16.5">
      <c r="A47" s="1263"/>
      <c r="B47" s="1271"/>
      <c r="C47" s="1272"/>
      <c r="D47" s="592" t="s">
        <v>2168</v>
      </c>
      <c r="E47" s="596">
        <v>3081010.6710000001</v>
      </c>
      <c r="F47" s="596">
        <v>1243355.53</v>
      </c>
      <c r="G47" s="596">
        <v>431500</v>
      </c>
      <c r="H47" s="597">
        <v>5624938.1519999998</v>
      </c>
      <c r="I47" s="595">
        <v>1.4779804301027237</v>
      </c>
      <c r="J47" s="595">
        <v>6.1402333047508693</v>
      </c>
    </row>
    <row r="48" spans="1:30" ht="16.5">
      <c r="A48" s="1263"/>
      <c r="B48" s="1271"/>
      <c r="C48" s="1272"/>
      <c r="D48" s="592" t="s">
        <v>2169</v>
      </c>
      <c r="E48" s="596">
        <v>2954.6055841819998</v>
      </c>
      <c r="F48" s="596">
        <v>6169.077987701</v>
      </c>
      <c r="G48" s="596">
        <v>474.08499999999998</v>
      </c>
      <c r="H48" s="597">
        <v>20432.012150483002</v>
      </c>
      <c r="I48" s="595">
        <v>-0.52106204686138557</v>
      </c>
      <c r="J48" s="595">
        <v>5.2322275207652638</v>
      </c>
    </row>
    <row r="49" spans="1:10" ht="16.5">
      <c r="A49" s="1263"/>
      <c r="B49" s="1273" t="s">
        <v>18</v>
      </c>
      <c r="C49" s="1274"/>
      <c r="D49" s="173" t="s">
        <v>180</v>
      </c>
      <c r="E49" s="374">
        <v>231</v>
      </c>
      <c r="F49" s="374">
        <v>112</v>
      </c>
      <c r="G49" s="374">
        <v>254</v>
      </c>
      <c r="H49" s="377">
        <v>492</v>
      </c>
      <c r="I49" s="372">
        <v>1.0625</v>
      </c>
      <c r="J49" s="372">
        <v>-9.0551181102362155E-2</v>
      </c>
    </row>
    <row r="50" spans="1:10" ht="16.5">
      <c r="A50" s="1263"/>
      <c r="B50" s="1273"/>
      <c r="C50" s="1274"/>
      <c r="D50" s="173" t="s">
        <v>2168</v>
      </c>
      <c r="E50" s="374">
        <v>584571.56000000006</v>
      </c>
      <c r="F50" s="374">
        <v>641430.24699999997</v>
      </c>
      <c r="G50" s="374">
        <v>17889429.502</v>
      </c>
      <c r="H50" s="373">
        <v>23764008.072999999</v>
      </c>
      <c r="I50" s="372">
        <v>-8.8643601180222964E-2</v>
      </c>
      <c r="J50" s="372">
        <v>-0.96732307422466179</v>
      </c>
    </row>
    <row r="51" spans="1:10" ht="17.25" thickBot="1">
      <c r="A51" s="1263"/>
      <c r="B51" s="1275"/>
      <c r="C51" s="1275"/>
      <c r="D51" s="371" t="s">
        <v>2169</v>
      </c>
      <c r="E51" s="370">
        <v>8942.6522221499999</v>
      </c>
      <c r="F51" s="370">
        <v>4087.8279368069998</v>
      </c>
      <c r="G51" s="370">
        <v>14551.857972317001</v>
      </c>
      <c r="H51" s="369">
        <v>48231.797075566399</v>
      </c>
      <c r="I51" s="368">
        <v>1.1876293132668154</v>
      </c>
      <c r="J51" s="368">
        <v>-0.38546320070177831</v>
      </c>
    </row>
    <row r="52" spans="1:10" ht="16.5">
      <c r="A52" s="1262" t="s">
        <v>174</v>
      </c>
      <c r="B52" s="1270" t="s">
        <v>17</v>
      </c>
      <c r="C52" s="1270"/>
      <c r="D52" s="592" t="s">
        <v>180</v>
      </c>
      <c r="E52" s="593">
        <v>47</v>
      </c>
      <c r="F52" s="593">
        <v>44</v>
      </c>
      <c r="G52" s="593">
        <v>6302</v>
      </c>
      <c r="H52" s="597">
        <v>121</v>
      </c>
      <c r="I52" s="595">
        <v>6.8181818181818121E-2</v>
      </c>
      <c r="J52" s="595">
        <v>-0.99254205014281183</v>
      </c>
    </row>
    <row r="53" spans="1:10" ht="16.5">
      <c r="A53" s="1263"/>
      <c r="B53" s="1271"/>
      <c r="C53" s="1272"/>
      <c r="D53" s="592" t="s">
        <v>2168</v>
      </c>
      <c r="E53" s="596">
        <v>3353936.4530000002</v>
      </c>
      <c r="F53" s="596">
        <v>3369547.2059999998</v>
      </c>
      <c r="G53" s="596">
        <v>8459670.3579999991</v>
      </c>
      <c r="H53" s="597">
        <v>8884071.7349999994</v>
      </c>
      <c r="I53" s="595">
        <v>-4.6328933965377184E-3</v>
      </c>
      <c r="J53" s="595">
        <v>-0.60353816271005101</v>
      </c>
    </row>
    <row r="54" spans="1:10" ht="16.5">
      <c r="A54" s="1263"/>
      <c r="B54" s="1271"/>
      <c r="C54" s="1272"/>
      <c r="D54" s="592" t="s">
        <v>2169</v>
      </c>
      <c r="E54" s="596">
        <v>29727.255082177999</v>
      </c>
      <c r="F54" s="596">
        <v>40892.890030513001</v>
      </c>
      <c r="G54" s="596">
        <v>30214.517806748001</v>
      </c>
      <c r="H54" s="597">
        <v>81557.541980395006</v>
      </c>
      <c r="I54" s="595">
        <v>-0.27304587521213475</v>
      </c>
      <c r="J54" s="595">
        <v>-1.6126774806949906E-2</v>
      </c>
    </row>
    <row r="55" spans="1:10" ht="16.5">
      <c r="A55" s="1263"/>
      <c r="B55" s="1273" t="s">
        <v>18</v>
      </c>
      <c r="C55" s="1274"/>
      <c r="D55" s="173" t="s">
        <v>180</v>
      </c>
      <c r="E55" s="375">
        <v>35</v>
      </c>
      <c r="F55" s="375">
        <v>24</v>
      </c>
      <c r="G55" s="375">
        <v>44</v>
      </c>
      <c r="H55" s="373">
        <v>80</v>
      </c>
      <c r="I55" s="372">
        <v>0.45833333333333326</v>
      </c>
      <c r="J55" s="372">
        <v>-0.20454545454545459</v>
      </c>
    </row>
    <row r="56" spans="1:10" ht="16.5">
      <c r="A56" s="1263"/>
      <c r="B56" s="1273"/>
      <c r="C56" s="1274"/>
      <c r="D56" s="173" t="s">
        <v>2168</v>
      </c>
      <c r="E56" s="374">
        <v>558175.58100000001</v>
      </c>
      <c r="F56" s="374">
        <v>375673.15299999999</v>
      </c>
      <c r="G56" s="374">
        <v>1105682.2250000001</v>
      </c>
      <c r="H56" s="373">
        <v>2303763.4339999999</v>
      </c>
      <c r="I56" s="372">
        <v>0.48580109209986588</v>
      </c>
      <c r="J56" s="372">
        <v>-0.4951754053928108</v>
      </c>
    </row>
    <row r="57" spans="1:10" ht="17.25" thickBot="1">
      <c r="A57" s="1264"/>
      <c r="B57" s="1275"/>
      <c r="C57" s="1275"/>
      <c r="D57" s="371" t="s">
        <v>2169</v>
      </c>
      <c r="E57" s="370">
        <v>36929.735329146002</v>
      </c>
      <c r="F57" s="370">
        <v>7086.8174658369999</v>
      </c>
      <c r="G57" s="370">
        <v>2958.9995628860001</v>
      </c>
      <c r="H57" s="369">
        <v>53921.628422283</v>
      </c>
      <c r="I57" s="368">
        <v>4.2110464968472776</v>
      </c>
      <c r="J57" s="368">
        <v>11.480480156991755</v>
      </c>
    </row>
    <row r="58" spans="1:10" ht="16.5" customHeight="1">
      <c r="A58" s="1263" t="s">
        <v>1484</v>
      </c>
      <c r="B58" s="1270" t="s">
        <v>17</v>
      </c>
      <c r="C58" s="1270"/>
      <c r="D58" s="592" t="s">
        <v>180</v>
      </c>
      <c r="E58" s="596">
        <v>22083672</v>
      </c>
      <c r="F58" s="596">
        <v>29681393</v>
      </c>
      <c r="G58" s="596">
        <v>6048004</v>
      </c>
      <c r="H58" s="597">
        <v>71297815</v>
      </c>
      <c r="I58" s="595">
        <v>-0.25597589034989021</v>
      </c>
      <c r="J58" s="595">
        <v>2.6513983787047759</v>
      </c>
    </row>
    <row r="59" spans="1:10" ht="16.5" customHeight="1">
      <c r="A59" s="1263"/>
      <c r="B59" s="1271"/>
      <c r="C59" s="1272"/>
      <c r="D59" s="592" t="s">
        <v>2168</v>
      </c>
      <c r="E59" s="596">
        <v>155270933.664</v>
      </c>
      <c r="F59" s="596">
        <v>204405682.23899999</v>
      </c>
      <c r="G59" s="596">
        <v>73132739.121000007</v>
      </c>
      <c r="H59" s="597">
        <v>474271846.64499998</v>
      </c>
      <c r="I59" s="595">
        <v>-0.24037858457158501</v>
      </c>
      <c r="J59" s="595">
        <v>1.1231384948825753</v>
      </c>
    </row>
    <row r="60" spans="1:10" ht="16.5" customHeight="1">
      <c r="A60" s="1263"/>
      <c r="B60" s="1271"/>
      <c r="C60" s="1272"/>
      <c r="D60" s="592" t="s">
        <v>2169</v>
      </c>
      <c r="E60" s="596">
        <v>1620939.75064919</v>
      </c>
      <c r="F60" s="596">
        <v>2364889.9013734702</v>
      </c>
      <c r="G60" s="596">
        <v>214913.989301525</v>
      </c>
      <c r="H60" s="597">
        <v>4947298.2605608925</v>
      </c>
      <c r="I60" s="595">
        <v>-0.3145813047331345</v>
      </c>
      <c r="J60" s="595">
        <v>6.5422719382636672</v>
      </c>
    </row>
    <row r="61" spans="1:10" ht="16.5" customHeight="1">
      <c r="A61" s="1263"/>
      <c r="B61" s="1273" t="s">
        <v>18</v>
      </c>
      <c r="C61" s="1274"/>
      <c r="D61" s="173" t="s">
        <v>180</v>
      </c>
      <c r="E61" s="374">
        <v>13831672</v>
      </c>
      <c r="F61" s="374">
        <v>20013926</v>
      </c>
      <c r="G61" s="374">
        <v>3510038</v>
      </c>
      <c r="H61" s="373">
        <v>46266722</v>
      </c>
      <c r="I61" s="372">
        <v>-0.30889761459096032</v>
      </c>
      <c r="J61" s="372">
        <v>2.9406046316307686</v>
      </c>
    </row>
    <row r="62" spans="1:10" ht="16.5" customHeight="1">
      <c r="A62" s="1263"/>
      <c r="B62" s="1273"/>
      <c r="C62" s="1274"/>
      <c r="D62" s="173" t="s">
        <v>2168</v>
      </c>
      <c r="E62" s="374">
        <v>41966417.619000003</v>
      </c>
      <c r="F62" s="374">
        <v>64605443.861000001</v>
      </c>
      <c r="G62" s="374">
        <v>24014451.749000002</v>
      </c>
      <c r="H62" s="373">
        <v>149010743.17500001</v>
      </c>
      <c r="I62" s="372">
        <v>-0.35041979265258749</v>
      </c>
      <c r="J62" s="372">
        <v>0.74754843698430662</v>
      </c>
    </row>
    <row r="63" spans="1:10" ht="17.25" customHeight="1" thickBot="1">
      <c r="A63" s="1264"/>
      <c r="B63" s="1275"/>
      <c r="C63" s="1275"/>
      <c r="D63" s="371" t="s">
        <v>2169</v>
      </c>
      <c r="E63" s="370">
        <v>689347.38239353604</v>
      </c>
      <c r="F63" s="370">
        <v>940674.95202448196</v>
      </c>
      <c r="G63" s="370">
        <v>90288.946473921998</v>
      </c>
      <c r="H63" s="369">
        <v>2091765.6418889659</v>
      </c>
      <c r="I63" s="368">
        <v>-0.26717791208328556</v>
      </c>
      <c r="J63" s="368">
        <v>6.6349033775982651</v>
      </c>
    </row>
    <row r="64" spans="1:10" ht="16.5">
      <c r="A64" s="1262" t="s">
        <v>48</v>
      </c>
      <c r="B64" s="1262"/>
      <c r="C64" s="1265" t="s">
        <v>180</v>
      </c>
      <c r="D64" s="1265"/>
      <c r="E64" s="325">
        <v>35918660</v>
      </c>
      <c r="F64" s="325">
        <v>49695505</v>
      </c>
      <c r="G64" s="325">
        <v>9564644</v>
      </c>
      <c r="H64" s="367">
        <v>117568431</v>
      </c>
      <c r="I64" s="366">
        <v>-0.27722517358461296</v>
      </c>
      <c r="J64" s="366">
        <v>2.7553577529911202</v>
      </c>
    </row>
    <row r="65" spans="1:10" ht="16.5">
      <c r="A65" s="1263"/>
      <c r="B65" s="1263"/>
      <c r="C65" s="1266" t="s">
        <v>2168</v>
      </c>
      <c r="D65" s="1267"/>
      <c r="E65" s="325">
        <v>204815045.54799998</v>
      </c>
      <c r="F65" s="325">
        <v>274641132.236</v>
      </c>
      <c r="G65" s="325">
        <v>125033472.95500001</v>
      </c>
      <c r="H65" s="367">
        <v>663859371.21399999</v>
      </c>
      <c r="I65" s="366">
        <v>-0.25424482530897174</v>
      </c>
      <c r="J65" s="366">
        <v>0.6380817129003018</v>
      </c>
    </row>
    <row r="66" spans="1:10" ht="17.25" thickBot="1">
      <c r="A66" s="1264"/>
      <c r="B66" s="1264"/>
      <c r="C66" s="1268" t="s">
        <v>2169</v>
      </c>
      <c r="D66" s="1268"/>
      <c r="E66" s="365">
        <v>2388841.381260382</v>
      </c>
      <c r="F66" s="365">
        <v>3363801.4668188104</v>
      </c>
      <c r="G66" s="365">
        <v>353402.39611739799</v>
      </c>
      <c r="H66" s="364">
        <v>7243206.8820785861</v>
      </c>
      <c r="I66" s="363">
        <v>-0.28983877175143169</v>
      </c>
      <c r="J66" s="363">
        <v>5.7595506071974238</v>
      </c>
    </row>
    <row r="67" spans="1:10" ht="16.5">
      <c r="A67" s="1255" t="s">
        <v>172</v>
      </c>
      <c r="B67" s="1255"/>
      <c r="C67" s="1257" t="s">
        <v>180</v>
      </c>
      <c r="D67" s="1257"/>
      <c r="E67" s="362">
        <v>2112862.3529411764</v>
      </c>
      <c r="F67" s="362">
        <v>2160674.1304347827</v>
      </c>
      <c r="G67" s="362">
        <v>531369.11111111112</v>
      </c>
      <c r="H67" s="361">
        <v>6153199.1892583128</v>
      </c>
      <c r="I67" s="360">
        <v>-2.2128176026241064E-2</v>
      </c>
      <c r="J67" s="360">
        <v>2.9762611502258918</v>
      </c>
    </row>
    <row r="68" spans="1:10" ht="16.5">
      <c r="A68" s="1255"/>
      <c r="B68" s="1255"/>
      <c r="C68" s="1258" t="s">
        <v>2168</v>
      </c>
      <c r="D68" s="1259"/>
      <c r="E68" s="362">
        <v>12047943.855764704</v>
      </c>
      <c r="F68" s="362">
        <v>11940918.792869566</v>
      </c>
      <c r="G68" s="362">
        <v>6946304.0530555565</v>
      </c>
      <c r="H68" s="361">
        <v>34836109.32098721</v>
      </c>
      <c r="I68" s="360">
        <v>8.9628834055086593E-3</v>
      </c>
      <c r="J68" s="360">
        <v>0.73443946071796651</v>
      </c>
    </row>
    <row r="69" spans="1:10" ht="17.25" thickBot="1">
      <c r="A69" s="1256"/>
      <c r="B69" s="1256"/>
      <c r="C69" s="1261" t="s">
        <v>2169</v>
      </c>
      <c r="D69" s="1261"/>
      <c r="E69" s="316">
        <v>140520.0812506107</v>
      </c>
      <c r="F69" s="316">
        <v>146252.23768777438</v>
      </c>
      <c r="G69" s="316">
        <v>19633.466450966556</v>
      </c>
      <c r="H69" s="359">
        <v>374452.55623246706</v>
      </c>
      <c r="I69" s="358">
        <v>-3.9193632369584175E-2</v>
      </c>
      <c r="J69" s="358">
        <v>6.1571712311502127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69"/>
  <sheetViews>
    <sheetView rightToLeft="1" zoomScaleNormal="100" workbookViewId="0">
      <selection activeCell="F5" sqref="F5"/>
    </sheetView>
  </sheetViews>
  <sheetFormatPr defaultColWidth="9.140625" defaultRowHeight="15"/>
  <cols>
    <col min="1" max="1" width="9.140625" style="1"/>
    <col min="2" max="2" width="9.140625" style="2"/>
    <col min="3" max="3" width="18.140625" style="70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0" width="9.5703125" style="2" customWidth="1"/>
    <col min="31" max="16384" width="9.140625" style="2"/>
  </cols>
  <sheetData>
    <row r="1" spans="1:30" ht="24" customHeight="1">
      <c r="B1" s="12" t="s">
        <v>19</v>
      </c>
      <c r="C1" s="67" t="s">
        <v>1768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169</v>
      </c>
      <c r="P1" s="13" t="s">
        <v>176</v>
      </c>
      <c r="Q1" s="13" t="s">
        <v>1493</v>
      </c>
      <c r="R1" s="13" t="s">
        <v>1524</v>
      </c>
      <c r="S1" s="13" t="s">
        <v>1574</v>
      </c>
      <c r="T1" s="13" t="s">
        <v>1630</v>
      </c>
      <c r="U1" s="13" t="s">
        <v>1660</v>
      </c>
      <c r="V1" s="13" t="s">
        <v>1724</v>
      </c>
      <c r="W1" s="13" t="s">
        <v>1755</v>
      </c>
      <c r="X1" s="13" t="s">
        <v>1884</v>
      </c>
      <c r="Y1" s="13" t="s">
        <v>1944</v>
      </c>
      <c r="Z1" s="13" t="s">
        <v>1988</v>
      </c>
      <c r="AA1" s="13" t="s">
        <v>2012</v>
      </c>
      <c r="AB1" s="13" t="s">
        <v>2133</v>
      </c>
      <c r="AC1" s="13" t="s">
        <v>2302</v>
      </c>
      <c r="AD1" s="13" t="s">
        <v>2524</v>
      </c>
    </row>
    <row r="2" spans="1:30" s="903" customFormat="1" ht="16.5" customHeight="1">
      <c r="A2" s="1302" t="s">
        <v>178</v>
      </c>
      <c r="B2" s="1303" t="s">
        <v>17</v>
      </c>
      <c r="C2" s="614" t="s">
        <v>96</v>
      </c>
      <c r="D2" s="615">
        <v>6806703.4100000001</v>
      </c>
      <c r="E2" s="615">
        <v>14920066.057</v>
      </c>
      <c r="F2" s="615">
        <v>14247323.088</v>
      </c>
      <c r="G2" s="615">
        <v>23452660.603</v>
      </c>
      <c r="H2" s="615">
        <v>28601028.469999999</v>
      </c>
      <c r="I2" s="615">
        <v>43709847.669</v>
      </c>
      <c r="J2" s="615">
        <v>67925299.957000002</v>
      </c>
      <c r="K2" s="615">
        <v>34828416.615000002</v>
      </c>
      <c r="L2" s="615">
        <v>19758842.399999999</v>
      </c>
      <c r="M2" s="615">
        <v>42225862.660999998</v>
      </c>
      <c r="N2" s="615">
        <v>24027187.287999999</v>
      </c>
      <c r="O2" s="615">
        <v>29921494.649999999</v>
      </c>
      <c r="P2" s="615">
        <v>45521142.493000001</v>
      </c>
      <c r="Q2" s="615">
        <v>78276140.740999997</v>
      </c>
      <c r="R2" s="615">
        <v>58045488.053000003</v>
      </c>
      <c r="S2" s="615">
        <v>49023602.115000002</v>
      </c>
      <c r="T2" s="615">
        <v>34205219.408</v>
      </c>
      <c r="U2" s="615">
        <v>73492298.784999996</v>
      </c>
      <c r="V2" s="615">
        <v>72605362.810000002</v>
      </c>
      <c r="W2" s="615">
        <v>31311099.795000002</v>
      </c>
      <c r="X2" s="615">
        <v>46949577.184</v>
      </c>
      <c r="Y2" s="615">
        <v>73263892.261000007</v>
      </c>
      <c r="Z2" s="615">
        <v>89007008.070999995</v>
      </c>
      <c r="AA2" s="615">
        <v>71688088.917999998</v>
      </c>
      <c r="AB2" s="615">
        <v>72310765.878000006</v>
      </c>
      <c r="AC2" s="615">
        <v>141840145.73100001</v>
      </c>
      <c r="AD2" s="615">
        <v>84491497.883000001</v>
      </c>
    </row>
    <row r="3" spans="1:30" s="903" customFormat="1" ht="16.5" customHeight="1">
      <c r="A3" s="1302"/>
      <c r="B3" s="1303"/>
      <c r="C3" s="614" t="s">
        <v>97</v>
      </c>
      <c r="D3" s="615">
        <v>2795301.1030000001</v>
      </c>
      <c r="E3" s="615">
        <v>8491419.3220000006</v>
      </c>
      <c r="F3" s="615">
        <v>10321054.618000001</v>
      </c>
      <c r="G3" s="615">
        <v>9692720.227</v>
      </c>
      <c r="H3" s="615">
        <v>21185965.706999999</v>
      </c>
      <c r="I3" s="615">
        <v>19315048.629999999</v>
      </c>
      <c r="J3" s="615">
        <v>22576751.245999999</v>
      </c>
      <c r="K3" s="615">
        <v>10669137.016000001</v>
      </c>
      <c r="L3" s="615">
        <v>8158288.1030000001</v>
      </c>
      <c r="M3" s="615">
        <v>11762931.895</v>
      </c>
      <c r="N3" s="615">
        <v>11111393.818</v>
      </c>
      <c r="O3" s="615">
        <v>24254870.971000001</v>
      </c>
      <c r="P3" s="615">
        <v>18153973.701000001</v>
      </c>
      <c r="Q3" s="615">
        <v>30867235.581999999</v>
      </c>
      <c r="R3" s="615">
        <v>23978421.425999999</v>
      </c>
      <c r="S3" s="615">
        <v>19258041.111000001</v>
      </c>
      <c r="T3" s="615">
        <v>29221387.534000002</v>
      </c>
      <c r="U3" s="615">
        <v>26531075.669</v>
      </c>
      <c r="V3" s="615">
        <v>26865591.418000001</v>
      </c>
      <c r="W3" s="615">
        <v>17436549.054000001</v>
      </c>
      <c r="X3" s="615">
        <v>31541317.120000001</v>
      </c>
      <c r="Y3" s="615">
        <v>42159319.267999999</v>
      </c>
      <c r="Z3" s="615">
        <v>48260026.527999997</v>
      </c>
      <c r="AA3" s="615">
        <v>48533655.123000003</v>
      </c>
      <c r="AB3" s="615">
        <v>45745624.891000003</v>
      </c>
      <c r="AC3" s="615">
        <v>67178439.244000003</v>
      </c>
      <c r="AD3" s="615">
        <v>77214382.905000001</v>
      </c>
    </row>
    <row r="4" spans="1:30" s="903" customFormat="1" ht="16.5" customHeight="1">
      <c r="A4" s="1302"/>
      <c r="B4" s="1304" t="s">
        <v>18</v>
      </c>
      <c r="C4" s="613" t="s">
        <v>96</v>
      </c>
      <c r="D4" s="611">
        <v>235652</v>
      </c>
      <c r="E4" s="611">
        <v>369001.39799999999</v>
      </c>
      <c r="F4" s="611">
        <v>915754.80700000003</v>
      </c>
      <c r="G4" s="611">
        <v>1575790.3289999999</v>
      </c>
      <c r="H4" s="611">
        <v>2800970.7910000002</v>
      </c>
      <c r="I4" s="611">
        <v>1816936.4750000001</v>
      </c>
      <c r="J4" s="611">
        <v>2933012.6140000001</v>
      </c>
      <c r="K4" s="611">
        <v>2121463.611</v>
      </c>
      <c r="L4" s="611">
        <v>1517837.4820000001</v>
      </c>
      <c r="M4" s="611">
        <v>1543291.0530000001</v>
      </c>
      <c r="N4" s="611">
        <v>1477991.577</v>
      </c>
      <c r="O4" s="611">
        <v>2010308.1869999999</v>
      </c>
      <c r="P4" s="611">
        <v>1477119.814</v>
      </c>
      <c r="Q4" s="611">
        <v>3173507.0950000002</v>
      </c>
      <c r="R4" s="611">
        <v>2632632.8679999998</v>
      </c>
      <c r="S4" s="611">
        <v>2977462.0649999999</v>
      </c>
      <c r="T4" s="611">
        <v>2356620.5589999999</v>
      </c>
      <c r="U4" s="611">
        <v>3636815.2880000002</v>
      </c>
      <c r="V4" s="611">
        <v>3702240.7710000002</v>
      </c>
      <c r="W4" s="611">
        <v>1763730.564</v>
      </c>
      <c r="X4" s="611">
        <v>4597239.95</v>
      </c>
      <c r="Y4" s="611">
        <v>4321479.75</v>
      </c>
      <c r="Z4" s="611">
        <v>5350894.3480000002</v>
      </c>
      <c r="AA4" s="611">
        <v>3720298.2930000001</v>
      </c>
      <c r="AB4" s="611">
        <v>6387375.8789999997</v>
      </c>
      <c r="AC4" s="611">
        <v>7117841.1150000002</v>
      </c>
      <c r="AD4" s="611">
        <v>4531500.9800000004</v>
      </c>
    </row>
    <row r="5" spans="1:30" s="903" customFormat="1" ht="16.5" customHeight="1">
      <c r="A5" s="1302"/>
      <c r="B5" s="1304"/>
      <c r="C5" s="613" t="s">
        <v>97</v>
      </c>
      <c r="D5" s="611">
        <v>1122149.7649999999</v>
      </c>
      <c r="E5" s="611">
        <v>2276629.946</v>
      </c>
      <c r="F5" s="611">
        <v>3933453.8089999999</v>
      </c>
      <c r="G5" s="611">
        <v>5481515.5559999999</v>
      </c>
      <c r="H5" s="611">
        <v>6630303.2170000002</v>
      </c>
      <c r="I5" s="611">
        <v>6867900.9160000002</v>
      </c>
      <c r="J5" s="611">
        <v>9555770.4250000007</v>
      </c>
      <c r="K5" s="611">
        <v>5523983.7290000003</v>
      </c>
      <c r="L5" s="611">
        <v>6838268.0319999997</v>
      </c>
      <c r="M5" s="611">
        <v>7280820.8870000001</v>
      </c>
      <c r="N5" s="611">
        <v>6281770.3260000004</v>
      </c>
      <c r="O5" s="611">
        <v>6508461.4529999997</v>
      </c>
      <c r="P5" s="611">
        <v>7540613.1160000004</v>
      </c>
      <c r="Q5" s="611">
        <v>15092685.312999999</v>
      </c>
      <c r="R5" s="611">
        <v>19014333.265000001</v>
      </c>
      <c r="S5" s="611">
        <v>11293798.604</v>
      </c>
      <c r="T5" s="611">
        <v>10978430.153000001</v>
      </c>
      <c r="U5" s="611">
        <v>15804495.618000001</v>
      </c>
      <c r="V5" s="611">
        <v>16380082.960999999</v>
      </c>
      <c r="W5" s="611">
        <v>7727689.3949999996</v>
      </c>
      <c r="X5" s="611">
        <v>16450104.232000001</v>
      </c>
      <c r="Y5" s="611">
        <v>16840854.960999999</v>
      </c>
      <c r="Z5" s="611">
        <v>22583581.366</v>
      </c>
      <c r="AA5" s="611">
        <v>25444104.960000001</v>
      </c>
      <c r="AB5" s="611">
        <v>23499405.75</v>
      </c>
      <c r="AC5" s="611">
        <v>32215380.829</v>
      </c>
      <c r="AD5" s="611">
        <v>21768744.307</v>
      </c>
    </row>
    <row r="6" spans="1:30" s="903" customFormat="1" ht="16.5" customHeight="1">
      <c r="A6" s="1302"/>
      <c r="B6" s="1304"/>
      <c r="C6" s="613" t="s">
        <v>179</v>
      </c>
      <c r="D6" s="612"/>
      <c r="E6" s="612"/>
      <c r="F6" s="612"/>
      <c r="G6" s="612"/>
      <c r="H6" s="612"/>
      <c r="I6" s="611">
        <v>2000</v>
      </c>
      <c r="J6" s="611">
        <v>2500</v>
      </c>
      <c r="K6" s="611">
        <v>10</v>
      </c>
      <c r="L6" s="611">
        <v>1</v>
      </c>
      <c r="M6" s="611">
        <v>1</v>
      </c>
      <c r="N6" s="612"/>
      <c r="O6" s="612"/>
      <c r="P6" s="612"/>
      <c r="Q6" s="611">
        <v>127334.6</v>
      </c>
      <c r="R6" s="611">
        <v>98969.82</v>
      </c>
      <c r="S6" s="611">
        <v>493695.58</v>
      </c>
      <c r="T6" s="611">
        <v>10</v>
      </c>
      <c r="U6" s="611"/>
      <c r="V6" s="611"/>
      <c r="W6" s="611">
        <v>600</v>
      </c>
      <c r="X6" s="611"/>
      <c r="Y6" s="611"/>
      <c r="Z6" s="611">
        <v>600000</v>
      </c>
      <c r="AA6" s="611"/>
      <c r="AB6" s="611"/>
      <c r="AC6" s="611"/>
      <c r="AD6" s="611"/>
    </row>
    <row r="7" spans="1:30" s="903" customFormat="1" ht="16.5" customHeight="1">
      <c r="A7" s="1302"/>
      <c r="B7" s="1304"/>
      <c r="C7" s="613" t="s">
        <v>98</v>
      </c>
      <c r="D7" s="611">
        <v>1159281.132</v>
      </c>
      <c r="E7" s="611">
        <v>3105382.6069999998</v>
      </c>
      <c r="F7" s="611">
        <v>2590373.2650000001</v>
      </c>
      <c r="G7" s="611">
        <v>3011285.1409999998</v>
      </c>
      <c r="H7" s="611">
        <v>3992707.6919999998</v>
      </c>
      <c r="I7" s="611">
        <v>9859622.8880000003</v>
      </c>
      <c r="J7" s="611">
        <v>12776577.612</v>
      </c>
      <c r="K7" s="611">
        <v>8077791.0480000004</v>
      </c>
      <c r="L7" s="611">
        <v>7407564.9160000002</v>
      </c>
      <c r="M7" s="611">
        <v>9116757.7349999994</v>
      </c>
      <c r="N7" s="611">
        <v>7204578.6100000003</v>
      </c>
      <c r="O7" s="611">
        <v>9664919.932</v>
      </c>
      <c r="P7" s="611">
        <v>8918887.9849999994</v>
      </c>
      <c r="Q7" s="611">
        <v>19666867.136</v>
      </c>
      <c r="R7" s="611">
        <v>21263031.022999998</v>
      </c>
      <c r="S7" s="611">
        <v>21154300.901000001</v>
      </c>
      <c r="T7" s="611">
        <v>16384778.831</v>
      </c>
      <c r="U7" s="611">
        <v>12623202.947000001</v>
      </c>
      <c r="V7" s="611">
        <v>13856946.589</v>
      </c>
      <c r="W7" s="611">
        <v>18343981.936000001</v>
      </c>
      <c r="X7" s="611">
        <v>15579549.597999999</v>
      </c>
      <c r="Y7" s="611">
        <v>18081497.704</v>
      </c>
      <c r="Z7" s="611">
        <v>23419054.677999999</v>
      </c>
      <c r="AA7" s="611">
        <v>20066575.557999998</v>
      </c>
      <c r="AB7" s="611">
        <v>36449075.475000001</v>
      </c>
      <c r="AC7" s="611">
        <v>26268087.629000001</v>
      </c>
      <c r="AD7" s="611">
        <v>16786183.061999999</v>
      </c>
    </row>
    <row r="8" spans="1:30" s="903" customFormat="1" ht="16.5" customHeight="1">
      <c r="A8" s="1302"/>
      <c r="B8" s="1304"/>
      <c r="C8" s="613" t="s">
        <v>100</v>
      </c>
      <c r="D8" s="611">
        <v>467</v>
      </c>
      <c r="E8" s="611">
        <v>3503</v>
      </c>
      <c r="F8" s="611">
        <v>510</v>
      </c>
      <c r="G8" s="611">
        <v>4.5</v>
      </c>
      <c r="H8" s="611">
        <v>848.7</v>
      </c>
      <c r="I8" s="611">
        <v>18738.905999999999</v>
      </c>
      <c r="J8" s="611">
        <v>12046.1</v>
      </c>
      <c r="K8" s="611">
        <v>662.5</v>
      </c>
      <c r="L8" s="611">
        <v>1151.5</v>
      </c>
      <c r="M8" s="611">
        <v>2500</v>
      </c>
      <c r="N8" s="612"/>
      <c r="O8" s="611">
        <v>23504.707999999999</v>
      </c>
      <c r="P8" s="611">
        <v>1</v>
      </c>
      <c r="Q8" s="611">
        <v>1989.3</v>
      </c>
      <c r="R8" s="611">
        <v>596.5</v>
      </c>
      <c r="S8" s="611">
        <v>215</v>
      </c>
      <c r="T8" s="611">
        <v>20676.8</v>
      </c>
      <c r="U8" s="611">
        <v>30239.877</v>
      </c>
      <c r="V8" s="611">
        <v>8758.9500000000007</v>
      </c>
      <c r="W8" s="611">
        <v>9481.1319999999996</v>
      </c>
      <c r="X8" s="611">
        <v>17079.349999999999</v>
      </c>
      <c r="Y8" s="611">
        <v>18841.060000000001</v>
      </c>
      <c r="Z8" s="611">
        <v>28990.001</v>
      </c>
      <c r="AA8" s="611">
        <v>55067.624000000003</v>
      </c>
      <c r="AB8" s="611">
        <v>10945.557000000001</v>
      </c>
      <c r="AC8" s="611">
        <v>21237.687999999998</v>
      </c>
      <c r="AD8" s="611">
        <v>22736.411</v>
      </c>
    </row>
    <row r="9" spans="1:30" ht="16.5" customHeight="1">
      <c r="A9" s="1302" t="s">
        <v>31</v>
      </c>
      <c r="B9" s="1303" t="s">
        <v>17</v>
      </c>
      <c r="C9" s="614" t="s">
        <v>96</v>
      </c>
      <c r="D9" s="615">
        <v>11226.472100617</v>
      </c>
      <c r="E9" s="615">
        <v>31420.162350939001</v>
      </c>
      <c r="F9" s="615">
        <v>30077.213540968001</v>
      </c>
      <c r="G9" s="615">
        <v>48604.113643812998</v>
      </c>
      <c r="H9" s="615">
        <v>76094.926512945996</v>
      </c>
      <c r="I9" s="615">
        <v>103825.461032772</v>
      </c>
      <c r="J9" s="615">
        <v>204890.74781230299</v>
      </c>
      <c r="K9" s="615">
        <v>100771.34027705</v>
      </c>
      <c r="L9" s="615">
        <v>49678.249490524999</v>
      </c>
      <c r="M9" s="615">
        <v>93727.254249938997</v>
      </c>
      <c r="N9" s="615">
        <v>55968.156809979002</v>
      </c>
      <c r="O9" s="615">
        <v>80566.150122196996</v>
      </c>
      <c r="P9" s="615">
        <v>94692.394972516006</v>
      </c>
      <c r="Q9" s="615">
        <v>174629.156059637</v>
      </c>
      <c r="R9" s="615">
        <v>140344.412282345</v>
      </c>
      <c r="S9" s="615">
        <v>116981.668648003</v>
      </c>
      <c r="T9" s="615">
        <v>95545.221291855007</v>
      </c>
      <c r="U9" s="615">
        <v>193262.623245011</v>
      </c>
      <c r="V9" s="615">
        <v>221807.088108097</v>
      </c>
      <c r="W9" s="615">
        <v>120835.377339062</v>
      </c>
      <c r="X9" s="615">
        <v>185350.99935953401</v>
      </c>
      <c r="Y9" s="615">
        <v>302894.04017824202</v>
      </c>
      <c r="Z9" s="615">
        <v>367102.06134536897</v>
      </c>
      <c r="AA9" s="615">
        <v>416649.68302726198</v>
      </c>
      <c r="AB9" s="615">
        <v>446766.42766968999</v>
      </c>
      <c r="AC9" s="615">
        <v>1329256.54264286</v>
      </c>
      <c r="AD9" s="615">
        <v>863225.15286544501</v>
      </c>
    </row>
    <row r="10" spans="1:30" ht="16.5" customHeight="1">
      <c r="A10" s="1302"/>
      <c r="B10" s="1303"/>
      <c r="C10" s="614" t="s">
        <v>97</v>
      </c>
      <c r="D10" s="615">
        <v>5491.9839360149999</v>
      </c>
      <c r="E10" s="615">
        <v>16320.675928840001</v>
      </c>
      <c r="F10" s="615">
        <v>27642.400778747</v>
      </c>
      <c r="G10" s="615">
        <v>35276.207344417999</v>
      </c>
      <c r="H10" s="615">
        <v>57105.921888976001</v>
      </c>
      <c r="I10" s="615">
        <v>63707.886151510997</v>
      </c>
      <c r="J10" s="615">
        <v>89878.132935072994</v>
      </c>
      <c r="K10" s="615">
        <v>40142.181601689997</v>
      </c>
      <c r="L10" s="615">
        <v>26068.510067088999</v>
      </c>
      <c r="M10" s="615">
        <v>39217.112715643998</v>
      </c>
      <c r="N10" s="615">
        <v>34805.021292746002</v>
      </c>
      <c r="O10" s="615">
        <v>84869.339329420996</v>
      </c>
      <c r="P10" s="615">
        <v>55546.096391715</v>
      </c>
      <c r="Q10" s="615">
        <v>104789.665143957</v>
      </c>
      <c r="R10" s="615">
        <v>105258.179825928</v>
      </c>
      <c r="S10" s="615">
        <v>117171.98356338299</v>
      </c>
      <c r="T10" s="615">
        <v>105676.67309322</v>
      </c>
      <c r="U10" s="615">
        <v>141749.858665098</v>
      </c>
      <c r="V10" s="615">
        <v>171910.29145086699</v>
      </c>
      <c r="W10" s="615">
        <v>99093.759542678003</v>
      </c>
      <c r="X10" s="615">
        <v>204964.52861516</v>
      </c>
      <c r="Y10" s="615">
        <v>279975.40418166301</v>
      </c>
      <c r="Z10" s="615">
        <v>395301.09982808499</v>
      </c>
      <c r="AA10" s="615">
        <v>462182.571303259</v>
      </c>
      <c r="AB10" s="615">
        <v>536947.90631484601</v>
      </c>
      <c r="AC10" s="615">
        <v>1082695.32674882</v>
      </c>
      <c r="AD10" s="615">
        <v>790396.458450109</v>
      </c>
    </row>
    <row r="11" spans="1:30" ht="16.5" customHeight="1">
      <c r="A11" s="1302"/>
      <c r="B11" s="1304" t="s">
        <v>18</v>
      </c>
      <c r="C11" s="613" t="s">
        <v>96</v>
      </c>
      <c r="D11" s="611">
        <v>460.76884203399999</v>
      </c>
      <c r="E11" s="611">
        <v>592.89516034400003</v>
      </c>
      <c r="F11" s="611">
        <v>1655.8467990009999</v>
      </c>
      <c r="G11" s="611">
        <v>3400.2735964399999</v>
      </c>
      <c r="H11" s="611">
        <v>6654.1073932500003</v>
      </c>
      <c r="I11" s="611">
        <v>4650.4278958160003</v>
      </c>
      <c r="J11" s="611">
        <v>11070.733840360001</v>
      </c>
      <c r="K11" s="611">
        <v>8034.3531178080002</v>
      </c>
      <c r="L11" s="611">
        <v>5972.752967204</v>
      </c>
      <c r="M11" s="611">
        <v>5455.1086524000002</v>
      </c>
      <c r="N11" s="611">
        <v>4696.4320950769998</v>
      </c>
      <c r="O11" s="611">
        <v>6657.1275921200004</v>
      </c>
      <c r="P11" s="611">
        <v>4717.2876755569996</v>
      </c>
      <c r="Q11" s="611">
        <v>11133.396551448999</v>
      </c>
      <c r="R11" s="611">
        <v>11636.993588888001</v>
      </c>
      <c r="S11" s="611">
        <v>13482.418830601</v>
      </c>
      <c r="T11" s="611">
        <v>11380.263296265</v>
      </c>
      <c r="U11" s="611">
        <v>20221.894309038002</v>
      </c>
      <c r="V11" s="611">
        <v>20230.318896782999</v>
      </c>
      <c r="W11" s="611">
        <v>9539.2768793079995</v>
      </c>
      <c r="X11" s="611">
        <v>27755.707936898001</v>
      </c>
      <c r="Y11" s="611">
        <v>33159.084395790996</v>
      </c>
      <c r="Z11" s="611">
        <v>46905.165781187003</v>
      </c>
      <c r="AA11" s="611">
        <v>42903.345159944001</v>
      </c>
      <c r="AB11" s="611">
        <v>82288.195909924005</v>
      </c>
      <c r="AC11" s="611">
        <v>140843.76618249901</v>
      </c>
      <c r="AD11" s="611">
        <v>101202.990917142</v>
      </c>
    </row>
    <row r="12" spans="1:30" ht="16.5" customHeight="1">
      <c r="A12" s="1302"/>
      <c r="B12" s="1304"/>
      <c r="C12" s="613" t="s">
        <v>97</v>
      </c>
      <c r="D12" s="611">
        <v>2708.344048725</v>
      </c>
      <c r="E12" s="611">
        <v>5115.1103535519997</v>
      </c>
      <c r="F12" s="611">
        <v>7867.1466109270004</v>
      </c>
      <c r="G12" s="611">
        <v>12392.727744369</v>
      </c>
      <c r="H12" s="611">
        <v>21174.578367621001</v>
      </c>
      <c r="I12" s="611">
        <v>25691.893249311001</v>
      </c>
      <c r="J12" s="611">
        <v>39068.822109189998</v>
      </c>
      <c r="K12" s="611">
        <v>25069.097920806998</v>
      </c>
      <c r="L12" s="611">
        <v>24310.186579448</v>
      </c>
      <c r="M12" s="611">
        <v>22650.968899095998</v>
      </c>
      <c r="N12" s="611">
        <v>19793.067584097</v>
      </c>
      <c r="O12" s="611">
        <v>22479.274899735999</v>
      </c>
      <c r="P12" s="611">
        <v>24497.193550343</v>
      </c>
      <c r="Q12" s="611">
        <v>50678.86949967</v>
      </c>
      <c r="R12" s="611">
        <v>52868.229432897002</v>
      </c>
      <c r="S12" s="611">
        <v>52911.550576791</v>
      </c>
      <c r="T12" s="611">
        <v>56734.839798237001</v>
      </c>
      <c r="U12" s="611">
        <v>88739.231750142004</v>
      </c>
      <c r="V12" s="611">
        <v>98276.124244731007</v>
      </c>
      <c r="W12" s="611">
        <v>50778.112183249003</v>
      </c>
      <c r="X12" s="611">
        <v>116811.549116176</v>
      </c>
      <c r="Y12" s="611">
        <v>130088.89356901</v>
      </c>
      <c r="Z12" s="611">
        <v>187520.39185777999</v>
      </c>
      <c r="AA12" s="611">
        <v>251479.64387484</v>
      </c>
      <c r="AB12" s="611">
        <v>286046.73243686598</v>
      </c>
      <c r="AC12" s="611">
        <v>545257.11553018098</v>
      </c>
      <c r="AD12" s="611">
        <v>411305.58453919401</v>
      </c>
    </row>
    <row r="13" spans="1:30" ht="16.5" customHeight="1">
      <c r="A13" s="1302"/>
      <c r="B13" s="1304"/>
      <c r="C13" s="613" t="s">
        <v>179</v>
      </c>
      <c r="D13" s="612"/>
      <c r="E13" s="612"/>
      <c r="F13" s="612"/>
      <c r="G13" s="612"/>
      <c r="H13" s="612"/>
      <c r="I13" s="611">
        <v>7.9</v>
      </c>
      <c r="J13" s="611">
        <v>39.25</v>
      </c>
      <c r="K13" s="611">
        <v>15</v>
      </c>
      <c r="L13" s="611">
        <v>9.1</v>
      </c>
      <c r="M13" s="611">
        <v>9</v>
      </c>
      <c r="N13" s="612"/>
      <c r="O13" s="612"/>
      <c r="P13" s="612"/>
      <c r="Q13" s="611">
        <v>63.667299999999997</v>
      </c>
      <c r="R13" s="611">
        <v>49.484909999999999</v>
      </c>
      <c r="S13" s="611">
        <v>246.84779</v>
      </c>
      <c r="T13" s="611">
        <v>20</v>
      </c>
      <c r="U13" s="611"/>
      <c r="V13" s="611"/>
      <c r="W13" s="611">
        <v>0.3</v>
      </c>
      <c r="X13" s="611"/>
      <c r="Y13" s="611"/>
      <c r="Z13" s="611">
        <v>600</v>
      </c>
      <c r="AA13" s="611"/>
      <c r="AB13" s="611"/>
      <c r="AC13" s="611"/>
      <c r="AD13" s="611"/>
    </row>
    <row r="14" spans="1:30" ht="16.5" customHeight="1">
      <c r="A14" s="1302"/>
      <c r="B14" s="1304"/>
      <c r="C14" s="613" t="s">
        <v>98</v>
      </c>
      <c r="D14" s="611">
        <v>1706.927069199</v>
      </c>
      <c r="E14" s="611">
        <v>3300.4339000139998</v>
      </c>
      <c r="F14" s="611">
        <v>4233.6006838049998</v>
      </c>
      <c r="G14" s="611">
        <v>4137.9021234359998</v>
      </c>
      <c r="H14" s="611">
        <v>6290.7097801749997</v>
      </c>
      <c r="I14" s="611">
        <v>19735.230023848999</v>
      </c>
      <c r="J14" s="611">
        <v>33773.134862256004</v>
      </c>
      <c r="K14" s="611">
        <v>16378.814072055</v>
      </c>
      <c r="L14" s="611">
        <v>14435.580755714</v>
      </c>
      <c r="M14" s="611">
        <v>19434.859705441999</v>
      </c>
      <c r="N14" s="611">
        <v>17561.009207399002</v>
      </c>
      <c r="O14" s="611">
        <v>29429.602515159</v>
      </c>
      <c r="P14" s="611">
        <v>21044.556992414</v>
      </c>
      <c r="Q14" s="611">
        <v>44928.069980392997</v>
      </c>
      <c r="R14" s="611">
        <v>43241.028377340001</v>
      </c>
      <c r="S14" s="611">
        <v>62083.969587909</v>
      </c>
      <c r="T14" s="611">
        <v>64321.987245270997</v>
      </c>
      <c r="U14" s="611">
        <v>42495.370831269</v>
      </c>
      <c r="V14" s="611">
        <v>39071.128121474001</v>
      </c>
      <c r="W14" s="611">
        <v>23024.995397101</v>
      </c>
      <c r="X14" s="611">
        <v>57701.067890915001</v>
      </c>
      <c r="Y14" s="611">
        <v>76854.428441935001</v>
      </c>
      <c r="Z14" s="611">
        <v>123013.573239969</v>
      </c>
      <c r="AA14" s="611">
        <v>129149.358376819</v>
      </c>
      <c r="AB14" s="611">
        <v>138379.502466523</v>
      </c>
      <c r="AC14" s="611">
        <v>265417.61685844499</v>
      </c>
      <c r="AD14" s="611">
        <v>222402.168178386</v>
      </c>
    </row>
    <row r="15" spans="1:30" ht="16.5" customHeight="1">
      <c r="A15" s="1302"/>
      <c r="B15" s="1304"/>
      <c r="C15" s="613" t="s">
        <v>100</v>
      </c>
      <c r="D15" s="611">
        <v>1.01105</v>
      </c>
      <c r="E15" s="611">
        <v>14.98856</v>
      </c>
      <c r="F15" s="611">
        <v>2.5055000000000001</v>
      </c>
      <c r="G15" s="611">
        <v>0.299313</v>
      </c>
      <c r="H15" s="611">
        <v>55.789914099999997</v>
      </c>
      <c r="I15" s="611">
        <v>104.2708894</v>
      </c>
      <c r="J15" s="611">
        <v>72.828644999999995</v>
      </c>
      <c r="K15" s="611">
        <v>6.38748</v>
      </c>
      <c r="L15" s="611">
        <v>8.1129235000000008</v>
      </c>
      <c r="M15" s="611">
        <v>17.8245</v>
      </c>
      <c r="N15" s="612"/>
      <c r="O15" s="611">
        <v>172.64515234000001</v>
      </c>
      <c r="P15" s="611">
        <v>2.2100000000000002E-3</v>
      </c>
      <c r="Q15" s="611">
        <v>12.29766</v>
      </c>
      <c r="R15" s="611">
        <v>4.0677000000000003</v>
      </c>
      <c r="S15" s="611">
        <v>0.44719999999999999</v>
      </c>
      <c r="T15" s="611">
        <v>44.138555742000001</v>
      </c>
      <c r="U15" s="611">
        <v>181.60583997000001</v>
      </c>
      <c r="V15" s="611">
        <v>85.103231500000007</v>
      </c>
      <c r="W15" s="611">
        <v>58.589644999999997</v>
      </c>
      <c r="X15" s="611">
        <v>114.084835</v>
      </c>
      <c r="Y15" s="611">
        <v>139.60746386599999</v>
      </c>
      <c r="Z15" s="611">
        <v>245.95740177600001</v>
      </c>
      <c r="AA15" s="611">
        <v>571.24037951299999</v>
      </c>
      <c r="AB15" s="611">
        <v>135.269201544</v>
      </c>
      <c r="AC15" s="611">
        <v>331.09885600099994</v>
      </c>
      <c r="AD15" s="611">
        <v>309.02631011</v>
      </c>
    </row>
    <row r="16" spans="1:30" ht="16.5" customHeight="1">
      <c r="A16" s="1302" t="s">
        <v>180</v>
      </c>
      <c r="B16" s="1303" t="s">
        <v>17</v>
      </c>
      <c r="C16" s="614" t="s">
        <v>96</v>
      </c>
      <c r="D16" s="615">
        <v>337204</v>
      </c>
      <c r="E16" s="615">
        <v>460968</v>
      </c>
      <c r="F16" s="615">
        <v>642497</v>
      </c>
      <c r="G16" s="615">
        <v>977978</v>
      </c>
      <c r="H16" s="615">
        <v>1353148</v>
      </c>
      <c r="I16" s="615">
        <v>2126654</v>
      </c>
      <c r="J16" s="615">
        <v>3188080</v>
      </c>
      <c r="K16" s="615">
        <v>1910543</v>
      </c>
      <c r="L16" s="615">
        <v>1369572</v>
      </c>
      <c r="M16" s="615">
        <v>2221550</v>
      </c>
      <c r="N16" s="615">
        <v>1516157</v>
      </c>
      <c r="O16" s="615">
        <v>1577854</v>
      </c>
      <c r="P16" s="615">
        <v>2217459</v>
      </c>
      <c r="Q16" s="615">
        <v>3915777</v>
      </c>
      <c r="R16" s="615">
        <v>3081875</v>
      </c>
      <c r="S16" s="615">
        <v>2997474</v>
      </c>
      <c r="T16" s="615">
        <v>2654301</v>
      </c>
      <c r="U16" s="615">
        <v>4811443</v>
      </c>
      <c r="V16" s="615">
        <v>4861335</v>
      </c>
      <c r="W16" s="615">
        <v>2540546</v>
      </c>
      <c r="X16" s="615">
        <v>4648567</v>
      </c>
      <c r="Y16" s="615">
        <v>5560959</v>
      </c>
      <c r="Z16" s="615">
        <v>7389411</v>
      </c>
      <c r="AA16" s="615">
        <v>6683084</v>
      </c>
      <c r="AB16" s="615">
        <v>7516662</v>
      </c>
      <c r="AC16" s="615">
        <v>14572071</v>
      </c>
      <c r="AD16" s="615">
        <v>10094878</v>
      </c>
    </row>
    <row r="17" spans="1:30" ht="16.5" customHeight="1">
      <c r="A17" s="1302"/>
      <c r="B17" s="1303"/>
      <c r="C17" s="614" t="s">
        <v>97</v>
      </c>
      <c r="D17" s="615">
        <v>373076</v>
      </c>
      <c r="E17" s="615">
        <v>555544</v>
      </c>
      <c r="F17" s="615">
        <v>834627</v>
      </c>
      <c r="G17" s="615">
        <v>1125626</v>
      </c>
      <c r="H17" s="615">
        <v>1203860</v>
      </c>
      <c r="I17" s="615">
        <v>1530004</v>
      </c>
      <c r="J17" s="615">
        <v>2021109</v>
      </c>
      <c r="K17" s="615">
        <v>1293082</v>
      </c>
      <c r="L17" s="615">
        <v>944478</v>
      </c>
      <c r="M17" s="615">
        <v>1211778</v>
      </c>
      <c r="N17" s="615">
        <v>2167039</v>
      </c>
      <c r="O17" s="615">
        <v>2310009</v>
      </c>
      <c r="P17" s="615">
        <v>1816999</v>
      </c>
      <c r="Q17" s="615">
        <v>3434720</v>
      </c>
      <c r="R17" s="615">
        <v>2972433</v>
      </c>
      <c r="S17" s="615">
        <v>4573702</v>
      </c>
      <c r="T17" s="615">
        <v>3749219</v>
      </c>
      <c r="U17" s="615">
        <v>4312332</v>
      </c>
      <c r="V17" s="615">
        <v>5281825</v>
      </c>
      <c r="W17" s="615">
        <v>3298216</v>
      </c>
      <c r="X17" s="615">
        <v>5383291</v>
      </c>
      <c r="Y17" s="615">
        <v>5590983</v>
      </c>
      <c r="Z17" s="615">
        <v>9240327</v>
      </c>
      <c r="AA17" s="615">
        <v>11073610</v>
      </c>
      <c r="AB17" s="615">
        <v>12016310</v>
      </c>
      <c r="AC17" s="615">
        <v>15109372</v>
      </c>
      <c r="AD17" s="615">
        <v>11991844</v>
      </c>
    </row>
    <row r="18" spans="1:30" ht="16.5" customHeight="1">
      <c r="A18" s="1302"/>
      <c r="B18" s="1304" t="s">
        <v>18</v>
      </c>
      <c r="C18" s="613" t="s">
        <v>96</v>
      </c>
      <c r="D18" s="611">
        <v>29469</v>
      </c>
      <c r="E18" s="611">
        <v>37285</v>
      </c>
      <c r="F18" s="611">
        <v>70413</v>
      </c>
      <c r="G18" s="611">
        <v>412084</v>
      </c>
      <c r="H18" s="611">
        <v>224563</v>
      </c>
      <c r="I18" s="611">
        <v>216666</v>
      </c>
      <c r="J18" s="611">
        <v>303798</v>
      </c>
      <c r="K18" s="611">
        <v>199827</v>
      </c>
      <c r="L18" s="611">
        <v>184982</v>
      </c>
      <c r="M18" s="611">
        <v>202027</v>
      </c>
      <c r="N18" s="611">
        <v>181945</v>
      </c>
      <c r="O18" s="611">
        <v>147250</v>
      </c>
      <c r="P18" s="611">
        <v>188922</v>
      </c>
      <c r="Q18" s="611">
        <v>331471</v>
      </c>
      <c r="R18" s="611">
        <v>320106</v>
      </c>
      <c r="S18" s="611">
        <v>351925</v>
      </c>
      <c r="T18" s="611">
        <v>355156</v>
      </c>
      <c r="U18" s="611">
        <v>514109</v>
      </c>
      <c r="V18" s="611">
        <v>449310</v>
      </c>
      <c r="W18" s="611">
        <v>289631</v>
      </c>
      <c r="X18" s="611">
        <v>634828</v>
      </c>
      <c r="Y18" s="611">
        <v>649739</v>
      </c>
      <c r="Z18" s="611">
        <v>796343</v>
      </c>
      <c r="AA18" s="611">
        <v>726526</v>
      </c>
      <c r="AB18" s="611">
        <v>2912972</v>
      </c>
      <c r="AC18" s="611">
        <v>2574204</v>
      </c>
      <c r="AD18" s="611">
        <v>1792981</v>
      </c>
    </row>
    <row r="19" spans="1:30" ht="16.5" customHeight="1">
      <c r="A19" s="1302"/>
      <c r="B19" s="1304"/>
      <c r="C19" s="613" t="s">
        <v>97</v>
      </c>
      <c r="D19" s="611">
        <v>210026</v>
      </c>
      <c r="E19" s="611">
        <v>222023</v>
      </c>
      <c r="F19" s="611">
        <v>285363</v>
      </c>
      <c r="G19" s="611">
        <v>705301</v>
      </c>
      <c r="H19" s="611">
        <v>651817</v>
      </c>
      <c r="I19" s="611">
        <v>1022110</v>
      </c>
      <c r="J19" s="611">
        <v>1238020</v>
      </c>
      <c r="K19" s="611">
        <v>1493579</v>
      </c>
      <c r="L19" s="611">
        <v>2105469</v>
      </c>
      <c r="M19" s="611">
        <v>1447564</v>
      </c>
      <c r="N19" s="611">
        <v>1559766</v>
      </c>
      <c r="O19" s="611">
        <v>2019027</v>
      </c>
      <c r="P19" s="611">
        <v>1477505</v>
      </c>
      <c r="Q19" s="611">
        <v>2102401</v>
      </c>
      <c r="R19" s="611">
        <v>1873167</v>
      </c>
      <c r="S19" s="611">
        <v>2294687</v>
      </c>
      <c r="T19" s="611">
        <v>2561921</v>
      </c>
      <c r="U19" s="611">
        <v>3355402</v>
      </c>
      <c r="V19" s="611">
        <v>5079015</v>
      </c>
      <c r="W19" s="611">
        <v>3368655</v>
      </c>
      <c r="X19" s="611">
        <v>3691105</v>
      </c>
      <c r="Y19" s="611">
        <v>3069632</v>
      </c>
      <c r="Z19" s="611">
        <v>8319467</v>
      </c>
      <c r="AA19" s="611">
        <v>11074849</v>
      </c>
      <c r="AB19" s="611">
        <v>7034245</v>
      </c>
      <c r="AC19" s="611">
        <v>14100163</v>
      </c>
      <c r="AD19" s="611">
        <v>9881442</v>
      </c>
    </row>
    <row r="20" spans="1:30" ht="16.5" customHeight="1">
      <c r="A20" s="1302"/>
      <c r="B20" s="1304"/>
      <c r="C20" s="613" t="s">
        <v>179</v>
      </c>
      <c r="D20" s="612"/>
      <c r="E20" s="612"/>
      <c r="F20" s="612"/>
      <c r="G20" s="612"/>
      <c r="H20" s="612"/>
      <c r="I20" s="611">
        <v>2</v>
      </c>
      <c r="J20" s="611">
        <v>1</v>
      </c>
      <c r="K20" s="611">
        <v>1</v>
      </c>
      <c r="L20" s="611">
        <v>1</v>
      </c>
      <c r="M20" s="611">
        <v>1</v>
      </c>
      <c r="N20" s="612"/>
      <c r="O20" s="612"/>
      <c r="P20" s="612"/>
      <c r="Q20" s="611">
        <v>3852</v>
      </c>
      <c r="R20" s="611">
        <v>3563</v>
      </c>
      <c r="S20" s="611">
        <v>1177</v>
      </c>
      <c r="T20" s="611">
        <v>1</v>
      </c>
      <c r="U20" s="611"/>
      <c r="V20" s="611"/>
      <c r="W20" s="611">
        <v>6</v>
      </c>
      <c r="X20" s="611"/>
      <c r="Y20" s="611"/>
      <c r="Z20" s="611">
        <v>27314</v>
      </c>
      <c r="AA20" s="611"/>
      <c r="AB20" s="611"/>
      <c r="AC20" s="611"/>
      <c r="AD20" s="611"/>
    </row>
    <row r="21" spans="1:30" ht="16.5" customHeight="1">
      <c r="A21" s="1302"/>
      <c r="B21" s="1304"/>
      <c r="C21" s="613" t="s">
        <v>98</v>
      </c>
      <c r="D21" s="611">
        <v>146402</v>
      </c>
      <c r="E21" s="611">
        <v>270824</v>
      </c>
      <c r="F21" s="611">
        <v>288728</v>
      </c>
      <c r="G21" s="611">
        <v>285276</v>
      </c>
      <c r="H21" s="611">
        <v>374440</v>
      </c>
      <c r="I21" s="611">
        <v>847583</v>
      </c>
      <c r="J21" s="611">
        <v>1120626</v>
      </c>
      <c r="K21" s="611">
        <v>739131</v>
      </c>
      <c r="L21" s="611">
        <v>632559</v>
      </c>
      <c r="M21" s="611">
        <v>861202</v>
      </c>
      <c r="N21" s="611">
        <v>885947</v>
      </c>
      <c r="O21" s="611">
        <v>1069311</v>
      </c>
      <c r="P21" s="611">
        <v>956689</v>
      </c>
      <c r="Q21" s="611">
        <v>1706846</v>
      </c>
      <c r="R21" s="611">
        <v>1313466</v>
      </c>
      <c r="S21" s="611">
        <v>2152134</v>
      </c>
      <c r="T21" s="611">
        <v>2231061</v>
      </c>
      <c r="U21" s="611">
        <v>1140457</v>
      </c>
      <c r="V21" s="611">
        <v>1369451</v>
      </c>
      <c r="W21" s="611">
        <v>760659</v>
      </c>
      <c r="X21" s="611">
        <v>1862179</v>
      </c>
      <c r="Y21" s="611">
        <v>1985679</v>
      </c>
      <c r="Z21" s="611">
        <v>2847410</v>
      </c>
      <c r="AA21" s="611">
        <v>2536115</v>
      </c>
      <c r="AB21" s="611">
        <v>2473790</v>
      </c>
      <c r="AC21" s="611">
        <v>3339186</v>
      </c>
      <c r="AD21" s="611">
        <v>2156851</v>
      </c>
    </row>
    <row r="22" spans="1:30" ht="16.5" customHeight="1">
      <c r="A22" s="1302"/>
      <c r="B22" s="1304"/>
      <c r="C22" s="613" t="s">
        <v>100</v>
      </c>
      <c r="D22" s="611">
        <v>13</v>
      </c>
      <c r="E22" s="611">
        <v>79</v>
      </c>
      <c r="F22" s="611">
        <v>14</v>
      </c>
      <c r="G22" s="611">
        <v>1</v>
      </c>
      <c r="H22" s="611">
        <v>88</v>
      </c>
      <c r="I22" s="611">
        <v>391</v>
      </c>
      <c r="J22" s="611">
        <v>261</v>
      </c>
      <c r="K22" s="611">
        <v>26</v>
      </c>
      <c r="L22" s="611">
        <v>24</v>
      </c>
      <c r="M22" s="611">
        <v>50</v>
      </c>
      <c r="N22" s="612"/>
      <c r="O22" s="611">
        <v>576</v>
      </c>
      <c r="P22" s="611">
        <v>1</v>
      </c>
      <c r="Q22" s="611">
        <v>109</v>
      </c>
      <c r="R22" s="611">
        <v>34</v>
      </c>
      <c r="S22" s="611">
        <v>5</v>
      </c>
      <c r="T22" s="611">
        <v>478</v>
      </c>
      <c r="U22" s="611">
        <v>673</v>
      </c>
      <c r="V22" s="611">
        <v>184</v>
      </c>
      <c r="W22" s="611">
        <v>253</v>
      </c>
      <c r="X22" s="611">
        <v>493</v>
      </c>
      <c r="Y22" s="611">
        <v>556</v>
      </c>
      <c r="Z22" s="611">
        <v>890</v>
      </c>
      <c r="AA22" s="611">
        <v>1619</v>
      </c>
      <c r="AB22" s="611">
        <v>287</v>
      </c>
      <c r="AC22" s="611">
        <v>509</v>
      </c>
      <c r="AD22" s="611">
        <v>664</v>
      </c>
    </row>
    <row r="23" spans="1:30" ht="16.5" customHeight="1">
      <c r="A23" s="1300" t="s">
        <v>48</v>
      </c>
      <c r="B23" s="1300"/>
      <c r="C23" s="68" t="s">
        <v>178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</row>
    <row r="24" spans="1:30" ht="16.5" customHeight="1">
      <c r="A24" s="1300"/>
      <c r="B24" s="1300"/>
      <c r="C24" s="68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</row>
    <row r="25" spans="1:30" ht="16.5" customHeight="1">
      <c r="A25" s="1300"/>
      <c r="B25" s="1300"/>
      <c r="C25" s="68" t="s">
        <v>180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</row>
    <row r="26" spans="1:30" ht="16.5" customHeight="1">
      <c r="A26" s="1287" t="s">
        <v>172</v>
      </c>
      <c r="B26" s="1287"/>
      <c r="C26" s="614" t="s">
        <v>178</v>
      </c>
      <c r="D26" s="615">
        <v>807970.29399999999</v>
      </c>
      <c r="E26" s="615">
        <v>1325727.3786363637</v>
      </c>
      <c r="F26" s="615">
        <v>1778248.3103888889</v>
      </c>
      <c r="G26" s="615">
        <v>2057808.3979047618</v>
      </c>
      <c r="H26" s="615">
        <v>2873264.7535000001</v>
      </c>
      <c r="I26" s="615">
        <v>4079504.7741999999</v>
      </c>
      <c r="J26" s="615">
        <v>5262816.2706363639</v>
      </c>
      <c r="K26" s="615">
        <v>3061073.2259500003</v>
      </c>
      <c r="L26" s="615">
        <v>2299050.1806842103</v>
      </c>
      <c r="M26" s="615">
        <v>3269643.8741363641</v>
      </c>
      <c r="N26" s="615">
        <v>2505146.0809499999</v>
      </c>
      <c r="O26" s="615">
        <v>3619177.9950500005</v>
      </c>
      <c r="P26" s="615">
        <v>5100733.6318125008</v>
      </c>
      <c r="Q26" s="615">
        <v>6691170.8984999992</v>
      </c>
      <c r="R26" s="615">
        <v>6946304.0530555556</v>
      </c>
      <c r="S26" s="615">
        <v>4736414.3352727285</v>
      </c>
      <c r="T26" s="615">
        <v>4658356.1642499994</v>
      </c>
      <c r="U26" s="615">
        <v>6605906.4091999996</v>
      </c>
      <c r="V26" s="615">
        <v>6353284.9285238096</v>
      </c>
      <c r="W26" s="615">
        <v>4255173.9931111122</v>
      </c>
      <c r="X26" s="615">
        <v>5482612.7349523809</v>
      </c>
      <c r="Y26" s="615">
        <v>7365994.5240000002</v>
      </c>
      <c r="Z26" s="615">
        <v>9462477.749599997</v>
      </c>
      <c r="AA26" s="615">
        <v>8921462.6566315796</v>
      </c>
      <c r="AB26" s="615">
        <v>10847246.672352942</v>
      </c>
      <c r="AC26" s="615">
        <v>11940822.053739132</v>
      </c>
      <c r="AD26" s="615">
        <v>12047943.855764706</v>
      </c>
    </row>
    <row r="27" spans="1:30" ht="16.5" customHeight="1">
      <c r="A27" s="1287"/>
      <c r="B27" s="1287"/>
      <c r="C27" s="614" t="s">
        <v>31</v>
      </c>
      <c r="D27" s="615">
        <v>1439.7004697726666</v>
      </c>
      <c r="E27" s="615">
        <v>2580.1939206222273</v>
      </c>
      <c r="F27" s="615">
        <v>3971.0396618582217</v>
      </c>
      <c r="G27" s="615">
        <v>4943.4058935940948</v>
      </c>
      <c r="H27" s="615">
        <v>7608.0015389576374</v>
      </c>
      <c r="I27" s="615">
        <v>10886.15346213295</v>
      </c>
      <c r="J27" s="615">
        <v>17217.893191099181</v>
      </c>
      <c r="K27" s="615">
        <v>9520.858723470501</v>
      </c>
      <c r="L27" s="615">
        <v>6341.1838307094731</v>
      </c>
      <c r="M27" s="615">
        <v>8205.0967601145894</v>
      </c>
      <c r="N27" s="615">
        <v>6641.184349464902</v>
      </c>
      <c r="O27" s="615">
        <v>11208.70698054865</v>
      </c>
      <c r="P27" s="615">
        <v>12531.095737034062</v>
      </c>
      <c r="Q27" s="615">
        <v>17556.141917959361</v>
      </c>
      <c r="R27" s="615">
        <v>19633.466450966556</v>
      </c>
      <c r="S27" s="615">
        <v>16494.49482712214</v>
      </c>
      <c r="T27" s="615">
        <v>16686.1561640295</v>
      </c>
      <c r="U27" s="615">
        <v>24332.529232026402</v>
      </c>
      <c r="V27" s="615">
        <v>26256.19305016438</v>
      </c>
      <c r="W27" s="615">
        <v>16851.68949924433</v>
      </c>
      <c r="X27" s="615">
        <v>28223.711321603951</v>
      </c>
      <c r="Y27" s="615">
        <v>39195.783725262234</v>
      </c>
      <c r="Z27" s="615">
        <v>56034.412472708304</v>
      </c>
      <c r="AA27" s="615">
        <v>68575.570637980898</v>
      </c>
      <c r="AB27" s="615">
        <v>87680.237294081948</v>
      </c>
      <c r="AC27" s="615">
        <v>146250.18836603503</v>
      </c>
      <c r="AD27" s="615">
        <v>140520.08125061097</v>
      </c>
    </row>
    <row r="28" spans="1:30" ht="16.5" customHeight="1">
      <c r="A28" s="1287"/>
      <c r="B28" s="1287"/>
      <c r="C28" s="614" t="s">
        <v>180</v>
      </c>
      <c r="D28" s="615">
        <v>73079.333333333328</v>
      </c>
      <c r="E28" s="615">
        <v>70305.590909090912</v>
      </c>
      <c r="F28" s="615">
        <v>117869</v>
      </c>
      <c r="G28" s="615">
        <v>166965.04761904763</v>
      </c>
      <c r="H28" s="615">
        <v>173087.09090909091</v>
      </c>
      <c r="I28" s="615">
        <v>287170.5</v>
      </c>
      <c r="J28" s="615">
        <v>357813.40909090912</v>
      </c>
      <c r="K28" s="615">
        <v>281809.45</v>
      </c>
      <c r="L28" s="615">
        <v>275636.05263157893</v>
      </c>
      <c r="M28" s="615">
        <v>270189.63636363635</v>
      </c>
      <c r="N28" s="615">
        <v>315542.7</v>
      </c>
      <c r="O28" s="615">
        <v>356201.35</v>
      </c>
      <c r="P28" s="615">
        <v>416098.4375</v>
      </c>
      <c r="Q28" s="615">
        <v>522508</v>
      </c>
      <c r="R28" s="615">
        <v>531369.11111111112</v>
      </c>
      <c r="S28" s="615">
        <v>562322.90909090906</v>
      </c>
      <c r="T28" s="615">
        <v>577606.85</v>
      </c>
      <c r="U28" s="615">
        <v>706720.8</v>
      </c>
      <c r="V28" s="615">
        <v>811481.90476190473</v>
      </c>
      <c r="W28" s="615">
        <v>569887</v>
      </c>
      <c r="X28" s="615">
        <v>772403</v>
      </c>
      <c r="Y28" s="615">
        <v>802740.38095238095</v>
      </c>
      <c r="Z28" s="615">
        <v>1431058.1</v>
      </c>
      <c r="AA28" s="615">
        <v>1689252.7894736843</v>
      </c>
      <c r="AB28" s="615">
        <v>1879662.705882353</v>
      </c>
      <c r="AC28" s="615">
        <v>2160674.086956522</v>
      </c>
      <c r="AD28" s="615">
        <v>2112862.3529411764</v>
      </c>
    </row>
    <row r="29" spans="1:30" ht="16.5" customHeight="1">
      <c r="C29" s="69" t="s">
        <v>336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</row>
    <row r="31" spans="1:30" ht="17.25">
      <c r="C31" s="614" t="s">
        <v>17</v>
      </c>
      <c r="D31" s="615">
        <v>16718.456036632</v>
      </c>
      <c r="E31" s="615">
        <v>47740.838279779004</v>
      </c>
      <c r="F31" s="615">
        <v>57719.614319715001</v>
      </c>
      <c r="G31" s="615">
        <v>83880.320988230989</v>
      </c>
      <c r="H31" s="615">
        <v>133200.848401922</v>
      </c>
      <c r="I31" s="615">
        <v>167533.34718428299</v>
      </c>
      <c r="J31" s="615">
        <v>294768.88074737601</v>
      </c>
      <c r="K31" s="615">
        <v>140913.52187873999</v>
      </c>
      <c r="L31" s="615">
        <v>75746.759557614001</v>
      </c>
      <c r="M31" s="615">
        <v>132944.366965583</v>
      </c>
      <c r="N31" s="615">
        <v>90773.178102725011</v>
      </c>
      <c r="O31" s="615">
        <v>165435.48945161799</v>
      </c>
      <c r="P31" s="615">
        <v>150238.49136423101</v>
      </c>
      <c r="Q31" s="615">
        <v>279418.82120359398</v>
      </c>
      <c r="R31" s="615">
        <v>245602.59210827301</v>
      </c>
      <c r="S31" s="615">
        <v>245602.59210827301</v>
      </c>
      <c r="T31" s="615">
        <v>245602.59210827301</v>
      </c>
      <c r="U31" s="615">
        <v>245602.59210827301</v>
      </c>
      <c r="V31" s="615">
        <v>245602.59210827301</v>
      </c>
      <c r="W31" s="615">
        <v>245602.59210827301</v>
      </c>
      <c r="X31" s="615">
        <v>245602.59210827301</v>
      </c>
      <c r="Y31" s="615">
        <v>245602.59210827301</v>
      </c>
      <c r="Z31" s="615">
        <v>245602.59210827301</v>
      </c>
      <c r="AA31" s="615">
        <v>245602.59210827301</v>
      </c>
      <c r="AB31" s="615">
        <v>245602.59210827301</v>
      </c>
      <c r="AC31" s="615">
        <v>245602.59210827301</v>
      </c>
      <c r="AD31" s="615">
        <v>245602.59210827301</v>
      </c>
    </row>
    <row r="32" spans="1:30" ht="17.25">
      <c r="C32" s="613" t="s">
        <v>18</v>
      </c>
      <c r="D32" s="611">
        <v>4877.0510099579997</v>
      </c>
      <c r="E32" s="611">
        <v>9023.4279739100002</v>
      </c>
      <c r="F32" s="611">
        <v>13759.099593732999</v>
      </c>
      <c r="G32" s="611">
        <v>19931.202777244998</v>
      </c>
      <c r="H32" s="611">
        <v>34175.185455146006</v>
      </c>
      <c r="I32" s="611">
        <v>50189.722058375999</v>
      </c>
      <c r="J32" s="611">
        <v>84024.769456806011</v>
      </c>
      <c r="K32" s="611">
        <v>49503.652590669997</v>
      </c>
      <c r="L32" s="611">
        <v>44735.733225865995</v>
      </c>
      <c r="M32" s="611">
        <v>47567.761756937995</v>
      </c>
      <c r="N32" s="611">
        <v>42050.508886572999</v>
      </c>
      <c r="O32" s="611">
        <v>58738.650159355006</v>
      </c>
      <c r="P32" s="611">
        <v>50259.040428314001</v>
      </c>
      <c r="Q32" s="611">
        <v>106816.30099151199</v>
      </c>
      <c r="R32" s="611">
        <v>107799.804009125</v>
      </c>
      <c r="S32" s="611">
        <v>107799.804009125</v>
      </c>
      <c r="T32" s="611">
        <v>107799.804009125</v>
      </c>
      <c r="U32" s="611">
        <v>107799.804009125</v>
      </c>
      <c r="V32" s="611">
        <v>107799.804009125</v>
      </c>
      <c r="W32" s="611">
        <v>107799.804009125</v>
      </c>
      <c r="X32" s="611">
        <v>107799.804009125</v>
      </c>
      <c r="Y32" s="611">
        <v>107799.804009125</v>
      </c>
      <c r="Z32" s="611">
        <v>107799.804009125</v>
      </c>
      <c r="AA32" s="611">
        <v>107799.804009125</v>
      </c>
      <c r="AB32" s="611">
        <v>107799.804009125</v>
      </c>
      <c r="AC32" s="611">
        <v>107799.804009125</v>
      </c>
      <c r="AD32" s="611">
        <v>107799.804009125</v>
      </c>
    </row>
    <row r="33" spans="1:30" ht="17.25">
      <c r="C33" s="616" t="s">
        <v>48</v>
      </c>
      <c r="D33" s="617">
        <v>21595.507046589999</v>
      </c>
      <c r="E33" s="617">
        <v>56764.266253689006</v>
      </c>
      <c r="F33" s="617">
        <v>71478.713913447995</v>
      </c>
      <c r="G33" s="617">
        <v>103811.52376547598</v>
      </c>
      <c r="H33" s="617">
        <v>167376.03385706802</v>
      </c>
      <c r="I33" s="617">
        <v>217723.069242659</v>
      </c>
      <c r="J33" s="617">
        <v>378793.65020418202</v>
      </c>
      <c r="K33" s="617">
        <v>190417.17446940998</v>
      </c>
      <c r="L33" s="617">
        <v>120482.49278348</v>
      </c>
      <c r="M33" s="617">
        <v>180512.12872252101</v>
      </c>
      <c r="N33" s="617">
        <v>132823.686989298</v>
      </c>
      <c r="O33" s="617">
        <v>224174.13961097301</v>
      </c>
      <c r="P33" s="617">
        <v>200497.53179254502</v>
      </c>
      <c r="Q33" s="617">
        <v>386235.122195106</v>
      </c>
      <c r="R33" s="617">
        <v>353402.39611739799</v>
      </c>
      <c r="S33" s="617">
        <v>353402.39611739799</v>
      </c>
      <c r="T33" s="617">
        <v>353402.39611739799</v>
      </c>
      <c r="U33" s="617">
        <v>353402.39611739799</v>
      </c>
      <c r="V33" s="617">
        <v>353402.39611739799</v>
      </c>
      <c r="W33" s="617">
        <v>353402.39611739799</v>
      </c>
      <c r="X33" s="617">
        <v>353402.39611739799</v>
      </c>
      <c r="Y33" s="617">
        <v>353402.39611739799</v>
      </c>
      <c r="Z33" s="617">
        <v>353402.39611739799</v>
      </c>
      <c r="AA33" s="617">
        <v>353402.39611739799</v>
      </c>
      <c r="AB33" s="617">
        <v>353402.39611739799</v>
      </c>
      <c r="AC33" s="617">
        <v>353402.39611739799</v>
      </c>
      <c r="AD33" s="617">
        <v>353402.39611739799</v>
      </c>
    </row>
    <row r="35" spans="1:30" ht="24" customHeight="1">
      <c r="B35" s="12" t="s">
        <v>19</v>
      </c>
      <c r="C35" s="67" t="s">
        <v>1768</v>
      </c>
      <c r="D35" s="13" t="s">
        <v>1524</v>
      </c>
      <c r="E35" s="13" t="s">
        <v>1574</v>
      </c>
      <c r="F35" s="13" t="s">
        <v>1630</v>
      </c>
      <c r="G35" s="13" t="s">
        <v>1660</v>
      </c>
      <c r="H35" s="13" t="s">
        <v>1724</v>
      </c>
      <c r="I35" s="13" t="s">
        <v>1755</v>
      </c>
      <c r="J35" s="13" t="s">
        <v>1884</v>
      </c>
      <c r="K35" s="13" t="s">
        <v>1944</v>
      </c>
      <c r="L35" s="13" t="s">
        <v>1988</v>
      </c>
      <c r="M35" s="13" t="s">
        <v>2012</v>
      </c>
      <c r="N35" s="13" t="s">
        <v>2133</v>
      </c>
      <c r="O35" s="13" t="s">
        <v>2302</v>
      </c>
      <c r="P35" s="13" t="s">
        <v>2524</v>
      </c>
    </row>
    <row r="36" spans="1:30" ht="17.25">
      <c r="C36" s="614" t="s">
        <v>17</v>
      </c>
      <c r="D36" s="615">
        <v>245602.59210827301</v>
      </c>
      <c r="E36" s="615">
        <v>234153.65221138601</v>
      </c>
      <c r="F36" s="615">
        <v>201221.89438507502</v>
      </c>
      <c r="G36" s="615">
        <v>335012.481910109</v>
      </c>
      <c r="H36" s="615">
        <v>393717.37955896399</v>
      </c>
      <c r="I36" s="615">
        <v>219929.13688174001</v>
      </c>
      <c r="J36" s="615">
        <v>390315.52797469404</v>
      </c>
      <c r="K36" s="615">
        <v>582869.44435990509</v>
      </c>
      <c r="L36" s="615">
        <v>762403.16117345402</v>
      </c>
      <c r="M36" s="615">
        <v>878832.25433052098</v>
      </c>
      <c r="N36" s="615">
        <v>983714.333984536</v>
      </c>
      <c r="O36" s="615">
        <v>2411951.8693916798</v>
      </c>
      <c r="P36" s="615">
        <v>1653621.611315554</v>
      </c>
    </row>
    <row r="37" spans="1:30" ht="17.25">
      <c r="C37" s="613" t="s">
        <v>18</v>
      </c>
      <c r="D37" s="611">
        <v>107799.804009125</v>
      </c>
      <c r="E37" s="611">
        <v>128725.23398530099</v>
      </c>
      <c r="F37" s="611">
        <v>132501.228895515</v>
      </c>
      <c r="G37" s="611">
        <v>151638.10273041902</v>
      </c>
      <c r="H37" s="611">
        <v>157662.67449448799</v>
      </c>
      <c r="I37" s="611">
        <v>83401.274104658005</v>
      </c>
      <c r="J37" s="611">
        <v>202382.40977898898</v>
      </c>
      <c r="K37" s="611">
        <v>240242.01387060201</v>
      </c>
      <c r="L37" s="611">
        <v>358285.08828071202</v>
      </c>
      <c r="M37" s="611">
        <v>424103.58779111604</v>
      </c>
      <c r="N37" s="611">
        <v>506849.70001485699</v>
      </c>
      <c r="O37" s="611">
        <v>951849.59742712602</v>
      </c>
      <c r="P37" s="611">
        <v>735219.76994483196</v>
      </c>
    </row>
    <row r="38" spans="1:30" ht="17.25">
      <c r="C38" s="616" t="s">
        <v>48</v>
      </c>
      <c r="D38" s="617">
        <v>353402.39611739799</v>
      </c>
      <c r="E38" s="617">
        <v>362878.88619668706</v>
      </c>
      <c r="F38" s="617">
        <v>333723.12328058999</v>
      </c>
      <c r="G38" s="617">
        <v>486650.58464052802</v>
      </c>
      <c r="H38" s="617">
        <v>551380.05405345198</v>
      </c>
      <c r="I38" s="617">
        <v>303330.41098639794</v>
      </c>
      <c r="J38" s="617">
        <v>592697.93775368296</v>
      </c>
      <c r="K38" s="617">
        <v>823111.45823050698</v>
      </c>
      <c r="L38" s="617">
        <v>1120688.249454166</v>
      </c>
      <c r="M38" s="617">
        <v>1302935.842121637</v>
      </c>
      <c r="N38" s="617">
        <v>1490564.0339993932</v>
      </c>
      <c r="O38" s="617">
        <v>3363801.4668188058</v>
      </c>
      <c r="P38" s="617">
        <v>2388841.3812603862</v>
      </c>
    </row>
    <row r="40" spans="1:30" ht="15.75" thickBot="1"/>
    <row r="41" spans="1:30" ht="19.5" thickBot="1">
      <c r="A41" s="1294"/>
      <c r="B41" s="1243" t="s">
        <v>19</v>
      </c>
      <c r="C41" s="1243" t="s">
        <v>1768</v>
      </c>
      <c r="D41" s="1230" t="s">
        <v>230</v>
      </c>
      <c r="E41" s="1230"/>
      <c r="F41" s="1301"/>
      <c r="G41" s="411" t="s">
        <v>1760</v>
      </c>
      <c r="H41" s="1230" t="s">
        <v>231</v>
      </c>
      <c r="I41" s="1301"/>
    </row>
    <row r="42" spans="1:30" ht="31.5">
      <c r="A42" s="1295"/>
      <c r="B42" s="1296"/>
      <c r="C42" s="1296"/>
      <c r="D42" s="410" t="s">
        <v>2528</v>
      </c>
      <c r="E42" s="409" t="s">
        <v>2305</v>
      </c>
      <c r="F42" s="409" t="s">
        <v>2533</v>
      </c>
      <c r="G42" s="408" t="s">
        <v>2534</v>
      </c>
      <c r="H42" s="408" t="s">
        <v>232</v>
      </c>
      <c r="I42" s="407" t="s">
        <v>333</v>
      </c>
    </row>
    <row r="43" spans="1:30" ht="16.5">
      <c r="A43" s="1298" t="s">
        <v>2168</v>
      </c>
      <c r="B43" s="1271" t="s">
        <v>17</v>
      </c>
      <c r="C43" s="602" t="s">
        <v>96</v>
      </c>
      <c r="D43" s="596">
        <v>84491497.883000001</v>
      </c>
      <c r="E43" s="596">
        <v>141840145.73100001</v>
      </c>
      <c r="F43" s="596">
        <v>58045488.053000003</v>
      </c>
      <c r="G43" s="609">
        <v>298642409.49200004</v>
      </c>
      <c r="H43" s="605">
        <v>-0.40431887285819479</v>
      </c>
      <c r="I43" s="606">
        <v>0.45560836366562651</v>
      </c>
    </row>
    <row r="44" spans="1:30" ht="16.5">
      <c r="A44" s="1298"/>
      <c r="B44" s="1271"/>
      <c r="C44" s="607" t="s">
        <v>97</v>
      </c>
      <c r="D44" s="608">
        <v>77214382.905000001</v>
      </c>
      <c r="E44" s="608">
        <v>67178439.244000003</v>
      </c>
      <c r="F44" s="608">
        <v>23978421.425999999</v>
      </c>
      <c r="G44" s="609">
        <v>190138447.04000002</v>
      </c>
      <c r="H44" s="605">
        <v>0.14939233143759512</v>
      </c>
      <c r="I44" s="606">
        <v>2.2201612246782774</v>
      </c>
    </row>
    <row r="45" spans="1:30" ht="16.5">
      <c r="A45" s="1298"/>
      <c r="B45" s="1273" t="s">
        <v>18</v>
      </c>
      <c r="C45" s="190" t="s">
        <v>96</v>
      </c>
      <c r="D45" s="601">
        <v>4531500.9800000004</v>
      </c>
      <c r="E45" s="374">
        <v>7117841.1150000002</v>
      </c>
      <c r="F45" s="601">
        <v>2632632.8679999998</v>
      </c>
      <c r="G45" s="403">
        <v>18036717.973999999</v>
      </c>
      <c r="H45" s="402">
        <v>-0.36336019492618299</v>
      </c>
      <c r="I45" s="406">
        <v>0.72128101684097068</v>
      </c>
    </row>
    <row r="46" spans="1:30" ht="16.5">
      <c r="A46" s="1298"/>
      <c r="B46" s="1273"/>
      <c r="C46" s="190" t="s">
        <v>97</v>
      </c>
      <c r="D46" s="374">
        <v>21768744.307</v>
      </c>
      <c r="E46" s="374">
        <v>32215380.829</v>
      </c>
      <c r="F46" s="374">
        <v>19014333.265000001</v>
      </c>
      <c r="G46" s="403">
        <v>77483530.885999992</v>
      </c>
      <c r="H46" s="402">
        <v>-0.32427481076356024</v>
      </c>
      <c r="I46" s="406">
        <v>0.14485972258990998</v>
      </c>
    </row>
    <row r="47" spans="1:30" ht="16.5">
      <c r="A47" s="1298"/>
      <c r="B47" s="1273"/>
      <c r="C47" s="190" t="s">
        <v>179</v>
      </c>
      <c r="D47" s="374" t="s">
        <v>334</v>
      </c>
      <c r="E47" s="374" t="s">
        <v>334</v>
      </c>
      <c r="F47" s="374">
        <v>98969.82</v>
      </c>
      <c r="G47" s="403">
        <v>0</v>
      </c>
      <c r="H47" s="402" t="s">
        <v>334</v>
      </c>
      <c r="I47" s="406" t="s">
        <v>334</v>
      </c>
    </row>
    <row r="48" spans="1:30" ht="16.5">
      <c r="A48" s="1298"/>
      <c r="B48" s="1273"/>
      <c r="C48" s="190" t="s">
        <v>98</v>
      </c>
      <c r="D48" s="374">
        <v>16786183.061999999</v>
      </c>
      <c r="E48" s="374">
        <v>26268087.629000001</v>
      </c>
      <c r="F48" s="374">
        <v>21263031.022999998</v>
      </c>
      <c r="G48" s="403">
        <v>79503346.166000009</v>
      </c>
      <c r="H48" s="402">
        <v>-0.36096668706601875</v>
      </c>
      <c r="I48" s="406">
        <v>-0.21054608612278469</v>
      </c>
    </row>
    <row r="49" spans="1:9" ht="17.25" thickBot="1">
      <c r="A49" s="1299"/>
      <c r="B49" s="1275"/>
      <c r="C49" s="191" t="s">
        <v>100</v>
      </c>
      <c r="D49" s="370">
        <v>22736.411</v>
      </c>
      <c r="E49" s="370">
        <v>21237.687999999998</v>
      </c>
      <c r="F49" s="370">
        <v>596.5</v>
      </c>
      <c r="G49" s="400">
        <v>54919.656000000003</v>
      </c>
      <c r="H49" s="399">
        <v>7.0569028041093773E-2</v>
      </c>
      <c r="I49" s="405">
        <v>37.116363788767814</v>
      </c>
    </row>
    <row r="50" spans="1:9" ht="16.5">
      <c r="A50" s="1297" t="s">
        <v>2169</v>
      </c>
      <c r="B50" s="1270" t="s">
        <v>17</v>
      </c>
      <c r="C50" s="602" t="s">
        <v>96</v>
      </c>
      <c r="D50" s="603">
        <v>863225.15286544501</v>
      </c>
      <c r="E50" s="596">
        <v>1329256.54264286</v>
      </c>
      <c r="F50" s="603">
        <v>140344.412282345</v>
      </c>
      <c r="G50" s="604">
        <v>2639248.123177995</v>
      </c>
      <c r="H50" s="605">
        <v>-0.35059552074939582</v>
      </c>
      <c r="I50" s="606">
        <v>5.1507625335934852</v>
      </c>
    </row>
    <row r="51" spans="1:9" ht="16.5">
      <c r="A51" s="1298"/>
      <c r="B51" s="1271"/>
      <c r="C51" s="607" t="s">
        <v>97</v>
      </c>
      <c r="D51" s="608">
        <v>790396.458450109</v>
      </c>
      <c r="E51" s="608">
        <v>1082695.32674882</v>
      </c>
      <c r="F51" s="608">
        <v>105258.179825928</v>
      </c>
      <c r="G51" s="609">
        <v>2410039.6915137749</v>
      </c>
      <c r="H51" s="605">
        <v>-0.26997333513615773</v>
      </c>
      <c r="I51" s="606">
        <v>6.509121474048257</v>
      </c>
    </row>
    <row r="52" spans="1:9" ht="16.5">
      <c r="A52" s="1298"/>
      <c r="B52" s="1273" t="s">
        <v>18</v>
      </c>
      <c r="C52" s="190" t="s">
        <v>96</v>
      </c>
      <c r="D52" s="601">
        <v>101202.990917142</v>
      </c>
      <c r="E52" s="374">
        <v>140843.76618249901</v>
      </c>
      <c r="F52" s="601">
        <v>11636.993588888001</v>
      </c>
      <c r="G52" s="403">
        <v>324334.95300956501</v>
      </c>
      <c r="H52" s="402">
        <v>-0.28145211065992282</v>
      </c>
      <c r="I52" s="401">
        <v>7.6966612247496027</v>
      </c>
    </row>
    <row r="53" spans="1:9" ht="16.5">
      <c r="A53" s="1298"/>
      <c r="B53" s="1273"/>
      <c r="C53" s="190" t="s">
        <v>97</v>
      </c>
      <c r="D53" s="374">
        <v>411305.58453919401</v>
      </c>
      <c r="E53" s="374">
        <v>545257.11553018098</v>
      </c>
      <c r="F53" s="374">
        <v>52868.229432897002</v>
      </c>
      <c r="G53" s="403">
        <v>1242609.4325062409</v>
      </c>
      <c r="H53" s="402">
        <v>-0.24566672708294535</v>
      </c>
      <c r="I53" s="401">
        <v>6.7798252173593898</v>
      </c>
    </row>
    <row r="54" spans="1:9" ht="16.5">
      <c r="A54" s="1298"/>
      <c r="B54" s="1273"/>
      <c r="C54" s="190" t="s">
        <v>179</v>
      </c>
      <c r="D54" s="374" t="s">
        <v>334</v>
      </c>
      <c r="E54" s="374" t="s">
        <v>334</v>
      </c>
      <c r="F54" s="375">
        <v>49.484909999999999</v>
      </c>
      <c r="G54" s="404">
        <v>0</v>
      </c>
      <c r="H54" s="402" t="s">
        <v>334</v>
      </c>
      <c r="I54" s="401" t="s">
        <v>334</v>
      </c>
    </row>
    <row r="55" spans="1:9" ht="16.5">
      <c r="A55" s="1298"/>
      <c r="B55" s="1273"/>
      <c r="C55" s="190" t="s">
        <v>98</v>
      </c>
      <c r="D55" s="374">
        <v>222402.168178386</v>
      </c>
      <c r="E55" s="374">
        <v>265417.61685844499</v>
      </c>
      <c r="F55" s="374">
        <v>43241.028377340001</v>
      </c>
      <c r="G55" s="403">
        <v>626199.28750335402</v>
      </c>
      <c r="H55" s="402">
        <v>-0.16206704434016672</v>
      </c>
      <c r="I55" s="401">
        <v>4.1433135733407642</v>
      </c>
    </row>
    <row r="56" spans="1:9" ht="17.25" thickBot="1">
      <c r="A56" s="1299"/>
      <c r="B56" s="1275"/>
      <c r="C56" s="191" t="s">
        <v>100</v>
      </c>
      <c r="D56" s="516">
        <v>309.02631011</v>
      </c>
      <c r="E56" s="516">
        <v>331.09885600099994</v>
      </c>
      <c r="F56" s="516">
        <v>4.0677000000000003</v>
      </c>
      <c r="G56" s="517">
        <v>775.394367655</v>
      </c>
      <c r="H56" s="399">
        <v>-6.6664518740992884E-2</v>
      </c>
      <c r="I56" s="398">
        <v>74.970772207881595</v>
      </c>
    </row>
    <row r="57" spans="1:9" ht="16.5">
      <c r="A57" s="1297" t="s">
        <v>180</v>
      </c>
      <c r="B57" s="1270" t="s">
        <v>17</v>
      </c>
      <c r="C57" s="602" t="s">
        <v>96</v>
      </c>
      <c r="D57" s="603">
        <v>10094878</v>
      </c>
      <c r="E57" s="596">
        <v>14572071</v>
      </c>
      <c r="F57" s="603">
        <v>3081875</v>
      </c>
      <c r="G57" s="604">
        <v>32183611</v>
      </c>
      <c r="H57" s="605">
        <v>-0.30724479725634057</v>
      </c>
      <c r="I57" s="610">
        <v>2.2755637396065707</v>
      </c>
    </row>
    <row r="58" spans="1:9" ht="16.5">
      <c r="A58" s="1298"/>
      <c r="B58" s="1271"/>
      <c r="C58" s="607" t="s">
        <v>97</v>
      </c>
      <c r="D58" s="608">
        <v>11991844</v>
      </c>
      <c r="E58" s="608">
        <v>15109372</v>
      </c>
      <c r="F58" s="608">
        <v>2972433</v>
      </c>
      <c r="G58" s="609">
        <v>39117526</v>
      </c>
      <c r="H58" s="605">
        <v>-0.20633074624147185</v>
      </c>
      <c r="I58" s="610">
        <v>3.034353003078623</v>
      </c>
    </row>
    <row r="59" spans="1:9" ht="16.5">
      <c r="A59" s="1298"/>
      <c r="B59" s="1273" t="s">
        <v>18</v>
      </c>
      <c r="C59" s="190" t="s">
        <v>96</v>
      </c>
      <c r="D59" s="601">
        <v>1792981</v>
      </c>
      <c r="E59" s="374">
        <v>2574204</v>
      </c>
      <c r="F59" s="601">
        <v>320106</v>
      </c>
      <c r="G59" s="403">
        <v>7280157</v>
      </c>
      <c r="H59" s="402">
        <v>-0.30348138686755211</v>
      </c>
      <c r="I59" s="401">
        <v>4.6012102241132622</v>
      </c>
    </row>
    <row r="60" spans="1:9" ht="16.5">
      <c r="A60" s="1298"/>
      <c r="B60" s="1273"/>
      <c r="C60" s="190" t="s">
        <v>97</v>
      </c>
      <c r="D60" s="374">
        <v>9881442</v>
      </c>
      <c r="E60" s="374">
        <v>14100163</v>
      </c>
      <c r="F60" s="374">
        <v>1873167</v>
      </c>
      <c r="G60" s="403">
        <v>31015850</v>
      </c>
      <c r="H60" s="402">
        <v>-0.29919661212427118</v>
      </c>
      <c r="I60" s="401">
        <v>4.2752594936810224</v>
      </c>
    </row>
    <row r="61" spans="1:9" ht="16.5">
      <c r="A61" s="1298"/>
      <c r="B61" s="1273"/>
      <c r="C61" s="190" t="s">
        <v>179</v>
      </c>
      <c r="D61" s="374" t="s">
        <v>334</v>
      </c>
      <c r="E61" s="374" t="s">
        <v>334</v>
      </c>
      <c r="F61" s="375">
        <v>3563</v>
      </c>
      <c r="G61" s="403">
        <v>0</v>
      </c>
      <c r="H61" s="402" t="s">
        <v>334</v>
      </c>
      <c r="I61" s="401" t="s">
        <v>334</v>
      </c>
    </row>
    <row r="62" spans="1:9" ht="16.5">
      <c r="A62" s="1298"/>
      <c r="B62" s="1273"/>
      <c r="C62" s="190" t="s">
        <v>98</v>
      </c>
      <c r="D62" s="374">
        <v>2156851</v>
      </c>
      <c r="E62" s="374">
        <v>3339186</v>
      </c>
      <c r="F62" s="374">
        <v>1313466</v>
      </c>
      <c r="G62" s="403">
        <v>7969827</v>
      </c>
      <c r="H62" s="402">
        <v>-0.35407880842816186</v>
      </c>
      <c r="I62" s="401">
        <v>0.6421064572664994</v>
      </c>
    </row>
    <row r="63" spans="1:9" ht="17.25" thickBot="1">
      <c r="A63" s="1299"/>
      <c r="B63" s="1275"/>
      <c r="C63" s="191" t="s">
        <v>100</v>
      </c>
      <c r="D63" s="376">
        <v>664</v>
      </c>
      <c r="E63" s="376">
        <v>509</v>
      </c>
      <c r="F63" s="376">
        <v>34</v>
      </c>
      <c r="G63" s="400">
        <v>1460</v>
      </c>
      <c r="H63" s="399">
        <v>0.30451866404715133</v>
      </c>
      <c r="I63" s="398">
        <v>18.529411764705884</v>
      </c>
    </row>
    <row r="64" spans="1:9">
      <c r="A64" s="1281" t="s">
        <v>48</v>
      </c>
      <c r="B64" s="1282"/>
      <c r="C64" s="396" t="s">
        <v>2168</v>
      </c>
      <c r="D64" s="397">
        <v>204815045.54800001</v>
      </c>
      <c r="E64" s="395">
        <v>274638907.23600006</v>
      </c>
      <c r="F64" s="397">
        <v>125033472.955</v>
      </c>
      <c r="G64" s="497">
        <v>663857146.21400011</v>
      </c>
      <c r="H64" s="394">
        <v>-0.25423878353841423</v>
      </c>
      <c r="I64" s="393">
        <v>0.63808171290030224</v>
      </c>
    </row>
    <row r="65" spans="1:9">
      <c r="A65" s="1283"/>
      <c r="B65" s="1284"/>
      <c r="C65" s="396" t="s">
        <v>2169</v>
      </c>
      <c r="D65" s="395">
        <v>2388841.3812603862</v>
      </c>
      <c r="E65" s="395">
        <v>3363754.3324188055</v>
      </c>
      <c r="F65" s="395">
        <v>353402.39611739799</v>
      </c>
      <c r="G65" s="498">
        <v>7243159.7476785854</v>
      </c>
      <c r="H65" s="394">
        <v>-0.28982882066104387</v>
      </c>
      <c r="I65" s="393">
        <v>5.7595506071974354</v>
      </c>
    </row>
    <row r="66" spans="1:9" ht="15.75" thickBot="1">
      <c r="A66" s="1285"/>
      <c r="B66" s="1286"/>
      <c r="C66" s="392" t="s">
        <v>180</v>
      </c>
      <c r="D66" s="391">
        <v>35918660</v>
      </c>
      <c r="E66" s="391">
        <v>49695504</v>
      </c>
      <c r="F66" s="391">
        <v>9564644</v>
      </c>
      <c r="G66" s="499">
        <v>117568430</v>
      </c>
      <c r="H66" s="390">
        <v>-0.27722515904054423</v>
      </c>
      <c r="I66" s="389">
        <v>2.7553577529911202</v>
      </c>
    </row>
    <row r="67" spans="1:9">
      <c r="A67" s="1288" t="s">
        <v>172</v>
      </c>
      <c r="B67" s="1289"/>
      <c r="C67" s="387" t="s">
        <v>2168</v>
      </c>
      <c r="D67" s="388">
        <v>12047943.855764706</v>
      </c>
      <c r="E67" s="386">
        <v>11940822.053739132</v>
      </c>
      <c r="F67" s="388">
        <v>6946304.0530555556</v>
      </c>
      <c r="G67" s="500">
        <v>34836012.58185678</v>
      </c>
      <c r="H67" s="385">
        <v>8.9710575656747338E-3</v>
      </c>
      <c r="I67" s="503">
        <v>0.73443946071796695</v>
      </c>
    </row>
    <row r="68" spans="1:9">
      <c r="A68" s="1290"/>
      <c r="B68" s="1291"/>
      <c r="C68" s="387" t="s">
        <v>2169</v>
      </c>
      <c r="D68" s="386">
        <v>140520.08125061097</v>
      </c>
      <c r="E68" s="386">
        <v>146250.18836603503</v>
      </c>
      <c r="F68" s="386">
        <v>19633.466450966556</v>
      </c>
      <c r="G68" s="501">
        <v>374450.50691072794</v>
      </c>
      <c r="H68" s="385">
        <v>-3.9180169129647502E-2</v>
      </c>
      <c r="I68" s="503">
        <v>6.157171231150226</v>
      </c>
    </row>
    <row r="69" spans="1:9" ht="15.75" thickBot="1">
      <c r="A69" s="1292"/>
      <c r="B69" s="1293"/>
      <c r="C69" s="384" t="s">
        <v>180</v>
      </c>
      <c r="D69" s="383">
        <v>2112862.3529411764</v>
      </c>
      <c r="E69" s="383">
        <v>2160674.086956522</v>
      </c>
      <c r="F69" s="383">
        <v>531369.11111111112</v>
      </c>
      <c r="G69" s="502">
        <v>6153199.1457800511</v>
      </c>
      <c r="H69" s="382">
        <v>-2.2128156348971695E-2</v>
      </c>
      <c r="I69" s="504">
        <v>2.9762611502258918</v>
      </c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I21" sqref="I21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305" t="s">
        <v>1747</v>
      </c>
      <c r="B1" s="1305"/>
      <c r="C1" s="1305"/>
      <c r="D1" s="1305"/>
      <c r="E1" s="1305"/>
      <c r="F1" s="1305"/>
      <c r="G1" s="1305"/>
      <c r="H1" s="1305"/>
      <c r="I1" s="1305"/>
    </row>
    <row r="2" spans="1:9" ht="36.75" customHeight="1" thickBot="1">
      <c r="A2" s="1310" t="s">
        <v>338</v>
      </c>
      <c r="B2" s="1312" t="s">
        <v>340</v>
      </c>
      <c r="C2" s="1306" t="s">
        <v>1578</v>
      </c>
      <c r="D2" s="1307"/>
      <c r="E2" s="1308"/>
      <c r="F2" s="1306" t="s">
        <v>231</v>
      </c>
      <c r="G2" s="1308"/>
      <c r="H2" s="424" t="s">
        <v>1760</v>
      </c>
      <c r="I2" s="423" t="s">
        <v>339</v>
      </c>
    </row>
    <row r="3" spans="1:9" ht="24.75" customHeight="1" thickBot="1">
      <c r="A3" s="1311"/>
      <c r="B3" s="1313"/>
      <c r="C3" s="420" t="s">
        <v>2528</v>
      </c>
      <c r="D3" s="422" t="s">
        <v>2305</v>
      </c>
      <c r="E3" s="420" t="s">
        <v>2533</v>
      </c>
      <c r="F3" s="421" t="s">
        <v>232</v>
      </c>
      <c r="G3" s="420" t="s">
        <v>333</v>
      </c>
      <c r="H3" s="419" t="s">
        <v>2534</v>
      </c>
      <c r="I3" s="1034" t="s">
        <v>2528</v>
      </c>
    </row>
    <row r="4" spans="1:9" ht="19.5" customHeight="1">
      <c r="A4" s="418">
        <v>1</v>
      </c>
      <c r="B4" s="418" t="s">
        <v>105</v>
      </c>
      <c r="C4" s="178">
        <v>224921.63494286101</v>
      </c>
      <c r="D4" s="178">
        <v>338722.16570460598</v>
      </c>
      <c r="E4" s="221">
        <v>26156.734486608999</v>
      </c>
      <c r="F4" s="322">
        <v>-0.33597013211408355</v>
      </c>
      <c r="G4" s="177">
        <v>7.5989952246527626</v>
      </c>
      <c r="H4" s="207">
        <v>687561.35067306797</v>
      </c>
      <c r="I4" s="1149">
        <v>2.5511126072198614E-2</v>
      </c>
    </row>
    <row r="5" spans="1:9">
      <c r="A5" s="218">
        <v>2</v>
      </c>
      <c r="B5" s="418" t="s">
        <v>108</v>
      </c>
      <c r="C5" s="178">
        <v>208985.90000425099</v>
      </c>
      <c r="D5" s="178">
        <v>315925.873215197</v>
      </c>
      <c r="E5" s="332">
        <v>51036.037760341002</v>
      </c>
      <c r="F5" s="322">
        <v>-0.33849704084889076</v>
      </c>
      <c r="G5" s="177">
        <v>3.0948692174267771</v>
      </c>
      <c r="H5" s="219">
        <v>638693.65856051305</v>
      </c>
      <c r="I5" s="1035">
        <v>4.4669052987923133E-2</v>
      </c>
    </row>
    <row r="6" spans="1:9" ht="17.25" customHeight="1">
      <c r="A6" s="218">
        <v>3</v>
      </c>
      <c r="B6" s="418" t="s">
        <v>104</v>
      </c>
      <c r="C6" s="178">
        <v>199279.11053138599</v>
      </c>
      <c r="D6" s="178">
        <v>381235.44671554799</v>
      </c>
      <c r="E6" s="332">
        <v>41580.953216561</v>
      </c>
      <c r="F6" s="322">
        <v>-0.47728074016140865</v>
      </c>
      <c r="G6" s="177">
        <v>3.7925575321350848</v>
      </c>
      <c r="H6" s="219">
        <v>752915.88119515893</v>
      </c>
      <c r="I6" s="1035">
        <v>1.6777353854788866E-2</v>
      </c>
    </row>
    <row r="7" spans="1:9">
      <c r="A7" s="218">
        <v>4</v>
      </c>
      <c r="B7" s="418" t="s">
        <v>117</v>
      </c>
      <c r="C7" s="178">
        <v>187233.767248071</v>
      </c>
      <c r="D7" s="178">
        <v>181250.434946325</v>
      </c>
      <c r="E7" s="332">
        <v>36519.482829294997</v>
      </c>
      <c r="F7" s="322">
        <v>3.3011409343750797E-2</v>
      </c>
      <c r="G7" s="177">
        <v>4.1269556067720883</v>
      </c>
      <c r="H7" s="219">
        <v>418075.80958895397</v>
      </c>
      <c r="I7" s="1035">
        <v>7.0824023969555117E-2</v>
      </c>
    </row>
    <row r="8" spans="1:9" ht="34.5">
      <c r="A8" s="218">
        <v>5</v>
      </c>
      <c r="B8" s="418" t="s">
        <v>123</v>
      </c>
      <c r="C8" s="178">
        <v>167832.95358240101</v>
      </c>
      <c r="D8" s="178">
        <v>146974.55649571799</v>
      </c>
      <c r="E8" s="332">
        <v>11088.033257281</v>
      </c>
      <c r="F8" s="322">
        <v>0.14191842169151725</v>
      </c>
      <c r="G8" s="177">
        <v>14.136404237621928</v>
      </c>
      <c r="H8" s="219">
        <v>401682.16263100796</v>
      </c>
      <c r="I8" s="1035">
        <v>0.11420344952107378</v>
      </c>
    </row>
    <row r="9" spans="1:9">
      <c r="A9" s="218">
        <v>6</v>
      </c>
      <c r="B9" s="418" t="s">
        <v>107</v>
      </c>
      <c r="C9" s="178">
        <v>155363.95347036599</v>
      </c>
      <c r="D9" s="178">
        <v>247656.03862913899</v>
      </c>
      <c r="E9" s="332">
        <v>18306.933724004</v>
      </c>
      <c r="F9" s="322">
        <v>-0.37266236539048803</v>
      </c>
      <c r="G9" s="177">
        <v>7.4866180111119984</v>
      </c>
      <c r="H9" s="219">
        <v>467272.73293513397</v>
      </c>
      <c r="I9" s="1035">
        <v>4.124156477380847E-2</v>
      </c>
    </row>
    <row r="10" spans="1:9" ht="17.25" customHeight="1">
      <c r="A10" s="218">
        <v>7</v>
      </c>
      <c r="B10" s="418" t="s">
        <v>119</v>
      </c>
      <c r="C10" s="178">
        <v>147998.06540987999</v>
      </c>
      <c r="D10" s="178">
        <v>212713.721088833</v>
      </c>
      <c r="E10" s="332">
        <v>14341.302513737</v>
      </c>
      <c r="F10" s="322">
        <v>-0.30423827549858251</v>
      </c>
      <c r="G10" s="177">
        <v>9.319708775971927</v>
      </c>
      <c r="H10" s="219">
        <v>454526.313680419</v>
      </c>
      <c r="I10" s="1035">
        <v>7.0723414877264718E-2</v>
      </c>
    </row>
    <row r="11" spans="1:9">
      <c r="A11" s="218">
        <v>8</v>
      </c>
      <c r="B11" s="418" t="s">
        <v>109</v>
      </c>
      <c r="C11" s="178">
        <v>105986.572337807</v>
      </c>
      <c r="D11" s="178">
        <v>108517.239289554</v>
      </c>
      <c r="E11" s="332">
        <v>2808.5674440719999</v>
      </c>
      <c r="F11" s="322">
        <v>-2.332041404955465E-2</v>
      </c>
      <c r="G11" s="177">
        <v>36.736879903493588</v>
      </c>
      <c r="H11" s="219">
        <v>293894.41808156099</v>
      </c>
      <c r="I11" s="1035">
        <v>2.5689977782093996E-2</v>
      </c>
    </row>
    <row r="12" spans="1:9">
      <c r="A12" s="218">
        <v>9</v>
      </c>
      <c r="B12" s="418" t="s">
        <v>112</v>
      </c>
      <c r="C12" s="178">
        <v>90021.951818369998</v>
      </c>
      <c r="D12" s="178">
        <v>128759.732932912</v>
      </c>
      <c r="E12" s="332">
        <v>16717.007343354999</v>
      </c>
      <c r="F12" s="322">
        <v>-0.30085322664287939</v>
      </c>
      <c r="G12" s="177">
        <v>4.3850518797644531</v>
      </c>
      <c r="H12" s="219">
        <v>284708.83655153599</v>
      </c>
      <c r="I12" s="1035">
        <v>4.1776210999224218E-2</v>
      </c>
    </row>
    <row r="13" spans="1:9" ht="18" thickBot="1">
      <c r="A13" s="218">
        <v>10</v>
      </c>
      <c r="B13" s="418" t="s">
        <v>125</v>
      </c>
      <c r="C13" s="178">
        <v>86562.403013439995</v>
      </c>
      <c r="D13" s="178">
        <v>122668.25494058699</v>
      </c>
      <c r="E13" s="332">
        <v>10645.483251735001</v>
      </c>
      <c r="F13" s="322">
        <v>-0.2943373731421749</v>
      </c>
      <c r="G13" s="177">
        <v>7.1313737447599728</v>
      </c>
      <c r="H13" s="219">
        <v>276910.83330749103</v>
      </c>
      <c r="I13" s="1035">
        <v>0.12390871531596553</v>
      </c>
    </row>
    <row r="14" spans="1:9" ht="18" customHeight="1" thickBot="1">
      <c r="A14" s="1314" t="s">
        <v>48</v>
      </c>
      <c r="B14" s="1315"/>
      <c r="C14" s="319">
        <v>1574186.3123588329</v>
      </c>
      <c r="D14" s="319">
        <v>2184423.4639584189</v>
      </c>
      <c r="E14" s="618">
        <v>229200.53582698997</v>
      </c>
      <c r="F14" s="535">
        <v>-0.27935844934286147</v>
      </c>
      <c r="G14" s="536">
        <v>5.868161571607728</v>
      </c>
      <c r="H14" s="347">
        <v>4676241.997204842</v>
      </c>
      <c r="I14" s="1037">
        <v>3.7192723002600674E-2</v>
      </c>
    </row>
    <row r="15" spans="1:9" ht="15">
      <c r="B15"/>
      <c r="C15"/>
      <c r="D15"/>
      <c r="E15"/>
      <c r="F15"/>
    </row>
    <row r="16" spans="1:9" ht="30.75" customHeight="1">
      <c r="A16" s="1316" t="s">
        <v>338</v>
      </c>
      <c r="B16" s="1316" t="s">
        <v>116</v>
      </c>
      <c r="C16" s="1309" t="s">
        <v>230</v>
      </c>
      <c r="D16" s="1309"/>
      <c r="E16" s="1309"/>
      <c r="F16" s="1309" t="s">
        <v>231</v>
      </c>
      <c r="G16" s="1309"/>
      <c r="H16" s="621" t="s">
        <v>1760</v>
      </c>
    </row>
    <row r="17" spans="1:8" ht="36" customHeight="1">
      <c r="A17" s="1317"/>
      <c r="B17" s="1317"/>
      <c r="C17" s="624" t="s">
        <v>2528</v>
      </c>
      <c r="D17" s="625" t="s">
        <v>2305</v>
      </c>
      <c r="E17" s="625" t="s">
        <v>2533</v>
      </c>
      <c r="F17" s="624" t="s">
        <v>232</v>
      </c>
      <c r="G17" s="625" t="s">
        <v>2170</v>
      </c>
      <c r="H17" s="626" t="s">
        <v>2534</v>
      </c>
    </row>
    <row r="18" spans="1:8" ht="19.5" customHeight="1">
      <c r="A18" s="622">
        <v>1</v>
      </c>
      <c r="B18" s="619" t="s">
        <v>105</v>
      </c>
      <c r="C18" s="633">
        <v>224921.63494286101</v>
      </c>
      <c r="D18" s="633">
        <v>338722.16570460598</v>
      </c>
      <c r="E18" s="633">
        <v>26156.734486608999</v>
      </c>
      <c r="F18" s="627">
        <v>-0.33597013211408355</v>
      </c>
      <c r="G18" s="414">
        <v>7.5989952246527626</v>
      </c>
      <c r="H18" s="628">
        <v>687561.35067306797</v>
      </c>
    </row>
    <row r="19" spans="1:8">
      <c r="A19" s="623">
        <v>2</v>
      </c>
      <c r="B19" s="619" t="s">
        <v>108</v>
      </c>
      <c r="C19" s="633">
        <v>208985.90000425099</v>
      </c>
      <c r="D19" s="633">
        <v>315925.873215197</v>
      </c>
      <c r="E19" s="633">
        <v>51036.037760341002</v>
      </c>
      <c r="F19" s="627">
        <v>-0.33849704084889076</v>
      </c>
      <c r="G19" s="414">
        <v>3.0948692174267771</v>
      </c>
      <c r="H19" s="629">
        <v>638693.65856051305</v>
      </c>
    </row>
    <row r="20" spans="1:8">
      <c r="A20" s="623">
        <v>3</v>
      </c>
      <c r="B20" s="619" t="s">
        <v>104</v>
      </c>
      <c r="C20" s="633">
        <v>199279.11053138599</v>
      </c>
      <c r="D20" s="633">
        <v>381235.44671554799</v>
      </c>
      <c r="E20" s="633">
        <v>41580.953216561</v>
      </c>
      <c r="F20" s="627">
        <v>-0.47728074016140865</v>
      </c>
      <c r="G20" s="414">
        <v>3.7925575321350848</v>
      </c>
      <c r="H20" s="629">
        <v>752915.88119515893</v>
      </c>
    </row>
    <row r="21" spans="1:8">
      <c r="A21" s="623">
        <v>4</v>
      </c>
      <c r="B21" s="619" t="s">
        <v>117</v>
      </c>
      <c r="C21" s="633">
        <v>187233.767248071</v>
      </c>
      <c r="D21" s="633">
        <v>181250.434946325</v>
      </c>
      <c r="E21" s="633">
        <v>36519.482829294997</v>
      </c>
      <c r="F21" s="627">
        <v>3.3011409343750797E-2</v>
      </c>
      <c r="G21" s="414">
        <v>4.1269556067720883</v>
      </c>
      <c r="H21" s="629">
        <v>418075.80958895397</v>
      </c>
    </row>
    <row r="22" spans="1:8">
      <c r="A22" s="623">
        <v>5</v>
      </c>
      <c r="B22" s="619" t="s">
        <v>123</v>
      </c>
      <c r="C22" s="633">
        <v>167832.95358240101</v>
      </c>
      <c r="D22" s="633">
        <v>146974.55649571799</v>
      </c>
      <c r="E22" s="633">
        <v>11088.033257281</v>
      </c>
      <c r="F22" s="627">
        <v>0.14191842169151725</v>
      </c>
      <c r="G22" s="414">
        <v>14.136404237621928</v>
      </c>
      <c r="H22" s="629">
        <v>401682.16263100796</v>
      </c>
    </row>
    <row r="23" spans="1:8">
      <c r="A23" s="623">
        <v>6</v>
      </c>
      <c r="B23" s="619" t="s">
        <v>107</v>
      </c>
      <c r="C23" s="633">
        <v>155363.95347036599</v>
      </c>
      <c r="D23" s="633">
        <v>247656.03862913899</v>
      </c>
      <c r="E23" s="633">
        <v>18306.933724004</v>
      </c>
      <c r="F23" s="627">
        <v>-0.37266236539048803</v>
      </c>
      <c r="G23" s="414">
        <v>7.4866180111119984</v>
      </c>
      <c r="H23" s="629">
        <v>467272.73293513397</v>
      </c>
    </row>
    <row r="24" spans="1:8">
      <c r="A24" s="623">
        <v>7</v>
      </c>
      <c r="B24" s="619" t="s">
        <v>119</v>
      </c>
      <c r="C24" s="633">
        <v>147998.06540987999</v>
      </c>
      <c r="D24" s="633">
        <v>212713.721088833</v>
      </c>
      <c r="E24" s="633">
        <v>14341.302513737</v>
      </c>
      <c r="F24" s="627">
        <v>-0.30423827549858251</v>
      </c>
      <c r="G24" s="414">
        <v>9.319708775971927</v>
      </c>
      <c r="H24" s="629">
        <v>454526.313680419</v>
      </c>
    </row>
    <row r="25" spans="1:8" ht="17.25" customHeight="1">
      <c r="A25" s="623">
        <v>8</v>
      </c>
      <c r="B25" s="619" t="s">
        <v>109</v>
      </c>
      <c r="C25" s="633">
        <v>105986.572337807</v>
      </c>
      <c r="D25" s="633">
        <v>108517.239289554</v>
      </c>
      <c r="E25" s="633">
        <v>2808.5674440719999</v>
      </c>
      <c r="F25" s="627">
        <v>-2.332041404955465E-2</v>
      </c>
      <c r="G25" s="414">
        <v>36.736879903493588</v>
      </c>
      <c r="H25" s="629">
        <v>293894.41808156099</v>
      </c>
    </row>
    <row r="26" spans="1:8">
      <c r="A26" s="623">
        <v>9</v>
      </c>
      <c r="B26" s="619" t="s">
        <v>112</v>
      </c>
      <c r="C26" s="633">
        <v>90021.951818369998</v>
      </c>
      <c r="D26" s="633">
        <v>128759.732932912</v>
      </c>
      <c r="E26" s="633">
        <v>16717.007343354999</v>
      </c>
      <c r="F26" s="627">
        <v>-0.30085322664287939</v>
      </c>
      <c r="G26" s="414">
        <v>4.3850518797644531</v>
      </c>
      <c r="H26" s="629">
        <v>284708.83655153599</v>
      </c>
    </row>
    <row r="27" spans="1:8">
      <c r="A27" s="623">
        <v>10</v>
      </c>
      <c r="B27" s="619" t="s">
        <v>125</v>
      </c>
      <c r="C27" s="633">
        <v>86562.403013439995</v>
      </c>
      <c r="D27" s="633">
        <v>122668.25494058699</v>
      </c>
      <c r="E27" s="633">
        <v>10645.483251735001</v>
      </c>
      <c r="F27" s="627">
        <v>-0.2943373731421749</v>
      </c>
      <c r="G27" s="414">
        <v>7.1313737447599728</v>
      </c>
      <c r="H27" s="629">
        <v>276910.83330749103</v>
      </c>
    </row>
    <row r="28" spans="1:8">
      <c r="A28" s="623">
        <v>11</v>
      </c>
      <c r="B28" s="619" t="s">
        <v>106</v>
      </c>
      <c r="C28" s="633">
        <v>71287.600439829999</v>
      </c>
      <c r="D28" s="633">
        <v>104801.936159549</v>
      </c>
      <c r="E28" s="633">
        <v>11988.251188033</v>
      </c>
      <c r="F28" s="627">
        <v>-0.31978737175902217</v>
      </c>
      <c r="G28" s="414">
        <v>4.9464553521360335</v>
      </c>
      <c r="H28" s="629">
        <v>214498.53867116797</v>
      </c>
    </row>
    <row r="29" spans="1:8">
      <c r="A29" s="623">
        <v>12</v>
      </c>
      <c r="B29" s="619" t="s">
        <v>113</v>
      </c>
      <c r="C29" s="633">
        <v>63358.050633915002</v>
      </c>
      <c r="D29" s="633">
        <v>103771.18341523199</v>
      </c>
      <c r="E29" s="633">
        <v>6980.6726459499996</v>
      </c>
      <c r="F29" s="627">
        <v>-0.3894446555515042</v>
      </c>
      <c r="G29" s="414">
        <v>8.0762099653353108</v>
      </c>
      <c r="H29" s="629">
        <v>219037.67194482699</v>
      </c>
    </row>
    <row r="30" spans="1:8">
      <c r="A30" s="623">
        <v>13</v>
      </c>
      <c r="B30" s="619" t="s">
        <v>121</v>
      </c>
      <c r="C30" s="633">
        <v>56073.405216394996</v>
      </c>
      <c r="D30" s="633">
        <v>82476.436135379001</v>
      </c>
      <c r="E30" s="633">
        <v>13446.173995773001</v>
      </c>
      <c r="F30" s="627">
        <v>-0.32012817425386053</v>
      </c>
      <c r="G30" s="414">
        <v>3.1702126741794716</v>
      </c>
      <c r="H30" s="629">
        <v>179769.35141352698</v>
      </c>
    </row>
    <row r="31" spans="1:8">
      <c r="A31" s="623">
        <v>14</v>
      </c>
      <c r="B31" s="619" t="s">
        <v>138</v>
      </c>
      <c r="C31" s="633">
        <v>49186.330286290999</v>
      </c>
      <c r="D31" s="633">
        <v>64798.016908741003</v>
      </c>
      <c r="E31" s="633">
        <v>4081.7638471280002</v>
      </c>
      <c r="F31" s="627">
        <v>-0.24092846304906046</v>
      </c>
      <c r="G31" s="414">
        <v>11.050263593985074</v>
      </c>
      <c r="H31" s="629">
        <v>146725.59502803901</v>
      </c>
    </row>
    <row r="32" spans="1:8">
      <c r="A32" s="623">
        <v>15</v>
      </c>
      <c r="B32" s="619" t="s">
        <v>122</v>
      </c>
      <c r="C32" s="633">
        <v>47929.295703167001</v>
      </c>
      <c r="D32" s="633">
        <v>70758.780365074999</v>
      </c>
      <c r="E32" s="633">
        <v>5896.4275374500003</v>
      </c>
      <c r="F32" s="627">
        <v>-0.32263818771495012</v>
      </c>
      <c r="G32" s="414">
        <v>7.1285312841976776</v>
      </c>
      <c r="H32" s="629">
        <v>160793.80963377201</v>
      </c>
    </row>
    <row r="33" spans="1:8">
      <c r="A33" s="623">
        <v>16</v>
      </c>
      <c r="B33" s="620" t="s">
        <v>120</v>
      </c>
      <c r="C33" s="633">
        <v>45217.443575240002</v>
      </c>
      <c r="D33" s="633">
        <v>61616.876641714996</v>
      </c>
      <c r="E33" s="633">
        <v>7923.2916418499999</v>
      </c>
      <c r="F33" s="627">
        <v>-0.26615164481369502</v>
      </c>
      <c r="G33" s="414">
        <v>4.706901325757868</v>
      </c>
      <c r="H33" s="629">
        <v>139163.97548436999</v>
      </c>
    </row>
    <row r="34" spans="1:8" ht="15" customHeight="1">
      <c r="A34" s="623">
        <v>17</v>
      </c>
      <c r="B34" s="619" t="s">
        <v>127</v>
      </c>
      <c r="C34" s="633">
        <v>41568.847446057996</v>
      </c>
      <c r="D34" s="633">
        <v>77610.953717790006</v>
      </c>
      <c r="E34" s="633">
        <v>6176.2773167690002</v>
      </c>
      <c r="F34" s="627">
        <v>-0.46439458021336522</v>
      </c>
      <c r="G34" s="414">
        <v>5.7304049533520516</v>
      </c>
      <c r="H34" s="629">
        <v>151350.581376282</v>
      </c>
    </row>
    <row r="35" spans="1:8">
      <c r="A35" s="623">
        <v>18</v>
      </c>
      <c r="B35" s="619" t="s">
        <v>128</v>
      </c>
      <c r="C35" s="633">
        <v>37030.411759825998</v>
      </c>
      <c r="D35" s="633">
        <v>54748.380535459</v>
      </c>
      <c r="E35" s="633">
        <v>5951.867735539</v>
      </c>
      <c r="F35" s="627">
        <v>-0.32362544064947396</v>
      </c>
      <c r="G35" s="414">
        <v>5.2216456086070151</v>
      </c>
      <c r="H35" s="629">
        <v>126219.731091578</v>
      </c>
    </row>
    <row r="36" spans="1:8">
      <c r="A36" s="623">
        <v>19</v>
      </c>
      <c r="B36" s="619" t="s">
        <v>133</v>
      </c>
      <c r="C36" s="633">
        <v>35990.052189864</v>
      </c>
      <c r="D36" s="633">
        <v>47866.026301812002</v>
      </c>
      <c r="E36" s="633">
        <v>3884.1711394200001</v>
      </c>
      <c r="F36" s="627">
        <v>-0.24810862796643784</v>
      </c>
      <c r="G36" s="414">
        <v>8.265825551455535</v>
      </c>
      <c r="H36" s="629">
        <v>100607.749264413</v>
      </c>
    </row>
    <row r="37" spans="1:8">
      <c r="A37" s="623">
        <v>20</v>
      </c>
      <c r="B37" s="619" t="s">
        <v>111</v>
      </c>
      <c r="C37" s="633">
        <v>34485.763243305002</v>
      </c>
      <c r="D37" s="633">
        <v>74711.946729083007</v>
      </c>
      <c r="E37" s="633">
        <v>6113.1589905800001</v>
      </c>
      <c r="F37" s="627">
        <v>-0.53841701691490285</v>
      </c>
      <c r="G37" s="414">
        <v>4.6412344740984866</v>
      </c>
      <c r="H37" s="629">
        <v>140588.87930359202</v>
      </c>
    </row>
    <row r="38" spans="1:8" ht="15.75" customHeight="1">
      <c r="A38" s="623">
        <v>21</v>
      </c>
      <c r="B38" s="619" t="s">
        <v>151</v>
      </c>
      <c r="C38" s="633">
        <v>33300.231839708002</v>
      </c>
      <c r="D38" s="633">
        <v>34801.063008771998</v>
      </c>
      <c r="E38" s="633">
        <v>5549.9360666100001</v>
      </c>
      <c r="F38" s="627">
        <v>-4.3126015107230908E-2</v>
      </c>
      <c r="G38" s="414">
        <v>5.0001108913761554</v>
      </c>
      <c r="H38" s="629">
        <v>83104.153812491</v>
      </c>
    </row>
    <row r="39" spans="1:8">
      <c r="A39" s="623">
        <v>22</v>
      </c>
      <c r="B39" s="619" t="s">
        <v>124</v>
      </c>
      <c r="C39" s="633">
        <v>30461.229072472001</v>
      </c>
      <c r="D39" s="633">
        <v>36106.192207959</v>
      </c>
      <c r="E39" s="633">
        <v>4046.7333304540002</v>
      </c>
      <c r="F39" s="627">
        <v>-0.15634335249128439</v>
      </c>
      <c r="G39" s="414">
        <v>6.5273625873080636</v>
      </c>
      <c r="H39" s="629">
        <v>88344.011514287995</v>
      </c>
    </row>
    <row r="40" spans="1:8">
      <c r="A40" s="623">
        <v>23</v>
      </c>
      <c r="B40" s="619" t="s">
        <v>126</v>
      </c>
      <c r="C40" s="633">
        <v>28359.745581930001</v>
      </c>
      <c r="D40" s="633">
        <v>33475.132347874001</v>
      </c>
      <c r="E40" s="633">
        <v>3979.2469668970002</v>
      </c>
      <c r="F40" s="627">
        <v>-0.15281154717432732</v>
      </c>
      <c r="G40" s="414">
        <v>6.1269126590664484</v>
      </c>
      <c r="H40" s="629">
        <v>81807.500689572014</v>
      </c>
    </row>
    <row r="41" spans="1:8">
      <c r="A41" s="623">
        <v>24</v>
      </c>
      <c r="B41" s="619" t="s">
        <v>141</v>
      </c>
      <c r="C41" s="633">
        <v>28072.037966024</v>
      </c>
      <c r="D41" s="633">
        <v>10054.850161017001</v>
      </c>
      <c r="E41" s="633">
        <v>3390.7314192889999</v>
      </c>
      <c r="F41" s="627">
        <v>1.7918902337162872</v>
      </c>
      <c r="G41" s="414">
        <v>7.2790508874661644</v>
      </c>
      <c r="H41" s="629">
        <v>50545.535361672002</v>
      </c>
    </row>
    <row r="42" spans="1:8">
      <c r="A42" s="623">
        <v>25</v>
      </c>
      <c r="B42" s="619" t="s">
        <v>130</v>
      </c>
      <c r="C42" s="633">
        <v>25411.118822545999</v>
      </c>
      <c r="D42" s="633">
        <v>40706.337083106002</v>
      </c>
      <c r="E42" s="633">
        <v>5947.7867297310004</v>
      </c>
      <c r="F42" s="627">
        <v>-0.37574538404998969</v>
      </c>
      <c r="G42" s="414">
        <v>3.2723654995099771</v>
      </c>
      <c r="H42" s="629">
        <v>83987.304618185997</v>
      </c>
    </row>
    <row r="43" spans="1:8">
      <c r="A43" s="623">
        <v>26</v>
      </c>
      <c r="B43" s="619" t="s">
        <v>134</v>
      </c>
      <c r="C43" s="633">
        <v>22605.514120397998</v>
      </c>
      <c r="D43" s="633">
        <v>43895.805326722002</v>
      </c>
      <c r="E43" s="633">
        <v>3081.5965161849999</v>
      </c>
      <c r="F43" s="627">
        <v>-0.48501880869613134</v>
      </c>
      <c r="G43" s="414">
        <v>6.3356502065310956</v>
      </c>
      <c r="H43" s="629">
        <v>87249.130454241997</v>
      </c>
    </row>
    <row r="44" spans="1:8">
      <c r="A44" s="623">
        <v>27</v>
      </c>
      <c r="B44" s="619" t="s">
        <v>110</v>
      </c>
      <c r="C44" s="633">
        <v>21806.125812130002</v>
      </c>
      <c r="D44" s="633">
        <v>20524.552289144998</v>
      </c>
      <c r="E44" s="633">
        <v>2879.4454219270001</v>
      </c>
      <c r="F44" s="627">
        <v>6.2440997734347636E-2</v>
      </c>
      <c r="G44" s="414">
        <v>6.5730297390171657</v>
      </c>
      <c r="H44" s="629">
        <v>46371.155807692005</v>
      </c>
    </row>
    <row r="45" spans="1:8">
      <c r="A45" s="623">
        <v>28</v>
      </c>
      <c r="B45" s="619" t="s">
        <v>131</v>
      </c>
      <c r="C45" s="633">
        <v>18373.519964938001</v>
      </c>
      <c r="D45" s="633">
        <v>34143.563007345998</v>
      </c>
      <c r="E45" s="633">
        <v>2445.8547168489999</v>
      </c>
      <c r="F45" s="627">
        <v>-0.46187455711681491</v>
      </c>
      <c r="G45" s="414">
        <v>6.5121060291792991</v>
      </c>
      <c r="H45" s="629">
        <v>67450.368407360002</v>
      </c>
    </row>
    <row r="46" spans="1:8">
      <c r="A46" s="623">
        <v>29</v>
      </c>
      <c r="B46" s="619" t="s">
        <v>132</v>
      </c>
      <c r="C46" s="633">
        <v>18232.239618497999</v>
      </c>
      <c r="D46" s="633">
        <v>23988.691548686998</v>
      </c>
      <c r="E46" s="633">
        <v>2562.518703877</v>
      </c>
      <c r="F46" s="627">
        <v>-0.23996523188877616</v>
      </c>
      <c r="G46" s="414">
        <v>6.1149684062454908</v>
      </c>
      <c r="H46" s="629">
        <v>51105.037913606997</v>
      </c>
    </row>
    <row r="47" spans="1:8">
      <c r="A47" s="623">
        <v>30</v>
      </c>
      <c r="B47" s="619" t="s">
        <v>135</v>
      </c>
      <c r="C47" s="633">
        <v>15901.94588367</v>
      </c>
      <c r="D47" s="633">
        <v>18423.734811909999</v>
      </c>
      <c r="E47" s="633">
        <v>758.26625812899999</v>
      </c>
      <c r="F47" s="627">
        <v>-0.13687718337162513</v>
      </c>
      <c r="G47" s="414">
        <v>19.971453909748785</v>
      </c>
      <c r="H47" s="629">
        <v>42827.521326556998</v>
      </c>
    </row>
    <row r="48" spans="1:8">
      <c r="A48" s="623">
        <v>31</v>
      </c>
      <c r="B48" s="619" t="s">
        <v>118</v>
      </c>
      <c r="C48" s="633">
        <v>15478.706899326</v>
      </c>
      <c r="D48" s="633">
        <v>32469.070020133</v>
      </c>
      <c r="E48" s="633">
        <v>3496.7739544370002</v>
      </c>
      <c r="F48" s="627">
        <v>-0.52327840342429999</v>
      </c>
      <c r="G48" s="414">
        <v>3.4265677739006604</v>
      </c>
      <c r="H48" s="629">
        <v>64742.951806226003</v>
      </c>
    </row>
    <row r="49" spans="1:8">
      <c r="A49" s="623">
        <v>32</v>
      </c>
      <c r="B49" s="619" t="s">
        <v>137</v>
      </c>
      <c r="C49" s="633">
        <v>12194.701604365</v>
      </c>
      <c r="D49" s="633">
        <v>15965.178505565</v>
      </c>
      <c r="E49" s="633">
        <v>1295.442996195</v>
      </c>
      <c r="F49" s="627">
        <v>-0.23616879071447405</v>
      </c>
      <c r="G49" s="414">
        <v>8.4135377937767331</v>
      </c>
      <c r="H49" s="629">
        <v>38409.366888634999</v>
      </c>
    </row>
    <row r="50" spans="1:8">
      <c r="A50" s="623">
        <v>33</v>
      </c>
      <c r="B50" s="619" t="s">
        <v>148</v>
      </c>
      <c r="C50" s="633">
        <v>11619.461571194</v>
      </c>
      <c r="D50" s="633">
        <v>16948.424711158001</v>
      </c>
      <c r="E50" s="633">
        <v>2207.466615366</v>
      </c>
      <c r="F50" s="627">
        <v>-0.31442232719455487</v>
      </c>
      <c r="G50" s="414">
        <v>4.2637088553511298</v>
      </c>
      <c r="H50" s="629">
        <v>37239.652453399001</v>
      </c>
    </row>
    <row r="51" spans="1:8">
      <c r="A51" s="623">
        <v>34</v>
      </c>
      <c r="B51" s="619" t="s">
        <v>152</v>
      </c>
      <c r="C51" s="633">
        <v>9988.4487771370004</v>
      </c>
      <c r="D51" s="633">
        <v>13073.555887824999</v>
      </c>
      <c r="E51" s="633">
        <v>1825.8991917630001</v>
      </c>
      <c r="F51" s="627">
        <v>-0.23598071841809043</v>
      </c>
      <c r="G51" s="414">
        <v>4.470427295327644</v>
      </c>
      <c r="H51" s="629">
        <v>28510.338004302001</v>
      </c>
    </row>
    <row r="52" spans="1:8" ht="18.75" customHeight="1">
      <c r="A52" s="623">
        <v>35</v>
      </c>
      <c r="B52" s="619" t="s">
        <v>143</v>
      </c>
      <c r="C52" s="633">
        <v>8577.6961031160008</v>
      </c>
      <c r="D52" s="633">
        <v>8051.0732139479996</v>
      </c>
      <c r="E52" s="633">
        <v>1500.5249232230001</v>
      </c>
      <c r="F52" s="627">
        <v>6.5410272043689544E-2</v>
      </c>
      <c r="G52" s="414">
        <v>4.7164635990796064</v>
      </c>
      <c r="H52" s="629">
        <v>20634.251721624001</v>
      </c>
    </row>
    <row r="53" spans="1:8">
      <c r="A53" s="623">
        <v>36</v>
      </c>
      <c r="B53" s="619" t="s">
        <v>145</v>
      </c>
      <c r="C53" s="633">
        <v>7441.3065500510002</v>
      </c>
      <c r="D53" s="633">
        <v>5604.2829343200001</v>
      </c>
      <c r="E53" s="633">
        <v>1157.6211976750001</v>
      </c>
      <c r="F53" s="627">
        <v>0.32778923499405677</v>
      </c>
      <c r="G53" s="414">
        <v>5.4281014938188203</v>
      </c>
      <c r="H53" s="629">
        <v>15312.896367747</v>
      </c>
    </row>
    <row r="54" spans="1:8">
      <c r="A54" s="623">
        <v>37</v>
      </c>
      <c r="B54" s="619" t="s">
        <v>150</v>
      </c>
      <c r="C54" s="633">
        <v>6096.2315833590001</v>
      </c>
      <c r="D54" s="633">
        <v>7137.5865810349997</v>
      </c>
      <c r="E54" s="633">
        <v>1338.1620203330001</v>
      </c>
      <c r="F54" s="627">
        <v>-0.14589735421815309</v>
      </c>
      <c r="G54" s="414">
        <v>3.5556752401640868</v>
      </c>
      <c r="H54" s="629">
        <v>15821.783772790001</v>
      </c>
    </row>
    <row r="55" spans="1:8">
      <c r="A55" s="623">
        <v>38</v>
      </c>
      <c r="B55" s="619" t="s">
        <v>129</v>
      </c>
      <c r="C55" s="633">
        <v>5789.2322379569996</v>
      </c>
      <c r="D55" s="633">
        <v>11960.123637872</v>
      </c>
      <c r="E55" s="633">
        <v>1233.641012046</v>
      </c>
      <c r="F55" s="627">
        <v>-0.51595548564186533</v>
      </c>
      <c r="G55" s="414">
        <v>3.6928013753008484</v>
      </c>
      <c r="H55" s="629">
        <v>25193.197155099002</v>
      </c>
    </row>
    <row r="56" spans="1:8">
      <c r="A56" s="623">
        <v>39</v>
      </c>
      <c r="B56" s="619" t="s">
        <v>146</v>
      </c>
      <c r="C56" s="633">
        <v>2971.5283205870001</v>
      </c>
      <c r="D56" s="633">
        <v>5795.1170013889996</v>
      </c>
      <c r="E56" s="633">
        <v>733.05157464499996</v>
      </c>
      <c r="F56" s="627">
        <v>-0.48723583667512305</v>
      </c>
      <c r="G56" s="414">
        <v>3.0536415490629603</v>
      </c>
      <c r="H56" s="629">
        <v>12196.152200241</v>
      </c>
    </row>
    <row r="57" spans="1:8">
      <c r="A57" s="623">
        <v>40</v>
      </c>
      <c r="B57" s="619" t="s">
        <v>139</v>
      </c>
      <c r="C57" s="633">
        <v>2163.215597768</v>
      </c>
      <c r="D57" s="633">
        <v>11233.297068173</v>
      </c>
      <c r="E57" s="633">
        <v>31.513878347999999</v>
      </c>
      <c r="F57" s="627">
        <v>-0.80742825684749486</v>
      </c>
      <c r="G57" s="413">
        <v>67.64326801925624</v>
      </c>
      <c r="H57" s="629">
        <v>19732.938899369001</v>
      </c>
    </row>
    <row r="58" spans="1:8">
      <c r="A58" s="623">
        <v>41</v>
      </c>
      <c r="B58" s="619" t="s">
        <v>144</v>
      </c>
      <c r="C58" s="633">
        <v>2110.5473144970001</v>
      </c>
      <c r="D58" s="633">
        <v>2509.617874086</v>
      </c>
      <c r="E58" s="633">
        <v>529.23475525100002</v>
      </c>
      <c r="F58" s="627">
        <v>-0.15901646370539213</v>
      </c>
      <c r="G58" s="413">
        <v>2.9879227385511209</v>
      </c>
      <c r="H58" s="629">
        <v>6074.8232273350004</v>
      </c>
    </row>
    <row r="59" spans="1:8">
      <c r="A59" s="623">
        <v>42</v>
      </c>
      <c r="B59" s="619" t="s">
        <v>153</v>
      </c>
      <c r="C59" s="633">
        <v>1657.7039288819999</v>
      </c>
      <c r="D59" s="633">
        <v>3540.818649374</v>
      </c>
      <c r="E59" s="633">
        <v>546.94340704599995</v>
      </c>
      <c r="F59" s="627">
        <v>-0.53183032144979414</v>
      </c>
      <c r="G59" s="413">
        <v>2.0308509208203711</v>
      </c>
      <c r="H59" s="629">
        <v>8523.4331027150001</v>
      </c>
    </row>
    <row r="60" spans="1:8">
      <c r="A60" s="623">
        <v>43</v>
      </c>
      <c r="B60" s="619" t="s">
        <v>1661</v>
      </c>
      <c r="C60" s="633">
        <v>1447.5561541659999</v>
      </c>
      <c r="D60" s="633">
        <v>1473.71847056</v>
      </c>
      <c r="E60" s="633"/>
      <c r="F60" s="627">
        <v>-1.775258770018584E-2</v>
      </c>
      <c r="G60" s="413"/>
      <c r="H60" s="629">
        <v>3675.8541068939999</v>
      </c>
    </row>
    <row r="61" spans="1:8">
      <c r="A61" s="623">
        <v>44</v>
      </c>
      <c r="B61" s="619" t="s">
        <v>140</v>
      </c>
      <c r="C61" s="633">
        <v>1145.834283896</v>
      </c>
      <c r="D61" s="633">
        <v>2017.8841518889999</v>
      </c>
      <c r="E61" s="633">
        <v>224.90178683900001</v>
      </c>
      <c r="F61" s="627">
        <v>-0.43216052179043518</v>
      </c>
      <c r="G61" s="413">
        <v>4.0948207215279533</v>
      </c>
      <c r="H61" s="629">
        <v>4241.1467376809996</v>
      </c>
    </row>
    <row r="62" spans="1:8">
      <c r="A62" s="623">
        <v>45</v>
      </c>
      <c r="B62" s="619" t="s">
        <v>142</v>
      </c>
      <c r="C62" s="633">
        <v>853.30596131000004</v>
      </c>
      <c r="D62" s="633">
        <v>1336.8918021520001</v>
      </c>
      <c r="E62" s="633">
        <v>391.33936204299999</v>
      </c>
      <c r="F62" s="627">
        <v>-0.36172399296904201</v>
      </c>
      <c r="G62" s="413">
        <v>1.1804756793573952</v>
      </c>
      <c r="H62" s="629">
        <v>2837.0946834480001</v>
      </c>
    </row>
    <row r="63" spans="1:8">
      <c r="A63" s="623">
        <v>46</v>
      </c>
      <c r="B63" s="620" t="s">
        <v>155</v>
      </c>
      <c r="C63" s="633">
        <v>336.949914724</v>
      </c>
      <c r="D63" s="633">
        <v>957.19131961200003</v>
      </c>
      <c r="E63" s="633">
        <v>325.408140651</v>
      </c>
      <c r="F63" s="627">
        <v>-0.64798059925931684</v>
      </c>
      <c r="G63" s="413">
        <v>3.5468608898074683E-2</v>
      </c>
      <c r="H63" s="629">
        <v>2084.2589150929998</v>
      </c>
    </row>
    <row r="64" spans="1:8">
      <c r="A64" s="623">
        <v>47</v>
      </c>
      <c r="B64" s="619" t="s">
        <v>1725</v>
      </c>
      <c r="C64" s="633">
        <v>131.732923013</v>
      </c>
      <c r="D64" s="633">
        <v>23.712328922000001</v>
      </c>
      <c r="E64" s="633"/>
      <c r="F64" s="627">
        <v>4.5554611884107192</v>
      </c>
      <c r="G64" s="413"/>
      <c r="H64" s="629">
        <v>187.14171390800001</v>
      </c>
    </row>
    <row r="65" spans="1:8">
      <c r="A65" s="623">
        <v>48</v>
      </c>
      <c r="B65" s="619" t="s">
        <v>136</v>
      </c>
      <c r="C65" s="633"/>
      <c r="D65" s="633"/>
      <c r="E65" s="633"/>
      <c r="F65" s="627"/>
      <c r="G65" s="413"/>
      <c r="H65" s="629">
        <v>0</v>
      </c>
    </row>
    <row r="66" spans="1:8">
      <c r="A66" s="623">
        <v>49</v>
      </c>
      <c r="B66" s="619" t="s">
        <v>337</v>
      </c>
      <c r="C66" s="633"/>
      <c r="D66" s="633"/>
      <c r="E66" s="633"/>
      <c r="F66" s="627"/>
      <c r="G66" s="413"/>
      <c r="H66" s="629">
        <v>0</v>
      </c>
    </row>
    <row r="67" spans="1:8">
      <c r="A67" s="623">
        <v>50</v>
      </c>
      <c r="B67" s="619" t="s">
        <v>154</v>
      </c>
      <c r="C67" s="633"/>
      <c r="D67" s="633"/>
      <c r="E67" s="633">
        <v>279.76330610700001</v>
      </c>
      <c r="F67" s="627"/>
      <c r="G67" s="413"/>
      <c r="H67" s="629">
        <v>0</v>
      </c>
    </row>
    <row r="68" spans="1:8">
      <c r="A68" s="412"/>
      <c r="B68" s="412"/>
      <c r="C68" s="412"/>
      <c r="D68" s="412"/>
      <c r="E68" s="412"/>
      <c r="F68" s="412"/>
      <c r="G68" s="412"/>
      <c r="H68" s="412"/>
    </row>
    <row r="69" spans="1:8">
      <c r="A69" s="412"/>
      <c r="B69" s="412"/>
      <c r="C69" s="412"/>
      <c r="D69" s="412"/>
      <c r="E69" s="412"/>
      <c r="F69" s="412"/>
      <c r="G69" s="412"/>
      <c r="H69" s="412"/>
    </row>
    <row r="70" spans="1:8">
      <c r="A70" s="412"/>
      <c r="B70" s="412"/>
      <c r="C70" s="412"/>
      <c r="D70" s="412"/>
      <c r="E70" s="412"/>
      <c r="F70" s="412"/>
      <c r="G70" s="412"/>
      <c r="H70" s="412"/>
    </row>
    <row r="71" spans="1:8">
      <c r="A71" s="412"/>
      <c r="B71" s="412"/>
      <c r="C71" s="412"/>
      <c r="D71" s="412"/>
      <c r="E71" s="412"/>
      <c r="F71" s="412"/>
      <c r="G71" s="412"/>
      <c r="H71" s="412"/>
    </row>
    <row r="72" spans="1:8">
      <c r="A72" s="412"/>
      <c r="B72" s="412"/>
      <c r="C72" s="412"/>
      <c r="D72" s="412"/>
      <c r="E72" s="412"/>
      <c r="F72" s="412"/>
      <c r="G72" s="412"/>
      <c r="H72" s="412"/>
    </row>
    <row r="73" spans="1:8">
      <c r="A73" s="412"/>
      <c r="B73" s="412"/>
      <c r="C73" s="412"/>
      <c r="D73" s="412"/>
      <c r="E73" s="412"/>
      <c r="F73" s="412"/>
      <c r="G73" s="412"/>
      <c r="H73" s="412"/>
    </row>
    <row r="74" spans="1:8">
      <c r="A74" s="412"/>
      <c r="B74" s="412"/>
      <c r="C74" s="412"/>
      <c r="D74" s="412"/>
      <c r="E74" s="412"/>
      <c r="F74" s="412"/>
      <c r="G74" s="412"/>
      <c r="H74" s="412"/>
    </row>
    <row r="75" spans="1:8">
      <c r="A75" s="412"/>
      <c r="B75" s="412"/>
      <c r="C75" s="412"/>
      <c r="D75" s="412"/>
      <c r="E75" s="412"/>
      <c r="F75" s="412"/>
      <c r="G75" s="412"/>
      <c r="H75" s="412"/>
    </row>
    <row r="76" spans="1:8">
      <c r="A76" s="412"/>
      <c r="B76" s="412"/>
      <c r="C76" s="412"/>
      <c r="D76" s="412"/>
      <c r="E76" s="412"/>
      <c r="F76" s="412"/>
      <c r="G76" s="412"/>
      <c r="H76" s="412"/>
    </row>
    <row r="77" spans="1:8">
      <c r="A77" s="412"/>
      <c r="B77" s="412"/>
      <c r="C77" s="412"/>
      <c r="D77" s="412"/>
      <c r="E77" s="412"/>
      <c r="F77" s="412"/>
      <c r="G77" s="412"/>
      <c r="H77" s="412"/>
    </row>
    <row r="78" spans="1:8">
      <c r="A78" s="412"/>
      <c r="B78" s="412"/>
      <c r="C78" s="412"/>
      <c r="D78" s="412"/>
      <c r="E78" s="412"/>
      <c r="F78" s="412"/>
      <c r="G78" s="412"/>
      <c r="H78" s="412"/>
    </row>
    <row r="79" spans="1:8">
      <c r="A79" s="412"/>
      <c r="B79" s="412"/>
      <c r="C79" s="412"/>
      <c r="D79" s="412"/>
      <c r="E79" s="412"/>
      <c r="F79" s="412"/>
      <c r="G79" s="412"/>
      <c r="H79" s="412"/>
    </row>
    <row r="80" spans="1:8">
      <c r="A80" s="412"/>
      <c r="B80" s="412"/>
      <c r="C80" s="412"/>
      <c r="D80" s="412"/>
      <c r="E80" s="412"/>
      <c r="F80" s="412"/>
      <c r="G80" s="412"/>
      <c r="H80" s="412"/>
    </row>
    <row r="81" spans="1:8">
      <c r="A81" s="412"/>
      <c r="B81" s="412"/>
      <c r="C81" s="412"/>
      <c r="D81" s="412"/>
      <c r="E81" s="412"/>
      <c r="F81" s="412"/>
      <c r="G81" s="412"/>
      <c r="H81" s="412"/>
    </row>
    <row r="82" spans="1:8">
      <c r="A82" s="412"/>
      <c r="B82" s="412"/>
      <c r="C82" s="412"/>
      <c r="D82" s="412"/>
      <c r="E82" s="412"/>
      <c r="F82" s="412"/>
      <c r="G82" s="412"/>
      <c r="H82" s="412"/>
    </row>
    <row r="83" spans="1:8">
      <c r="A83" s="412"/>
      <c r="B83" s="412"/>
      <c r="C83" s="412"/>
      <c r="D83" s="412"/>
      <c r="E83" s="412"/>
      <c r="F83" s="412"/>
      <c r="G83" s="412"/>
      <c r="H83" s="412"/>
    </row>
    <row r="84" spans="1:8">
      <c r="A84" s="412"/>
      <c r="B84" s="412"/>
      <c r="C84" s="412"/>
      <c r="D84" s="412"/>
      <c r="E84" s="412"/>
      <c r="F84" s="412"/>
      <c r="G84" s="412"/>
      <c r="H84" s="412"/>
    </row>
    <row r="85" spans="1:8">
      <c r="A85" s="412"/>
      <c r="B85" s="412"/>
      <c r="C85" s="412"/>
      <c r="D85" s="412"/>
      <c r="E85" s="412"/>
      <c r="F85" s="412"/>
      <c r="G85" s="412"/>
      <c r="H85" s="412"/>
    </row>
    <row r="86" spans="1:8">
      <c r="A86" s="412"/>
      <c r="B86" s="412"/>
      <c r="C86" s="412"/>
      <c r="D86" s="412"/>
      <c r="E86" s="412"/>
      <c r="F86" s="412"/>
      <c r="G86" s="412"/>
      <c r="H86" s="412"/>
    </row>
    <row r="87" spans="1:8">
      <c r="A87" s="412"/>
      <c r="B87" s="412"/>
      <c r="C87" s="412"/>
      <c r="D87" s="412"/>
      <c r="E87" s="412"/>
      <c r="F87" s="412"/>
      <c r="G87" s="412"/>
      <c r="H87" s="412"/>
    </row>
    <row r="88" spans="1:8">
      <c r="A88" s="412"/>
      <c r="B88" s="412"/>
      <c r="C88" s="412"/>
      <c r="D88" s="412"/>
      <c r="E88" s="412"/>
      <c r="F88" s="412"/>
      <c r="G88" s="412"/>
      <c r="H88" s="412"/>
    </row>
    <row r="89" spans="1:8">
      <c r="A89" s="412"/>
      <c r="B89" s="412"/>
      <c r="C89" s="412"/>
      <c r="D89" s="412"/>
      <c r="E89" s="412"/>
      <c r="F89" s="412"/>
      <c r="G89" s="412"/>
      <c r="H89" s="412"/>
    </row>
    <row r="90" spans="1:8">
      <c r="A90" s="412"/>
      <c r="B90" s="412"/>
      <c r="C90" s="412"/>
      <c r="D90" s="412"/>
      <c r="E90" s="412"/>
      <c r="F90" s="412"/>
      <c r="G90" s="412"/>
      <c r="H90" s="412"/>
    </row>
    <row r="91" spans="1:8">
      <c r="A91" s="412"/>
      <c r="B91" s="412"/>
      <c r="C91" s="412"/>
      <c r="D91" s="412"/>
      <c r="E91" s="412"/>
      <c r="F91" s="412"/>
      <c r="G91" s="412"/>
      <c r="H91" s="412"/>
    </row>
    <row r="92" spans="1:8">
      <c r="A92" s="412"/>
      <c r="B92" s="412"/>
      <c r="C92" s="412"/>
      <c r="D92" s="412"/>
      <c r="E92" s="412"/>
      <c r="F92" s="412"/>
      <c r="G92" s="412"/>
      <c r="H92" s="412"/>
    </row>
    <row r="93" spans="1:8">
      <c r="A93" s="412"/>
      <c r="B93" s="412"/>
      <c r="C93" s="412"/>
      <c r="D93" s="412"/>
      <c r="E93" s="412"/>
      <c r="F93" s="412"/>
      <c r="G93" s="412"/>
      <c r="H93" s="412"/>
    </row>
    <row r="94" spans="1:8">
      <c r="A94" s="412"/>
      <c r="B94" s="412"/>
      <c r="C94" s="412"/>
      <c r="D94" s="412"/>
      <c r="E94" s="412"/>
      <c r="F94" s="412"/>
      <c r="G94" s="412"/>
      <c r="H94" s="412"/>
    </row>
    <row r="95" spans="1:8">
      <c r="A95" s="412"/>
      <c r="B95" s="412"/>
      <c r="C95" s="412"/>
      <c r="D95" s="412"/>
      <c r="E95" s="412"/>
      <c r="F95" s="412"/>
      <c r="G95" s="412"/>
      <c r="H95" s="412"/>
    </row>
    <row r="96" spans="1:8">
      <c r="A96" s="412"/>
      <c r="B96" s="412"/>
      <c r="C96" s="412"/>
      <c r="D96" s="412"/>
      <c r="E96" s="412"/>
      <c r="F96" s="412"/>
      <c r="G96" s="412"/>
      <c r="H96" s="412"/>
    </row>
    <row r="97" spans="1:8">
      <c r="A97" s="412"/>
      <c r="B97" s="412"/>
      <c r="C97" s="412"/>
      <c r="D97" s="412"/>
      <c r="E97" s="412"/>
      <c r="F97" s="412"/>
      <c r="G97" s="412"/>
      <c r="H97" s="412"/>
    </row>
    <row r="98" spans="1:8">
      <c r="A98" s="412"/>
      <c r="B98" s="412"/>
      <c r="C98" s="412"/>
      <c r="D98" s="412"/>
      <c r="E98" s="412"/>
      <c r="F98" s="412"/>
      <c r="G98" s="412"/>
      <c r="H98" s="412"/>
    </row>
    <row r="99" spans="1:8">
      <c r="A99" s="412"/>
      <c r="B99" s="412"/>
      <c r="C99" s="412"/>
      <c r="D99" s="412"/>
      <c r="E99" s="412"/>
      <c r="F99" s="412"/>
      <c r="G99" s="412"/>
      <c r="H99" s="412"/>
    </row>
    <row r="100" spans="1:8">
      <c r="A100" s="412"/>
      <c r="B100" s="412"/>
      <c r="C100" s="412"/>
      <c r="D100" s="412"/>
      <c r="E100" s="412"/>
      <c r="F100" s="412"/>
      <c r="G100" s="412"/>
      <c r="H100" s="412"/>
    </row>
    <row r="101" spans="1:8">
      <c r="A101" s="412"/>
      <c r="B101" s="412"/>
      <c r="C101" s="412"/>
      <c r="D101" s="412"/>
      <c r="E101" s="412"/>
      <c r="F101" s="412"/>
      <c r="G101" s="412"/>
      <c r="H101" s="412"/>
    </row>
    <row r="102" spans="1:8">
      <c r="A102" s="412"/>
      <c r="B102" s="412"/>
      <c r="C102" s="412"/>
      <c r="D102" s="412"/>
      <c r="E102" s="412"/>
      <c r="F102" s="412"/>
      <c r="G102" s="412"/>
      <c r="H102" s="412"/>
    </row>
    <row r="103" spans="1:8">
      <c r="A103" s="412"/>
      <c r="B103" s="412"/>
      <c r="C103" s="412"/>
      <c r="D103" s="412"/>
      <c r="E103" s="412"/>
      <c r="F103" s="412"/>
      <c r="G103" s="412"/>
      <c r="H103" s="412"/>
    </row>
    <row r="104" spans="1:8">
      <c r="A104" s="412"/>
      <c r="B104" s="412"/>
      <c r="C104" s="412"/>
      <c r="D104" s="412"/>
      <c r="E104" s="412"/>
      <c r="F104" s="412"/>
      <c r="G104" s="412"/>
      <c r="H104" s="412"/>
    </row>
    <row r="105" spans="1:8">
      <c r="A105" s="412"/>
      <c r="B105" s="412"/>
      <c r="C105" s="412"/>
      <c r="D105" s="412"/>
      <c r="E105" s="412"/>
      <c r="F105" s="412"/>
      <c r="G105" s="412"/>
      <c r="H105" s="412"/>
    </row>
    <row r="106" spans="1:8">
      <c r="A106" s="412"/>
      <c r="B106" s="412"/>
      <c r="C106" s="412"/>
      <c r="D106" s="412"/>
      <c r="E106" s="412"/>
      <c r="F106" s="412"/>
      <c r="G106" s="412"/>
      <c r="H106" s="412"/>
    </row>
    <row r="107" spans="1:8">
      <c r="A107" s="412"/>
      <c r="B107" s="412"/>
      <c r="C107" s="412"/>
      <c r="D107" s="412"/>
      <c r="E107" s="412"/>
      <c r="F107" s="412"/>
      <c r="G107" s="412"/>
      <c r="H107" s="412"/>
    </row>
    <row r="108" spans="1:8">
      <c r="A108" s="412"/>
      <c r="B108" s="412"/>
      <c r="C108" s="412"/>
      <c r="D108" s="412"/>
      <c r="E108" s="412"/>
      <c r="F108" s="412"/>
      <c r="G108" s="412"/>
      <c r="H108" s="412"/>
    </row>
    <row r="109" spans="1:8">
      <c r="A109" s="412"/>
      <c r="B109" s="412"/>
      <c r="C109" s="412"/>
      <c r="D109" s="412"/>
      <c r="E109" s="412"/>
      <c r="F109" s="412"/>
      <c r="G109" s="412"/>
      <c r="H109" s="412"/>
    </row>
    <row r="110" spans="1:8">
      <c r="A110" s="412"/>
      <c r="B110" s="412"/>
      <c r="C110" s="412"/>
      <c r="D110" s="412"/>
      <c r="E110" s="412"/>
      <c r="F110" s="412"/>
      <c r="G110" s="412"/>
      <c r="H110" s="412"/>
    </row>
    <row r="111" spans="1:8">
      <c r="A111" s="412"/>
      <c r="B111" s="412"/>
      <c r="C111" s="412"/>
      <c r="D111" s="412"/>
      <c r="E111" s="412"/>
      <c r="F111" s="412"/>
      <c r="G111" s="412"/>
      <c r="H111" s="412"/>
    </row>
    <row r="112" spans="1:8">
      <c r="A112" s="412"/>
      <c r="B112" s="412"/>
      <c r="C112" s="412"/>
      <c r="D112" s="412"/>
      <c r="E112" s="412"/>
      <c r="F112" s="412"/>
      <c r="G112" s="412"/>
      <c r="H112" s="412"/>
    </row>
    <row r="113" spans="1:8">
      <c r="A113" s="412"/>
      <c r="B113" s="412"/>
      <c r="C113" s="412"/>
      <c r="D113" s="412"/>
      <c r="E113" s="412"/>
      <c r="F113" s="412"/>
      <c r="G113" s="412"/>
      <c r="H113" s="412"/>
    </row>
    <row r="114" spans="1:8">
      <c r="A114" s="412"/>
      <c r="B114" s="412"/>
      <c r="C114" s="412"/>
      <c r="D114" s="412"/>
      <c r="E114" s="412"/>
      <c r="F114" s="412"/>
      <c r="G114" s="412"/>
      <c r="H114" s="412"/>
    </row>
    <row r="115" spans="1:8">
      <c r="A115" s="412"/>
      <c r="B115" s="412"/>
      <c r="C115" s="412"/>
      <c r="D115" s="412"/>
      <c r="E115" s="412"/>
      <c r="F115" s="412"/>
      <c r="G115" s="412"/>
      <c r="H115" s="412"/>
    </row>
    <row r="116" spans="1:8">
      <c r="A116" s="412"/>
      <c r="B116" s="412"/>
      <c r="C116" s="412"/>
      <c r="D116" s="412"/>
      <c r="E116" s="412"/>
      <c r="F116" s="412"/>
      <c r="G116" s="412"/>
      <c r="H116" s="412"/>
    </row>
    <row r="117" spans="1:8">
      <c r="A117" s="412"/>
      <c r="B117" s="412"/>
      <c r="C117" s="412"/>
      <c r="D117" s="412"/>
      <c r="E117" s="412"/>
      <c r="F117" s="412"/>
      <c r="G117" s="412"/>
      <c r="H117" s="412"/>
    </row>
    <row r="118" spans="1:8">
      <c r="A118" s="412"/>
      <c r="B118" s="412"/>
      <c r="C118" s="412"/>
      <c r="D118" s="412"/>
      <c r="E118" s="412"/>
      <c r="F118" s="412"/>
      <c r="G118" s="412"/>
      <c r="H118" s="412"/>
    </row>
    <row r="119" spans="1:8">
      <c r="A119" s="412"/>
      <c r="B119" s="412"/>
      <c r="C119" s="412"/>
      <c r="D119" s="412"/>
      <c r="E119" s="412"/>
      <c r="F119" s="412"/>
      <c r="G119" s="412"/>
      <c r="H119" s="412"/>
    </row>
    <row r="120" spans="1:8">
      <c r="A120" s="412"/>
      <c r="B120" s="412"/>
      <c r="C120" s="412"/>
      <c r="D120" s="412"/>
      <c r="E120" s="412"/>
      <c r="F120" s="412"/>
      <c r="G120" s="412"/>
      <c r="H120" s="412"/>
    </row>
    <row r="121" spans="1:8">
      <c r="A121" s="412"/>
      <c r="B121" s="412"/>
      <c r="C121" s="412"/>
      <c r="D121" s="412"/>
      <c r="E121" s="412"/>
      <c r="F121" s="412"/>
      <c r="G121" s="412"/>
      <c r="H121" s="412"/>
    </row>
    <row r="122" spans="1:8">
      <c r="A122" s="412"/>
      <c r="B122" s="412"/>
      <c r="C122" s="412"/>
      <c r="D122" s="412"/>
      <c r="E122" s="412"/>
      <c r="F122" s="412"/>
      <c r="G122" s="412"/>
      <c r="H122" s="412"/>
    </row>
    <row r="123" spans="1:8">
      <c r="A123" s="412"/>
      <c r="B123" s="412"/>
      <c r="C123" s="412"/>
      <c r="D123" s="412"/>
      <c r="E123" s="412"/>
      <c r="F123" s="412"/>
      <c r="G123" s="412"/>
      <c r="H123" s="412"/>
    </row>
    <row r="124" spans="1:8">
      <c r="A124" s="412"/>
      <c r="B124" s="412"/>
      <c r="C124" s="412"/>
      <c r="D124" s="412"/>
      <c r="E124" s="412"/>
      <c r="F124" s="412"/>
      <c r="G124" s="412"/>
      <c r="H124" s="412"/>
    </row>
    <row r="125" spans="1:8">
      <c r="A125" s="412"/>
      <c r="B125" s="412"/>
      <c r="C125" s="412"/>
      <c r="D125" s="412"/>
      <c r="E125" s="412"/>
      <c r="F125" s="412"/>
      <c r="G125" s="412"/>
      <c r="H125" s="412"/>
    </row>
    <row r="126" spans="1:8">
      <c r="A126" s="412"/>
      <c r="B126" s="412"/>
      <c r="C126" s="412"/>
      <c r="D126" s="412"/>
      <c r="E126" s="412"/>
      <c r="F126" s="412"/>
      <c r="G126" s="412"/>
      <c r="H126" s="412"/>
    </row>
    <row r="127" spans="1:8">
      <c r="A127" s="412"/>
      <c r="B127" s="412"/>
      <c r="C127" s="412"/>
      <c r="D127" s="412"/>
      <c r="E127" s="412"/>
      <c r="F127" s="412"/>
      <c r="G127" s="412"/>
      <c r="H127" s="412"/>
    </row>
    <row r="128" spans="1:8">
      <c r="A128" s="412"/>
      <c r="B128" s="412"/>
      <c r="C128" s="412"/>
      <c r="D128" s="412"/>
      <c r="E128" s="412"/>
      <c r="F128" s="412"/>
      <c r="G128" s="412"/>
      <c r="H128" s="412"/>
    </row>
    <row r="129" spans="1:8">
      <c r="A129" s="412"/>
      <c r="B129" s="412"/>
      <c r="C129" s="412"/>
      <c r="D129" s="412"/>
      <c r="E129" s="412"/>
      <c r="F129" s="412"/>
      <c r="G129" s="412"/>
      <c r="H129" s="412"/>
    </row>
    <row r="130" spans="1:8">
      <c r="A130" s="412"/>
      <c r="B130" s="412"/>
      <c r="C130" s="412"/>
      <c r="D130" s="412"/>
      <c r="E130" s="412"/>
      <c r="F130" s="412"/>
      <c r="G130" s="412"/>
      <c r="H130" s="412"/>
    </row>
    <row r="131" spans="1:8">
      <c r="A131" s="412"/>
      <c r="B131" s="412"/>
      <c r="C131" s="412"/>
      <c r="D131" s="412"/>
      <c r="E131" s="412"/>
      <c r="F131" s="412"/>
      <c r="G131" s="412"/>
      <c r="H131" s="412"/>
    </row>
    <row r="132" spans="1:8">
      <c r="A132" s="412"/>
      <c r="B132" s="412"/>
      <c r="C132" s="412"/>
      <c r="D132" s="412"/>
      <c r="E132" s="412"/>
      <c r="F132" s="412"/>
      <c r="G132" s="412"/>
      <c r="H132" s="412"/>
    </row>
    <row r="133" spans="1:8">
      <c r="A133" s="412"/>
      <c r="B133" s="412"/>
      <c r="C133" s="412"/>
      <c r="D133" s="412"/>
      <c r="E133" s="412"/>
      <c r="F133" s="412"/>
      <c r="G133" s="412"/>
      <c r="H133" s="412"/>
    </row>
    <row r="134" spans="1:8">
      <c r="A134" s="412"/>
      <c r="B134" s="412"/>
      <c r="C134" s="412"/>
      <c r="D134" s="412"/>
      <c r="E134" s="412"/>
      <c r="F134" s="412"/>
      <c r="G134" s="412"/>
      <c r="H134" s="412"/>
    </row>
    <row r="135" spans="1:8">
      <c r="A135" s="412"/>
      <c r="B135" s="412"/>
      <c r="C135" s="412"/>
      <c r="D135" s="412"/>
      <c r="E135" s="412"/>
      <c r="F135" s="412"/>
      <c r="G135" s="412"/>
      <c r="H135" s="412"/>
    </row>
    <row r="136" spans="1:8">
      <c r="A136" s="412"/>
      <c r="B136" s="412"/>
      <c r="C136" s="412"/>
      <c r="D136" s="412"/>
      <c r="E136" s="412"/>
      <c r="F136" s="412"/>
      <c r="G136" s="412"/>
      <c r="H136" s="412"/>
    </row>
    <row r="137" spans="1:8">
      <c r="A137" s="412"/>
      <c r="B137" s="412"/>
      <c r="C137" s="412"/>
      <c r="D137" s="412"/>
      <c r="E137" s="412"/>
      <c r="F137" s="412"/>
      <c r="G137" s="412"/>
      <c r="H137" s="412"/>
    </row>
    <row r="138" spans="1:8">
      <c r="A138" s="412"/>
      <c r="B138" s="412"/>
      <c r="C138" s="412"/>
      <c r="D138" s="412"/>
      <c r="E138" s="412"/>
      <c r="F138" s="412"/>
      <c r="G138" s="412"/>
      <c r="H138" s="412"/>
    </row>
    <row r="139" spans="1:8">
      <c r="A139" s="412"/>
      <c r="B139" s="412"/>
      <c r="C139" s="412"/>
      <c r="D139" s="412"/>
      <c r="E139" s="412"/>
      <c r="F139" s="412"/>
      <c r="G139" s="412"/>
      <c r="H139" s="412"/>
    </row>
    <row r="140" spans="1:8">
      <c r="A140" s="412"/>
      <c r="B140" s="412"/>
      <c r="C140" s="412"/>
      <c r="D140" s="412"/>
      <c r="E140" s="412"/>
      <c r="F140" s="412"/>
      <c r="G140" s="412"/>
      <c r="H140" s="412"/>
    </row>
    <row r="141" spans="1:8">
      <c r="A141" s="412"/>
      <c r="B141" s="412"/>
      <c r="C141" s="412"/>
      <c r="D141" s="412"/>
      <c r="E141" s="412"/>
      <c r="F141" s="412"/>
      <c r="G141" s="412"/>
      <c r="H141" s="412"/>
    </row>
    <row r="142" spans="1:8">
      <c r="A142" s="412"/>
      <c r="B142" s="412"/>
      <c r="C142" s="412"/>
      <c r="D142" s="412"/>
      <c r="E142" s="412"/>
      <c r="F142" s="412"/>
      <c r="G142" s="412"/>
      <c r="H142" s="412"/>
    </row>
    <row r="143" spans="1:8">
      <c r="A143" s="412"/>
      <c r="B143" s="412"/>
      <c r="C143" s="412"/>
      <c r="D143" s="412"/>
      <c r="E143" s="412"/>
      <c r="F143" s="412"/>
      <c r="G143" s="412"/>
      <c r="H143" s="412"/>
    </row>
    <row r="144" spans="1:8">
      <c r="A144" s="412"/>
      <c r="B144" s="412"/>
      <c r="C144" s="412"/>
      <c r="D144" s="412"/>
      <c r="E144" s="412"/>
      <c r="F144" s="412"/>
      <c r="G144" s="412"/>
      <c r="H144" s="412"/>
    </row>
    <row r="145" spans="1:8">
      <c r="A145" s="412"/>
      <c r="B145" s="412"/>
      <c r="C145" s="412"/>
      <c r="D145" s="412"/>
      <c r="E145" s="412"/>
      <c r="F145" s="412"/>
      <c r="G145" s="412"/>
      <c r="H145" s="412"/>
    </row>
    <row r="146" spans="1:8">
      <c r="A146" s="412"/>
      <c r="B146" s="412"/>
      <c r="C146" s="412"/>
      <c r="D146" s="412"/>
      <c r="E146" s="412"/>
      <c r="F146" s="412"/>
      <c r="G146" s="412"/>
      <c r="H146" s="412"/>
    </row>
    <row r="147" spans="1:8">
      <c r="A147" s="412"/>
      <c r="B147" s="412"/>
      <c r="C147" s="412"/>
      <c r="D147" s="412"/>
      <c r="E147" s="412"/>
      <c r="F147" s="412"/>
      <c r="G147" s="412"/>
      <c r="H147" s="412"/>
    </row>
    <row r="148" spans="1:8">
      <c r="A148" s="412"/>
      <c r="B148" s="412"/>
      <c r="C148" s="412"/>
      <c r="D148" s="412"/>
      <c r="E148" s="412"/>
      <c r="F148" s="412"/>
      <c r="G148" s="412"/>
      <c r="H148" s="412"/>
    </row>
    <row r="149" spans="1:8">
      <c r="A149" s="412"/>
      <c r="B149" s="412"/>
      <c r="C149" s="412"/>
      <c r="D149" s="412"/>
      <c r="E149" s="412"/>
      <c r="F149" s="412"/>
      <c r="G149" s="412"/>
      <c r="H149" s="412"/>
    </row>
    <row r="150" spans="1:8">
      <c r="A150" s="412"/>
      <c r="B150" s="412"/>
      <c r="C150" s="412"/>
      <c r="D150" s="412"/>
      <c r="E150" s="412"/>
      <c r="F150" s="412"/>
      <c r="G150" s="412"/>
      <c r="H150" s="412"/>
    </row>
    <row r="151" spans="1:8">
      <c r="A151" s="412"/>
      <c r="B151" s="412"/>
      <c r="C151" s="412"/>
      <c r="D151" s="412"/>
      <c r="E151" s="412"/>
      <c r="F151" s="412"/>
      <c r="G151" s="412"/>
      <c r="H151" s="412"/>
    </row>
    <row r="152" spans="1:8">
      <c r="A152" s="412"/>
      <c r="B152" s="412"/>
      <c r="C152" s="412"/>
      <c r="D152" s="412"/>
      <c r="E152" s="412"/>
      <c r="F152" s="412"/>
      <c r="G152" s="412"/>
      <c r="H152" s="412"/>
    </row>
    <row r="153" spans="1:8">
      <c r="A153" s="412"/>
      <c r="B153" s="412"/>
      <c r="C153" s="412"/>
      <c r="D153" s="412"/>
      <c r="E153" s="412"/>
      <c r="F153" s="412"/>
      <c r="G153" s="412"/>
      <c r="H153" s="412"/>
    </row>
    <row r="154" spans="1:8">
      <c r="A154" s="412"/>
      <c r="B154" s="412"/>
      <c r="C154" s="412"/>
      <c r="D154" s="412"/>
      <c r="E154" s="412"/>
      <c r="F154" s="412"/>
      <c r="G154" s="412"/>
      <c r="H154" s="412"/>
    </row>
    <row r="155" spans="1:8">
      <c r="A155" s="412"/>
      <c r="B155" s="412"/>
      <c r="C155" s="412"/>
      <c r="D155" s="412"/>
      <c r="E155" s="412"/>
      <c r="F155" s="412"/>
      <c r="G155" s="412"/>
      <c r="H155" s="412"/>
    </row>
    <row r="156" spans="1:8">
      <c r="A156" s="412"/>
      <c r="B156" s="412"/>
      <c r="C156" s="412"/>
      <c r="D156" s="412"/>
      <c r="E156" s="412"/>
      <c r="F156" s="412"/>
      <c r="G156" s="412"/>
      <c r="H156" s="412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C1" zoomScaleNormal="100" workbookViewId="0">
      <selection activeCell="J16" sqref="J16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42"/>
      <c r="B1" s="442"/>
      <c r="C1" s="1318"/>
      <c r="D1" s="1318"/>
      <c r="E1" s="1318"/>
      <c r="F1" s="1318"/>
      <c r="G1" s="1318"/>
      <c r="I1" s="441" t="s">
        <v>1770</v>
      </c>
    </row>
    <row r="2" spans="1:9" ht="36.75" customHeight="1" thickBot="1">
      <c r="A2" s="1321" t="s">
        <v>338</v>
      </c>
      <c r="B2" s="1312" t="s">
        <v>340</v>
      </c>
      <c r="C2" s="1307" t="s">
        <v>230</v>
      </c>
      <c r="D2" s="1307"/>
      <c r="E2" s="1308"/>
      <c r="F2" s="1306" t="s">
        <v>231</v>
      </c>
      <c r="G2" s="1308"/>
      <c r="H2" s="538" t="s">
        <v>1760</v>
      </c>
      <c r="I2" s="440" t="s">
        <v>1769</v>
      </c>
    </row>
    <row r="3" spans="1:9" ht="20.25" customHeight="1" thickBot="1">
      <c r="A3" s="1322"/>
      <c r="B3" s="1313"/>
      <c r="C3" s="422" t="s">
        <v>2528</v>
      </c>
      <c r="D3" s="422" t="s">
        <v>2305</v>
      </c>
      <c r="E3" s="422" t="s">
        <v>2533</v>
      </c>
      <c r="F3" s="421" t="s">
        <v>232</v>
      </c>
      <c r="G3" s="439" t="s">
        <v>333</v>
      </c>
      <c r="H3" s="421" t="s">
        <v>2534</v>
      </c>
      <c r="I3" s="438" t="s">
        <v>2528</v>
      </c>
    </row>
    <row r="4" spans="1:9" ht="19.5" customHeight="1">
      <c r="A4" s="175">
        <v>1</v>
      </c>
      <c r="B4" s="537" t="s">
        <v>117</v>
      </c>
      <c r="C4" s="178">
        <v>52851285.689000003</v>
      </c>
      <c r="D4" s="178">
        <v>26867488.603999998</v>
      </c>
      <c r="E4" s="178">
        <v>17900572.396000002</v>
      </c>
      <c r="F4" s="417">
        <v>0.96710926234957317</v>
      </c>
      <c r="G4" s="437">
        <v>1.9524913795946528</v>
      </c>
      <c r="H4" s="178">
        <v>87729376.534000009</v>
      </c>
      <c r="I4" s="1035">
        <v>0.25804396130954105</v>
      </c>
    </row>
    <row r="5" spans="1:9">
      <c r="A5" s="175">
        <v>2</v>
      </c>
      <c r="B5" s="537" t="s">
        <v>108</v>
      </c>
      <c r="C5" s="178">
        <v>43137394.381999999</v>
      </c>
      <c r="D5" s="178">
        <v>69827716.899000004</v>
      </c>
      <c r="E5" s="178">
        <v>48725707.548</v>
      </c>
      <c r="F5" s="417">
        <v>-0.38223106385685413</v>
      </c>
      <c r="G5" s="436">
        <v>-0.11468921534889809</v>
      </c>
      <c r="H5" s="178">
        <v>175370926.93000001</v>
      </c>
      <c r="I5" s="1035">
        <v>0.21061633566314547</v>
      </c>
    </row>
    <row r="6" spans="1:9" ht="17.25" customHeight="1">
      <c r="A6" s="175">
        <v>3</v>
      </c>
      <c r="B6" s="537" t="s">
        <v>105</v>
      </c>
      <c r="C6" s="178">
        <v>15701821.534</v>
      </c>
      <c r="D6" s="178">
        <v>26319329.714000002</v>
      </c>
      <c r="E6" s="178">
        <v>6901386.5259999996</v>
      </c>
      <c r="F6" s="417">
        <v>-0.40341104030290886</v>
      </c>
      <c r="G6" s="436">
        <v>1.2751691236022795</v>
      </c>
      <c r="H6" s="178">
        <v>56347455.934000008</v>
      </c>
      <c r="I6" s="1035">
        <v>7.6663418412394685E-2</v>
      </c>
    </row>
    <row r="7" spans="1:9">
      <c r="A7" s="175">
        <v>4</v>
      </c>
      <c r="B7" s="537" t="s">
        <v>119</v>
      </c>
      <c r="C7" s="178">
        <v>11498838.176000001</v>
      </c>
      <c r="D7" s="178">
        <v>17792460.109000001</v>
      </c>
      <c r="E7" s="178">
        <v>6623327.216</v>
      </c>
      <c r="F7" s="417">
        <v>-0.35372409967166274</v>
      </c>
      <c r="G7" s="436">
        <v>0.73611204776690009</v>
      </c>
      <c r="H7" s="178">
        <v>41104269.597000003</v>
      </c>
      <c r="I7" s="1035">
        <v>5.6142546292113869E-2</v>
      </c>
    </row>
    <row r="8" spans="1:9">
      <c r="A8" s="175">
        <v>5</v>
      </c>
      <c r="B8" s="537" t="s">
        <v>104</v>
      </c>
      <c r="C8" s="178">
        <v>8612344.4450000003</v>
      </c>
      <c r="D8" s="178">
        <v>22982294.736000001</v>
      </c>
      <c r="E8" s="178">
        <v>7961388.2220000001</v>
      </c>
      <c r="F8" s="417">
        <v>-0.62526177024831975</v>
      </c>
      <c r="G8" s="436">
        <v>8.1764160325857427E-2</v>
      </c>
      <c r="H8" s="178">
        <v>45590412.336000003</v>
      </c>
      <c r="I8" s="1035">
        <v>4.2049373970339643E-2</v>
      </c>
    </row>
    <row r="9" spans="1:9">
      <c r="A9" s="175">
        <v>6</v>
      </c>
      <c r="B9" s="537" t="s">
        <v>107</v>
      </c>
      <c r="C9" s="178">
        <v>7906268.0029999996</v>
      </c>
      <c r="D9" s="178">
        <v>16672515.284</v>
      </c>
      <c r="E9" s="178">
        <v>1452175.541</v>
      </c>
      <c r="F9" s="417">
        <v>-0.52579032807441151</v>
      </c>
      <c r="G9" s="436">
        <v>4.4444299465032788</v>
      </c>
      <c r="H9" s="178">
        <v>31916726.831</v>
      </c>
      <c r="I9" s="1035">
        <v>3.860198835415684E-2</v>
      </c>
    </row>
    <row r="10" spans="1:9" ht="17.25" customHeight="1">
      <c r="A10" s="175">
        <v>7</v>
      </c>
      <c r="B10" s="537" t="s">
        <v>123</v>
      </c>
      <c r="C10" s="178">
        <v>7217351.4440000001</v>
      </c>
      <c r="D10" s="178">
        <v>7377494.5279999999</v>
      </c>
      <c r="E10" s="178">
        <v>1671937.9410000001</v>
      </c>
      <c r="F10" s="417">
        <v>-2.1706974284047886E-2</v>
      </c>
      <c r="G10" s="436">
        <v>3.3167579770833129</v>
      </c>
      <c r="H10" s="178">
        <v>19525948.818999998</v>
      </c>
      <c r="I10" s="1035">
        <v>3.5238385074150023E-2</v>
      </c>
    </row>
    <row r="11" spans="1:9">
      <c r="A11" s="175">
        <v>8</v>
      </c>
      <c r="B11" s="537" t="s">
        <v>109</v>
      </c>
      <c r="C11" s="178">
        <v>6867558.8169999998</v>
      </c>
      <c r="D11" s="178">
        <v>8512720.3269999996</v>
      </c>
      <c r="E11" s="178">
        <v>982622.76100000006</v>
      </c>
      <c r="F11" s="417">
        <v>-0.19325919879947207</v>
      </c>
      <c r="G11" s="436">
        <v>5.9890084878666876</v>
      </c>
      <c r="H11" s="178">
        <v>24951103.141000003</v>
      </c>
      <c r="I11" s="1035">
        <v>3.3530538728857855E-2</v>
      </c>
    </row>
    <row r="12" spans="1:9">
      <c r="A12" s="175">
        <v>9</v>
      </c>
      <c r="B12" s="537" t="s">
        <v>125</v>
      </c>
      <c r="C12" s="178">
        <v>6199414.3140000002</v>
      </c>
      <c r="D12" s="178">
        <v>9381676.0419999994</v>
      </c>
      <c r="E12" s="178">
        <v>3598266.4330000002</v>
      </c>
      <c r="F12" s="417">
        <v>-0.33919970309714509</v>
      </c>
      <c r="G12" s="436">
        <v>0.72288918273106662</v>
      </c>
      <c r="H12" s="178">
        <v>22714266.43</v>
      </c>
      <c r="I12" s="1035">
        <v>3.0268354052862385E-2</v>
      </c>
    </row>
    <row r="13" spans="1:9" ht="18" thickBot="1">
      <c r="A13" s="175">
        <v>10</v>
      </c>
      <c r="B13" s="537" t="s">
        <v>113</v>
      </c>
      <c r="C13" s="178">
        <v>4584052.1909999996</v>
      </c>
      <c r="D13" s="178">
        <v>8624344.6390000004</v>
      </c>
      <c r="E13" s="178">
        <v>1404977.524</v>
      </c>
      <c r="F13" s="417">
        <v>-0.46847530068887366</v>
      </c>
      <c r="G13" s="435">
        <v>2.2627227928523075</v>
      </c>
      <c r="H13" s="178">
        <v>18487533.872000001</v>
      </c>
      <c r="I13" s="1036">
        <v>2.2381423096799261E-2</v>
      </c>
    </row>
    <row r="14" spans="1:9" ht="18" customHeight="1" thickBot="1">
      <c r="A14" s="1314" t="s">
        <v>48</v>
      </c>
      <c r="B14" s="1315"/>
      <c r="C14" s="319">
        <v>164576328.995</v>
      </c>
      <c r="D14" s="319">
        <v>214358040.882</v>
      </c>
      <c r="E14" s="319">
        <v>97222362.10800001</v>
      </c>
      <c r="F14" s="415">
        <v>-0.23223627013088755</v>
      </c>
      <c r="G14" s="434">
        <v>0.69278266261602917</v>
      </c>
      <c r="H14" s="347">
        <v>523738020.42400008</v>
      </c>
      <c r="I14" s="1037">
        <v>0.803536324954361</v>
      </c>
    </row>
    <row r="15" spans="1:9" ht="15">
      <c r="B15"/>
      <c r="C15"/>
      <c r="D15"/>
      <c r="E15"/>
      <c r="F15"/>
    </row>
    <row r="16" spans="1:9" ht="30" customHeight="1">
      <c r="A16" s="1316" t="s">
        <v>338</v>
      </c>
      <c r="B16" s="1316" t="s">
        <v>116</v>
      </c>
      <c r="C16" s="1319" t="s">
        <v>230</v>
      </c>
      <c r="D16" s="1309"/>
      <c r="E16" s="1320"/>
      <c r="F16" s="1319" t="s">
        <v>231</v>
      </c>
      <c r="G16" s="1320"/>
      <c r="H16" s="635" t="s">
        <v>1760</v>
      </c>
    </row>
    <row r="17" spans="1:8" ht="30.75" customHeight="1">
      <c r="A17" s="1323"/>
      <c r="B17" s="1323"/>
      <c r="C17" s="432" t="s">
        <v>2528</v>
      </c>
      <c r="D17" s="432" t="s">
        <v>2305</v>
      </c>
      <c r="E17" s="433" t="s">
        <v>2533</v>
      </c>
      <c r="F17" s="432" t="s">
        <v>232</v>
      </c>
      <c r="G17" s="432" t="s">
        <v>333</v>
      </c>
      <c r="H17" s="431" t="s">
        <v>2534</v>
      </c>
    </row>
    <row r="18" spans="1:8">
      <c r="A18" s="632">
        <v>1</v>
      </c>
      <c r="B18" s="630" t="s">
        <v>117</v>
      </c>
      <c r="C18" s="633">
        <v>52851285.689000003</v>
      </c>
      <c r="D18" s="633">
        <v>26867488.603999998</v>
      </c>
      <c r="E18" s="634">
        <v>17900572.396000002</v>
      </c>
      <c r="F18" s="430">
        <v>0.96710926234957317</v>
      </c>
      <c r="G18" s="429">
        <v>1.9524913795946528</v>
      </c>
      <c r="H18" s="425">
        <v>87729376.534000009</v>
      </c>
    </row>
    <row r="19" spans="1:8">
      <c r="A19" s="632">
        <v>2</v>
      </c>
      <c r="B19" s="630" t="s">
        <v>108</v>
      </c>
      <c r="C19" s="633">
        <v>43137394.381999999</v>
      </c>
      <c r="D19" s="633">
        <v>69827716.899000004</v>
      </c>
      <c r="E19" s="634">
        <v>48725707.548</v>
      </c>
      <c r="F19" s="426">
        <v>-0.38223106385685413</v>
      </c>
      <c r="G19" s="427">
        <v>-0.11468921534889809</v>
      </c>
      <c r="H19" s="425">
        <v>175370926.93000001</v>
      </c>
    </row>
    <row r="20" spans="1:8">
      <c r="A20" s="632">
        <v>3</v>
      </c>
      <c r="B20" s="630" t="s">
        <v>105</v>
      </c>
      <c r="C20" s="633">
        <v>15701821.534</v>
      </c>
      <c r="D20" s="633">
        <v>26319329.714000002</v>
      </c>
      <c r="E20" s="634">
        <v>6901386.5259999996</v>
      </c>
      <c r="F20" s="426">
        <v>-0.40341104030290886</v>
      </c>
      <c r="G20" s="427">
        <v>1.2751691236022795</v>
      </c>
      <c r="H20" s="425">
        <v>56347455.934000008</v>
      </c>
    </row>
    <row r="21" spans="1:8">
      <c r="A21" s="632">
        <v>4</v>
      </c>
      <c r="B21" s="630" t="s">
        <v>119</v>
      </c>
      <c r="C21" s="633">
        <v>11498838.176000001</v>
      </c>
      <c r="D21" s="633">
        <v>17792460.109000001</v>
      </c>
      <c r="E21" s="634">
        <v>6623327.216</v>
      </c>
      <c r="F21" s="426">
        <v>-0.35372409967166274</v>
      </c>
      <c r="G21" s="427">
        <v>0.73611204776690009</v>
      </c>
      <c r="H21" s="425">
        <v>41104269.597000003</v>
      </c>
    </row>
    <row r="22" spans="1:8">
      <c r="A22" s="632">
        <v>5</v>
      </c>
      <c r="B22" s="630" t="s">
        <v>104</v>
      </c>
      <c r="C22" s="633">
        <v>8612344.4450000003</v>
      </c>
      <c r="D22" s="633">
        <v>22982294.736000001</v>
      </c>
      <c r="E22" s="634">
        <v>7961388.2220000001</v>
      </c>
      <c r="F22" s="426">
        <v>-0.62526177024831975</v>
      </c>
      <c r="G22" s="427">
        <v>8.1764160325857427E-2</v>
      </c>
      <c r="H22" s="425">
        <v>45590412.336000003</v>
      </c>
    </row>
    <row r="23" spans="1:8">
      <c r="A23" s="632">
        <v>6</v>
      </c>
      <c r="B23" s="630" t="s">
        <v>107</v>
      </c>
      <c r="C23" s="633">
        <v>7906268.0029999996</v>
      </c>
      <c r="D23" s="633">
        <v>16672515.284</v>
      </c>
      <c r="E23" s="634">
        <v>1452175.541</v>
      </c>
      <c r="F23" s="426">
        <v>-0.52579032807441151</v>
      </c>
      <c r="G23" s="427">
        <v>4.4444299465032788</v>
      </c>
      <c r="H23" s="425">
        <v>31916726.831</v>
      </c>
    </row>
    <row r="24" spans="1:8">
      <c r="A24" s="632">
        <v>7</v>
      </c>
      <c r="B24" s="630" t="s">
        <v>123</v>
      </c>
      <c r="C24" s="633">
        <v>7217351.4440000001</v>
      </c>
      <c r="D24" s="633">
        <v>7377494.5279999999</v>
      </c>
      <c r="E24" s="634">
        <v>1671937.9410000001</v>
      </c>
      <c r="F24" s="426">
        <v>-2.1706974284047886E-2</v>
      </c>
      <c r="G24" s="427">
        <v>3.3167579770833129</v>
      </c>
      <c r="H24" s="425">
        <v>19525948.818999998</v>
      </c>
    </row>
    <row r="25" spans="1:8" ht="17.25" customHeight="1">
      <c r="A25" s="632">
        <v>8</v>
      </c>
      <c r="B25" s="630" t="s">
        <v>109</v>
      </c>
      <c r="C25" s="633">
        <v>6867558.8169999998</v>
      </c>
      <c r="D25" s="633">
        <v>8512720.3269999996</v>
      </c>
      <c r="E25" s="634">
        <v>982622.76100000006</v>
      </c>
      <c r="F25" s="426">
        <v>-0.19325919879947207</v>
      </c>
      <c r="G25" s="427">
        <v>5.9890084878666876</v>
      </c>
      <c r="H25" s="425">
        <v>24951103.141000003</v>
      </c>
    </row>
    <row r="26" spans="1:8">
      <c r="A26" s="632">
        <v>9</v>
      </c>
      <c r="B26" s="630" t="s">
        <v>125</v>
      </c>
      <c r="C26" s="633">
        <v>6199414.3140000002</v>
      </c>
      <c r="D26" s="633">
        <v>9381676.0419999994</v>
      </c>
      <c r="E26" s="634">
        <v>3598266.4330000002</v>
      </c>
      <c r="F26" s="426">
        <v>-0.33919970309714509</v>
      </c>
      <c r="G26" s="427">
        <v>0.72288918273106662</v>
      </c>
      <c r="H26" s="425">
        <v>22714266.43</v>
      </c>
    </row>
    <row r="27" spans="1:8">
      <c r="A27" s="632">
        <v>10</v>
      </c>
      <c r="B27" s="630" t="s">
        <v>113</v>
      </c>
      <c r="C27" s="633">
        <v>4584052.1909999996</v>
      </c>
      <c r="D27" s="633">
        <v>8624344.6390000004</v>
      </c>
      <c r="E27" s="634">
        <v>1404977.524</v>
      </c>
      <c r="F27" s="426">
        <v>-0.46847530068887366</v>
      </c>
      <c r="G27" s="427">
        <v>2.2627227928523075</v>
      </c>
      <c r="H27" s="425">
        <v>18487533.872000001</v>
      </c>
    </row>
    <row r="28" spans="1:8">
      <c r="A28" s="632">
        <v>11</v>
      </c>
      <c r="B28" s="630" t="s">
        <v>106</v>
      </c>
      <c r="C28" s="633">
        <v>3853409.2420000001</v>
      </c>
      <c r="D28" s="633">
        <v>7139274.0520000001</v>
      </c>
      <c r="E28" s="634">
        <v>2530305.71</v>
      </c>
      <c r="F28" s="426">
        <v>-0.4602519508379842</v>
      </c>
      <c r="G28" s="427">
        <v>0.52290263851161289</v>
      </c>
      <c r="H28" s="425">
        <v>15104520.450000001</v>
      </c>
    </row>
    <row r="29" spans="1:8">
      <c r="A29" s="632">
        <v>12</v>
      </c>
      <c r="B29" s="630" t="s">
        <v>127</v>
      </c>
      <c r="C29" s="633">
        <v>3671403.5869999998</v>
      </c>
      <c r="D29" s="633">
        <v>7974211.9249999998</v>
      </c>
      <c r="E29" s="634">
        <v>2519921.3939999999</v>
      </c>
      <c r="F29" s="426">
        <v>-0.53959041701791743</v>
      </c>
      <c r="G29" s="427">
        <v>0.45695163180157516</v>
      </c>
      <c r="H29" s="425">
        <v>16460688.514</v>
      </c>
    </row>
    <row r="30" spans="1:8">
      <c r="A30" s="632">
        <v>13</v>
      </c>
      <c r="B30" s="630" t="s">
        <v>126</v>
      </c>
      <c r="C30" s="633">
        <v>3331295.3969999999</v>
      </c>
      <c r="D30" s="633">
        <v>4105880.727</v>
      </c>
      <c r="E30" s="634">
        <v>712076.25699999998</v>
      </c>
      <c r="F30" s="426">
        <v>-0.18865266224281141</v>
      </c>
      <c r="G30" s="427">
        <v>3.6782846138345544</v>
      </c>
      <c r="H30" s="425">
        <v>11345206.305</v>
      </c>
    </row>
    <row r="31" spans="1:8">
      <c r="A31" s="632">
        <v>14</v>
      </c>
      <c r="B31" s="630" t="s">
        <v>112</v>
      </c>
      <c r="C31" s="633">
        <v>3177295.2910000002</v>
      </c>
      <c r="D31" s="633">
        <v>4416237.9230000004</v>
      </c>
      <c r="E31" s="634">
        <v>2951479.4360000002</v>
      </c>
      <c r="F31" s="426">
        <v>-0.28054254630338682</v>
      </c>
      <c r="G31" s="427">
        <v>7.6509377719411686E-2</v>
      </c>
      <c r="H31" s="425">
        <v>10289784.716000002</v>
      </c>
    </row>
    <row r="32" spans="1:8">
      <c r="A32" s="632">
        <v>15</v>
      </c>
      <c r="B32" s="630" t="s">
        <v>141</v>
      </c>
      <c r="C32" s="633">
        <v>2915216.875</v>
      </c>
      <c r="D32" s="633">
        <v>295680.17499999999</v>
      </c>
      <c r="E32" s="634">
        <v>485040.022</v>
      </c>
      <c r="F32" s="426">
        <v>8.8593585958206358</v>
      </c>
      <c r="G32" s="427">
        <v>5.0102604790826932</v>
      </c>
      <c r="H32" s="425">
        <v>3663069.7429999998</v>
      </c>
    </row>
    <row r="33" spans="1:8">
      <c r="A33" s="632">
        <v>16</v>
      </c>
      <c r="B33" s="630" t="s">
        <v>121</v>
      </c>
      <c r="C33" s="633">
        <v>2679260.9989999998</v>
      </c>
      <c r="D33" s="633">
        <v>4392385.4649999999</v>
      </c>
      <c r="E33" s="634">
        <v>3404364.2760000001</v>
      </c>
      <c r="F33" s="426">
        <v>-0.39002143132717981</v>
      </c>
      <c r="G33" s="427">
        <v>-0.21299227057216374</v>
      </c>
      <c r="H33" s="425">
        <v>10203098.191</v>
      </c>
    </row>
    <row r="34" spans="1:8">
      <c r="A34" s="632">
        <v>17</v>
      </c>
      <c r="B34" s="630" t="s">
        <v>120</v>
      </c>
      <c r="C34" s="633">
        <v>2384634.909</v>
      </c>
      <c r="D34" s="633">
        <v>3587504.8539999998</v>
      </c>
      <c r="E34" s="634">
        <v>2098931.2379999999</v>
      </c>
      <c r="F34" s="426">
        <v>-0.33529430452444475</v>
      </c>
      <c r="G34" s="427">
        <v>0.13611864258699469</v>
      </c>
      <c r="H34" s="425">
        <v>8698413.2579999994</v>
      </c>
    </row>
    <row r="35" spans="1:8">
      <c r="A35" s="632">
        <v>18</v>
      </c>
      <c r="B35" s="630" t="s">
        <v>134</v>
      </c>
      <c r="C35" s="633">
        <v>2224315.165</v>
      </c>
      <c r="D35" s="633">
        <v>4296187.5240000002</v>
      </c>
      <c r="E35" s="634">
        <v>1837522.355</v>
      </c>
      <c r="F35" s="426">
        <v>-0.48225836219340967</v>
      </c>
      <c r="G35" s="427">
        <v>0.21049692753261762</v>
      </c>
      <c r="H35" s="425">
        <v>9179714.5029999986</v>
      </c>
    </row>
    <row r="36" spans="1:8">
      <c r="A36" s="632">
        <v>19</v>
      </c>
      <c r="B36" s="630" t="s">
        <v>122</v>
      </c>
      <c r="C36" s="633">
        <v>1884513.5290000001</v>
      </c>
      <c r="D36" s="633">
        <v>2663539.3169999998</v>
      </c>
      <c r="E36" s="634">
        <v>979311.853</v>
      </c>
      <c r="F36" s="426">
        <v>-0.29247767548535109</v>
      </c>
      <c r="G36" s="427">
        <v>0.92432423157855936</v>
      </c>
      <c r="H36" s="425">
        <v>6636252.2510000002</v>
      </c>
    </row>
    <row r="37" spans="1:8">
      <c r="A37" s="632">
        <v>20</v>
      </c>
      <c r="B37" s="630" t="s">
        <v>133</v>
      </c>
      <c r="C37" s="633">
        <v>1723655.3870000001</v>
      </c>
      <c r="D37" s="633">
        <v>2647552.3990000002</v>
      </c>
      <c r="E37" s="634">
        <v>1642207.524</v>
      </c>
      <c r="F37" s="426">
        <v>-0.34896269186172202</v>
      </c>
      <c r="G37" s="427">
        <v>4.9596571571913106E-2</v>
      </c>
      <c r="H37" s="425">
        <v>6132988.5690000001</v>
      </c>
    </row>
    <row r="38" spans="1:8">
      <c r="A38" s="632">
        <v>21</v>
      </c>
      <c r="B38" s="630" t="s">
        <v>110</v>
      </c>
      <c r="C38" s="633">
        <v>1268071.537</v>
      </c>
      <c r="D38" s="633">
        <v>1077700.932</v>
      </c>
      <c r="E38" s="634">
        <v>733054.24</v>
      </c>
      <c r="F38" s="426">
        <v>0.17664511493620938</v>
      </c>
      <c r="G38" s="427">
        <v>0.72984680778873878</v>
      </c>
      <c r="H38" s="425">
        <v>2575330.6610000003</v>
      </c>
    </row>
    <row r="39" spans="1:8">
      <c r="A39" s="632">
        <v>22</v>
      </c>
      <c r="B39" s="630" t="s">
        <v>151</v>
      </c>
      <c r="C39" s="633">
        <v>1105431.8219999999</v>
      </c>
      <c r="D39" s="633">
        <v>1637061.9979999999</v>
      </c>
      <c r="E39" s="634">
        <v>847614.95799999998</v>
      </c>
      <c r="F39" s="426">
        <v>-0.32474651335715632</v>
      </c>
      <c r="G39" s="427">
        <v>0.30416743070265628</v>
      </c>
      <c r="H39" s="425">
        <v>3537953.0719999997</v>
      </c>
    </row>
    <row r="40" spans="1:8">
      <c r="A40" s="632">
        <v>23</v>
      </c>
      <c r="B40" s="630" t="s">
        <v>111</v>
      </c>
      <c r="C40" s="633">
        <v>1101899.2790000001</v>
      </c>
      <c r="D40" s="633">
        <v>2460823.523</v>
      </c>
      <c r="E40" s="634">
        <v>1043887.452</v>
      </c>
      <c r="F40" s="426">
        <v>-0.55222336396692517</v>
      </c>
      <c r="G40" s="427">
        <v>5.5572875111061348E-2</v>
      </c>
      <c r="H40" s="425">
        <v>5117679.0490000006</v>
      </c>
    </row>
    <row r="41" spans="1:8">
      <c r="A41" s="632">
        <v>24</v>
      </c>
      <c r="B41" s="630" t="s">
        <v>138</v>
      </c>
      <c r="C41" s="633">
        <v>1071271.564</v>
      </c>
      <c r="D41" s="633">
        <v>1818522.328</v>
      </c>
      <c r="E41" s="634">
        <v>442308.51699999999</v>
      </c>
      <c r="F41" s="426">
        <v>-0.41091096463017962</v>
      </c>
      <c r="G41" s="427">
        <v>1.4220007592573669</v>
      </c>
      <c r="H41" s="425">
        <v>3990330.1170000006</v>
      </c>
    </row>
    <row r="42" spans="1:8">
      <c r="A42" s="632">
        <v>25</v>
      </c>
      <c r="B42" s="630" t="s">
        <v>128</v>
      </c>
      <c r="C42" s="633">
        <v>1001204.221</v>
      </c>
      <c r="D42" s="633">
        <v>1736951.433</v>
      </c>
      <c r="E42" s="634">
        <v>952791.75199999998</v>
      </c>
      <c r="F42" s="426">
        <v>-0.42358536803141578</v>
      </c>
      <c r="G42" s="427">
        <v>5.0811175577850864E-2</v>
      </c>
      <c r="H42" s="425">
        <v>3982483.125</v>
      </c>
    </row>
    <row r="43" spans="1:8">
      <c r="A43" s="632">
        <v>26</v>
      </c>
      <c r="B43" s="630" t="s">
        <v>150</v>
      </c>
      <c r="C43" s="633">
        <v>810431.87899999996</v>
      </c>
      <c r="D43" s="633">
        <v>281942.65500000003</v>
      </c>
      <c r="E43" s="634">
        <v>149177.728</v>
      </c>
      <c r="F43" s="426">
        <v>1.8744564351215316</v>
      </c>
      <c r="G43" s="427">
        <v>4.4326600214745193</v>
      </c>
      <c r="H43" s="425">
        <v>1289787.2009999999</v>
      </c>
    </row>
    <row r="44" spans="1:8">
      <c r="A44" s="632">
        <v>27</v>
      </c>
      <c r="B44" s="630" t="s">
        <v>135</v>
      </c>
      <c r="C44" s="633">
        <v>725938.174</v>
      </c>
      <c r="D44" s="633">
        <v>1178537.976</v>
      </c>
      <c r="E44" s="634">
        <v>199138.85200000001</v>
      </c>
      <c r="F44" s="426">
        <v>-0.38403497487296923</v>
      </c>
      <c r="G44" s="427">
        <v>2.6453869584424439</v>
      </c>
      <c r="H44" s="425">
        <v>2605033.1129999999</v>
      </c>
    </row>
    <row r="45" spans="1:8">
      <c r="A45" s="632">
        <v>28</v>
      </c>
      <c r="B45" s="630" t="s">
        <v>143</v>
      </c>
      <c r="C45" s="633">
        <v>692393.61100000003</v>
      </c>
      <c r="D45" s="633">
        <v>575894.15300000005</v>
      </c>
      <c r="E45" s="634">
        <v>557911.777</v>
      </c>
      <c r="F45" s="426">
        <v>0.20229317730197538</v>
      </c>
      <c r="G45" s="427">
        <v>0.24104498156166376</v>
      </c>
      <c r="H45" s="425">
        <v>1739700.2990000001</v>
      </c>
    </row>
    <row r="46" spans="1:8">
      <c r="A46" s="632">
        <v>29</v>
      </c>
      <c r="B46" s="630" t="s">
        <v>132</v>
      </c>
      <c r="C46" s="633">
        <v>687619.10400000005</v>
      </c>
      <c r="D46" s="633">
        <v>967422.72600000002</v>
      </c>
      <c r="E46" s="634">
        <v>431912.31300000002</v>
      </c>
      <c r="F46" s="426">
        <v>-0.28922581047574025</v>
      </c>
      <c r="G46" s="427">
        <v>0.59203403863135518</v>
      </c>
      <c r="H46" s="425">
        <v>2083475.6370000001</v>
      </c>
    </row>
    <row r="47" spans="1:8">
      <c r="A47" s="632">
        <v>30</v>
      </c>
      <c r="B47" s="630" t="s">
        <v>131</v>
      </c>
      <c r="C47" s="633">
        <v>602355.58200000005</v>
      </c>
      <c r="D47" s="633">
        <v>1235765.3370000001</v>
      </c>
      <c r="E47" s="634">
        <v>325877.39</v>
      </c>
      <c r="F47" s="426">
        <v>-0.51256475322223727</v>
      </c>
      <c r="G47" s="427">
        <v>0.84841170478258721</v>
      </c>
      <c r="H47" s="425">
        <v>2600673.6830000002</v>
      </c>
    </row>
    <row r="48" spans="1:8">
      <c r="A48" s="632">
        <v>31</v>
      </c>
      <c r="B48" s="630" t="s">
        <v>118</v>
      </c>
      <c r="C48" s="633">
        <v>520116.31300000002</v>
      </c>
      <c r="D48" s="633">
        <v>1108480.254</v>
      </c>
      <c r="E48" s="634">
        <v>510211.26299999998</v>
      </c>
      <c r="F48" s="426">
        <v>-0.53078432283918697</v>
      </c>
      <c r="G48" s="427">
        <v>1.9413624743913171E-2</v>
      </c>
      <c r="H48" s="425">
        <v>2351368.1660000002</v>
      </c>
    </row>
    <row r="49" spans="1:8">
      <c r="A49" s="632">
        <v>32</v>
      </c>
      <c r="B49" s="630" t="s">
        <v>148</v>
      </c>
      <c r="C49" s="633">
        <v>507233.47899999999</v>
      </c>
      <c r="D49" s="633">
        <v>708636.81099999999</v>
      </c>
      <c r="E49" s="634">
        <v>439307.16200000001</v>
      </c>
      <c r="F49" s="426">
        <v>-0.2842123480937826</v>
      </c>
      <c r="G49" s="427">
        <v>0.15462146506047625</v>
      </c>
      <c r="H49" s="425">
        <v>1718315.9580000001</v>
      </c>
    </row>
    <row r="50" spans="1:8">
      <c r="A50" s="632">
        <v>33</v>
      </c>
      <c r="B50" s="630" t="s">
        <v>130</v>
      </c>
      <c r="C50" s="633">
        <v>506562.99699999997</v>
      </c>
      <c r="D50" s="633">
        <v>1187848.0260000001</v>
      </c>
      <c r="E50" s="634">
        <v>567352.68599999999</v>
      </c>
      <c r="F50" s="426">
        <v>-0.57354561702154983</v>
      </c>
      <c r="G50" s="427">
        <v>-0.10714620817006237</v>
      </c>
      <c r="H50" s="425">
        <v>2259363.0690000001</v>
      </c>
    </row>
    <row r="51" spans="1:8">
      <c r="A51" s="632">
        <v>34</v>
      </c>
      <c r="B51" s="630" t="s">
        <v>124</v>
      </c>
      <c r="C51" s="633">
        <v>504966.495</v>
      </c>
      <c r="D51" s="633">
        <v>709625.77</v>
      </c>
      <c r="E51" s="634">
        <v>452853.14600000001</v>
      </c>
      <c r="F51" s="426">
        <v>-0.28840451355085372</v>
      </c>
      <c r="G51" s="427">
        <v>0.11507781156057151</v>
      </c>
      <c r="H51" s="425">
        <v>1735503.6260000002</v>
      </c>
    </row>
    <row r="52" spans="1:8" ht="18.75" customHeight="1">
      <c r="A52" s="632">
        <v>35</v>
      </c>
      <c r="B52" s="630" t="s">
        <v>137</v>
      </c>
      <c r="C52" s="633">
        <v>369332.21799999999</v>
      </c>
      <c r="D52" s="633">
        <v>604962.38500000001</v>
      </c>
      <c r="E52" s="634">
        <v>224790.20300000001</v>
      </c>
      <c r="F52" s="428">
        <v>-0.389495566736765</v>
      </c>
      <c r="G52" s="427">
        <v>0.64300851670123715</v>
      </c>
      <c r="H52" s="425">
        <v>1475860.0279999999</v>
      </c>
    </row>
    <row r="53" spans="1:8">
      <c r="A53" s="632">
        <v>36</v>
      </c>
      <c r="B53" s="630" t="s">
        <v>152</v>
      </c>
      <c r="C53" s="633">
        <v>240645.533</v>
      </c>
      <c r="D53" s="633">
        <v>333344.91499999998</v>
      </c>
      <c r="E53" s="634">
        <v>116042.75199999999</v>
      </c>
      <c r="F53" s="426">
        <v>-0.27808848381562978</v>
      </c>
      <c r="G53" s="427">
        <v>1.0737661668003184</v>
      </c>
      <c r="H53" s="425">
        <v>737415.33299999998</v>
      </c>
    </row>
    <row r="54" spans="1:8">
      <c r="A54" s="632">
        <v>37</v>
      </c>
      <c r="B54" s="630" t="s">
        <v>1661</v>
      </c>
      <c r="C54" s="633">
        <v>231343.23</v>
      </c>
      <c r="D54" s="633">
        <v>228872.44099999999</v>
      </c>
      <c r="E54" s="634"/>
      <c r="F54" s="426">
        <v>1.0795484983707748E-2</v>
      </c>
      <c r="G54" s="427"/>
      <c r="H54" s="425">
        <v>588755.01300000004</v>
      </c>
    </row>
    <row r="55" spans="1:8">
      <c r="A55" s="632">
        <v>38</v>
      </c>
      <c r="B55" s="630" t="s">
        <v>142</v>
      </c>
      <c r="C55" s="633">
        <v>88316.91</v>
      </c>
      <c r="D55" s="633">
        <v>192867.929</v>
      </c>
      <c r="E55" s="634">
        <v>155263.5</v>
      </c>
      <c r="F55" s="426">
        <v>-0.54208607694439448</v>
      </c>
      <c r="G55" s="427">
        <v>-0.43118047705996576</v>
      </c>
      <c r="H55" s="425">
        <v>404708.72</v>
      </c>
    </row>
    <row r="56" spans="1:8">
      <c r="A56" s="632">
        <v>39</v>
      </c>
      <c r="B56" s="631" t="s">
        <v>153</v>
      </c>
      <c r="C56" s="633">
        <v>82312.722999999998</v>
      </c>
      <c r="D56" s="633">
        <v>137074.92800000001</v>
      </c>
      <c r="E56" s="634">
        <v>75480.14</v>
      </c>
      <c r="F56" s="428">
        <v>-0.39950562658694233</v>
      </c>
      <c r="G56" s="427">
        <v>9.0521599456492741E-2</v>
      </c>
      <c r="H56" s="425">
        <v>356457.679</v>
      </c>
    </row>
    <row r="57" spans="1:8">
      <c r="A57" s="632">
        <v>40</v>
      </c>
      <c r="B57" s="630" t="s">
        <v>145</v>
      </c>
      <c r="C57" s="633">
        <v>63182.59</v>
      </c>
      <c r="D57" s="633">
        <v>79711.476999999999</v>
      </c>
      <c r="E57" s="634">
        <v>139378.315</v>
      </c>
      <c r="F57" s="426">
        <v>-0.20735893527603311</v>
      </c>
      <c r="G57" s="427">
        <v>-0.54668278203822451</v>
      </c>
      <c r="H57" s="425">
        <v>185517.85699999999</v>
      </c>
    </row>
    <row r="58" spans="1:8">
      <c r="A58" s="632">
        <v>41</v>
      </c>
      <c r="B58" s="630" t="s">
        <v>146</v>
      </c>
      <c r="C58" s="633">
        <v>56160.832000000002</v>
      </c>
      <c r="D58" s="633">
        <v>123387.412</v>
      </c>
      <c r="E58" s="634">
        <v>53295.31</v>
      </c>
      <c r="F58" s="426">
        <v>-0.54484147864289434</v>
      </c>
      <c r="G58" s="427">
        <v>5.3766869917822202E-2</v>
      </c>
      <c r="H58" s="425">
        <v>265509.29399999999</v>
      </c>
    </row>
    <row r="59" spans="1:8">
      <c r="A59" s="632">
        <v>42</v>
      </c>
      <c r="B59" s="630" t="s">
        <v>129</v>
      </c>
      <c r="C59" s="633">
        <v>51853.451999999997</v>
      </c>
      <c r="D59" s="633">
        <v>112704.961</v>
      </c>
      <c r="E59" s="634">
        <v>39318.963000000003</v>
      </c>
      <c r="F59" s="426">
        <v>-0.53991863765429104</v>
      </c>
      <c r="G59" s="427">
        <v>0.31878991823868796</v>
      </c>
      <c r="H59" s="425">
        <v>243326.37799999997</v>
      </c>
    </row>
    <row r="60" spans="1:8">
      <c r="A60" s="632">
        <v>43</v>
      </c>
      <c r="B60" s="630" t="s">
        <v>144</v>
      </c>
      <c r="C60" s="633">
        <v>39620.002999999997</v>
      </c>
      <c r="D60" s="633">
        <v>68770.945999999996</v>
      </c>
      <c r="E60" s="634">
        <v>29495.05</v>
      </c>
      <c r="F60" s="426">
        <v>-0.42388457183648454</v>
      </c>
      <c r="G60" s="427">
        <v>0.34327634636998394</v>
      </c>
      <c r="H60" s="425">
        <v>133609.18</v>
      </c>
    </row>
    <row r="61" spans="1:8">
      <c r="A61" s="632">
        <v>44</v>
      </c>
      <c r="B61" s="630" t="s">
        <v>140</v>
      </c>
      <c r="C61" s="633">
        <v>37532.449999999997</v>
      </c>
      <c r="D61" s="633">
        <v>79107.543000000005</v>
      </c>
      <c r="E61" s="634">
        <v>32148.52</v>
      </c>
      <c r="F61" s="426">
        <v>-0.525551564659264</v>
      </c>
      <c r="G61" s="427">
        <v>0.1674705398568892</v>
      </c>
      <c r="H61" s="425">
        <v>167980.71500000003</v>
      </c>
    </row>
    <row r="62" spans="1:8">
      <c r="A62" s="632">
        <v>45</v>
      </c>
      <c r="B62" s="630" t="s">
        <v>155</v>
      </c>
      <c r="C62" s="633">
        <v>12618.205</v>
      </c>
      <c r="D62" s="633">
        <v>53134.788999999997</v>
      </c>
      <c r="E62" s="634">
        <v>62884.601000000002</v>
      </c>
      <c r="F62" s="426">
        <v>-0.76252460511323383</v>
      </c>
      <c r="G62" s="427">
        <v>-0.79934348315257653</v>
      </c>
      <c r="H62" s="425">
        <v>121731.69900000001</v>
      </c>
    </row>
    <row r="63" spans="1:8">
      <c r="A63" s="632">
        <v>46</v>
      </c>
      <c r="B63" s="630" t="s">
        <v>139</v>
      </c>
      <c r="C63" s="633">
        <v>9136.7289999999994</v>
      </c>
      <c r="D63" s="633">
        <v>64256.322999999997</v>
      </c>
      <c r="E63" s="634">
        <v>1843.384</v>
      </c>
      <c r="F63" s="426">
        <v>-0.85780809462128738</v>
      </c>
      <c r="G63" s="427">
        <v>3.9564979407437626</v>
      </c>
      <c r="H63" s="425">
        <v>130580.929</v>
      </c>
    </row>
    <row r="64" spans="1:8">
      <c r="A64" s="632">
        <v>47</v>
      </c>
      <c r="B64" s="630" t="s">
        <v>1725</v>
      </c>
      <c r="C64" s="633">
        <v>6165.24</v>
      </c>
      <c r="D64" s="633">
        <v>1227.0219999999999</v>
      </c>
      <c r="E64" s="634"/>
      <c r="F64" s="636">
        <v>4.0245553869449777</v>
      </c>
      <c r="G64" s="427"/>
      <c r="H64" s="425">
        <v>9164.6889999999985</v>
      </c>
    </row>
    <row r="65" spans="1:8">
      <c r="A65" s="632">
        <v>48</v>
      </c>
      <c r="B65" s="630" t="s">
        <v>136</v>
      </c>
      <c r="C65" s="633"/>
      <c r="D65" s="633"/>
      <c r="E65" s="634"/>
      <c r="F65" s="426"/>
      <c r="G65" s="427"/>
      <c r="H65" s="425">
        <v>0</v>
      </c>
    </row>
    <row r="66" spans="1:8">
      <c r="A66" s="632">
        <v>49</v>
      </c>
      <c r="B66" s="630" t="s">
        <v>337</v>
      </c>
      <c r="C66" s="633"/>
      <c r="D66" s="633"/>
      <c r="E66" s="634"/>
      <c r="F66" s="426"/>
      <c r="G66" s="427"/>
      <c r="H66" s="425">
        <v>0</v>
      </c>
    </row>
    <row r="67" spans="1:8">
      <c r="A67" s="632">
        <v>50</v>
      </c>
      <c r="B67" s="630" t="s">
        <v>154</v>
      </c>
      <c r="C67" s="633"/>
      <c r="D67" s="633"/>
      <c r="E67" s="634">
        <v>66610.808000000005</v>
      </c>
      <c r="F67" s="426"/>
      <c r="G67" s="427"/>
      <c r="H67" s="425">
        <v>0</v>
      </c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2:A3"/>
    <mergeCell ref="B2:B3"/>
    <mergeCell ref="A14:B14"/>
    <mergeCell ref="A16:A17"/>
    <mergeCell ref="B16:B17"/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54"/>
  <sheetViews>
    <sheetView rightToLeft="1" zoomScaleNormal="100" workbookViewId="0">
      <selection activeCell="M32" sqref="M32"/>
    </sheetView>
  </sheetViews>
  <sheetFormatPr defaultColWidth="9.140625" defaultRowHeight="18" customHeight="1"/>
  <cols>
    <col min="1" max="1" width="9.140625" style="1137"/>
    <col min="2" max="2" width="21.42578125" style="84" customWidth="1"/>
    <col min="3" max="30" width="8.7109375" style="84" customWidth="1"/>
    <col min="31" max="16384" width="9.140625" style="84"/>
  </cols>
  <sheetData>
    <row r="1" spans="1:30" ht="18" customHeight="1" thickTop="1" thickBot="1">
      <c r="A1" s="1154" t="s">
        <v>17</v>
      </c>
      <c r="B1" s="993" t="s">
        <v>0</v>
      </c>
      <c r="C1" s="994" t="s">
        <v>1</v>
      </c>
      <c r="D1" s="994" t="s">
        <v>203</v>
      </c>
      <c r="E1" s="994" t="s">
        <v>3</v>
      </c>
      <c r="F1" s="994" t="s">
        <v>202</v>
      </c>
      <c r="G1" s="994" t="s">
        <v>5</v>
      </c>
      <c r="H1" s="994" t="s">
        <v>201</v>
      </c>
      <c r="I1" s="994" t="s">
        <v>7</v>
      </c>
      <c r="J1" s="994" t="s">
        <v>8</v>
      </c>
      <c r="K1" s="994" t="s">
        <v>9</v>
      </c>
      <c r="L1" s="994" t="s">
        <v>199</v>
      </c>
      <c r="M1" s="994" t="s">
        <v>11</v>
      </c>
      <c r="N1" s="994" t="s">
        <v>12</v>
      </c>
      <c r="O1" s="994" t="s">
        <v>49</v>
      </c>
      <c r="P1" s="994" t="s">
        <v>200</v>
      </c>
      <c r="Q1" s="994" t="s">
        <v>1494</v>
      </c>
      <c r="R1" s="994" t="s">
        <v>1523</v>
      </c>
      <c r="S1" s="994" t="s">
        <v>1573</v>
      </c>
      <c r="T1" s="994" t="s">
        <v>1629</v>
      </c>
      <c r="U1" s="994" t="s">
        <v>1659</v>
      </c>
      <c r="V1" s="994" t="s">
        <v>1429</v>
      </c>
      <c r="W1" s="994" t="s">
        <v>1754</v>
      </c>
      <c r="X1" s="994" t="s">
        <v>1883</v>
      </c>
      <c r="Y1" s="994" t="s">
        <v>1431</v>
      </c>
      <c r="Z1" s="994" t="s">
        <v>1987</v>
      </c>
      <c r="AA1" s="994" t="s">
        <v>2010</v>
      </c>
      <c r="AB1" s="994" t="s">
        <v>2132</v>
      </c>
      <c r="AC1" s="994" t="s">
        <v>2300</v>
      </c>
      <c r="AD1" s="994" t="s">
        <v>2522</v>
      </c>
    </row>
    <row r="2" spans="1:30" ht="18" customHeight="1" thickTop="1">
      <c r="A2" s="1154"/>
      <c r="B2" s="989" t="s">
        <v>15</v>
      </c>
      <c r="C2" s="992">
        <v>3822856.6602745</v>
      </c>
      <c r="D2" s="992">
        <v>3799030.45242002</v>
      </c>
      <c r="E2" s="992">
        <v>3727259.6823775498</v>
      </c>
      <c r="F2" s="992">
        <v>4209331.7799570598</v>
      </c>
      <c r="G2" s="992">
        <v>4236948.4886483401</v>
      </c>
      <c r="H2" s="992">
        <v>5231137.4884003</v>
      </c>
      <c r="I2" s="992">
        <v>6124138.5967050102</v>
      </c>
      <c r="J2" s="992">
        <v>7162446.8201427003</v>
      </c>
      <c r="K2" s="992">
        <v>6681324.8667768398</v>
      </c>
      <c r="L2" s="992">
        <v>5924682.48594297</v>
      </c>
      <c r="M2" s="992">
        <v>6272917.4676469397</v>
      </c>
      <c r="N2" s="992">
        <v>6015099.2167147696</v>
      </c>
      <c r="O2" s="992">
        <v>6840614.6210029703</v>
      </c>
      <c r="P2" s="992">
        <v>7857710.3570234403</v>
      </c>
      <c r="Q2" s="992">
        <v>8281317.8758086897</v>
      </c>
      <c r="R2" s="992">
        <v>8987700.4920411203</v>
      </c>
      <c r="S2" s="992">
        <v>9432465.6082781292</v>
      </c>
      <c r="T2" s="992">
        <v>9829903.1751877908</v>
      </c>
      <c r="U2" s="992">
        <v>11115313.6987046</v>
      </c>
      <c r="V2" s="992">
        <v>11310493.4834207</v>
      </c>
      <c r="W2" s="992">
        <v>11201334.0774606</v>
      </c>
      <c r="X2" s="992">
        <v>13027125.204265701</v>
      </c>
      <c r="Y2" s="992">
        <v>14902392.567471201</v>
      </c>
      <c r="Z2" s="992">
        <v>17420335.066295601</v>
      </c>
      <c r="AA2" s="992">
        <v>18731465.610912599</v>
      </c>
      <c r="AB2" s="992">
        <v>25930151.842563801</v>
      </c>
      <c r="AC2" s="992">
        <v>37003258.296182103</v>
      </c>
      <c r="AD2" s="992">
        <v>47567387.750544898</v>
      </c>
    </row>
    <row r="3" spans="1:30" ht="18" customHeight="1">
      <c r="A3" s="1154"/>
      <c r="B3" s="89" t="s">
        <v>14</v>
      </c>
      <c r="C3" s="92">
        <v>105142.62933470499</v>
      </c>
      <c r="D3" s="92">
        <v>105607.21689267999</v>
      </c>
      <c r="E3" s="92">
        <v>105765.21833579399</v>
      </c>
      <c r="F3" s="92">
        <v>109759.18484936</v>
      </c>
      <c r="G3" s="92">
        <v>111141.73138762001</v>
      </c>
      <c r="H3" s="92">
        <v>110618.900449126</v>
      </c>
      <c r="I3" s="92">
        <v>111229.60433332399</v>
      </c>
      <c r="J3" s="92">
        <v>110525.69278880001</v>
      </c>
      <c r="K3" s="92">
        <v>110033.79944129501</v>
      </c>
      <c r="L3" s="92">
        <v>113222.92340561999</v>
      </c>
      <c r="M3" s="92">
        <v>113475.4432161</v>
      </c>
      <c r="N3" s="92">
        <v>111456.22162549999</v>
      </c>
      <c r="O3" s="92">
        <v>73805.6826</v>
      </c>
      <c r="P3" s="92">
        <v>73421.959300000002</v>
      </c>
      <c r="Q3" s="92">
        <v>73129.197549999997</v>
      </c>
      <c r="R3" s="92">
        <v>72543.546300000002</v>
      </c>
      <c r="S3" s="92">
        <v>90850.359349999999</v>
      </c>
      <c r="T3" s="92">
        <v>93987.204549999995</v>
      </c>
      <c r="U3" s="92">
        <v>101881.378813845</v>
      </c>
      <c r="V3" s="92">
        <v>104200.87993784501</v>
      </c>
      <c r="W3" s="92">
        <v>105076.600708645</v>
      </c>
      <c r="X3" s="92">
        <v>104150.277158645</v>
      </c>
      <c r="Y3" s="92">
        <v>107728.84043984499</v>
      </c>
      <c r="Z3" s="92">
        <v>108699.77156664499</v>
      </c>
      <c r="AA3" s="92">
        <v>118535.459335045</v>
      </c>
      <c r="AB3" s="92">
        <v>124883.2951894</v>
      </c>
      <c r="AC3" s="92">
        <v>129174.88473580001</v>
      </c>
      <c r="AD3" s="92">
        <v>129023.6138606</v>
      </c>
    </row>
    <row r="4" spans="1:30" ht="18" customHeight="1">
      <c r="A4" s="1154"/>
      <c r="B4" s="89" t="s">
        <v>13</v>
      </c>
      <c r="C4" s="92">
        <v>10537.3675</v>
      </c>
      <c r="D4" s="92">
        <v>10561.619000000001</v>
      </c>
      <c r="E4" s="92">
        <v>11061.985500000001</v>
      </c>
      <c r="F4" s="92">
        <v>11327.77</v>
      </c>
      <c r="G4" s="92">
        <v>11589.93</v>
      </c>
      <c r="H4" s="92">
        <v>12102.338064566</v>
      </c>
      <c r="I4" s="92">
        <v>12286.805573525</v>
      </c>
      <c r="J4" s="92">
        <v>14381.3305</v>
      </c>
      <c r="K4" s="92">
        <v>14867.688196617</v>
      </c>
      <c r="L4" s="92">
        <v>16144.527924439</v>
      </c>
      <c r="M4" s="92">
        <v>18971.411882717999</v>
      </c>
      <c r="N4" s="92">
        <v>20064.069827772</v>
      </c>
      <c r="O4" s="92">
        <v>22849.171023407998</v>
      </c>
      <c r="P4" s="92">
        <v>25628.481857085</v>
      </c>
      <c r="Q4" s="92">
        <v>27668.037866638999</v>
      </c>
      <c r="R4" s="92">
        <v>30851.100111221</v>
      </c>
      <c r="S4" s="92">
        <v>37965.519891525997</v>
      </c>
      <c r="T4" s="92">
        <v>39741.287591394997</v>
      </c>
      <c r="U4" s="92">
        <v>47328.916119914997</v>
      </c>
      <c r="V4" s="92">
        <v>60509.168065108002</v>
      </c>
      <c r="W4" s="92">
        <v>67222.291572639995</v>
      </c>
      <c r="X4" s="92">
        <v>82767.101478099998</v>
      </c>
      <c r="Y4" s="92">
        <v>87196.053360125996</v>
      </c>
      <c r="Z4" s="92">
        <v>87764.871077025993</v>
      </c>
      <c r="AA4" s="92">
        <v>109228.490464628</v>
      </c>
      <c r="AB4" s="92">
        <v>111972.00251975701</v>
      </c>
      <c r="AC4" s="92">
        <v>131318.46206197</v>
      </c>
      <c r="AD4" s="92">
        <v>159019.96465946999</v>
      </c>
    </row>
    <row r="5" spans="1:30" ht="18" customHeight="1">
      <c r="A5" s="1154"/>
      <c r="B5" s="995" t="s">
        <v>16</v>
      </c>
      <c r="C5" s="996">
        <v>3938536.6571092</v>
      </c>
      <c r="D5" s="996">
        <v>3915199.2883127001</v>
      </c>
      <c r="E5" s="996">
        <v>3844086.8862133399</v>
      </c>
      <c r="F5" s="996">
        <v>4330418.7348064203</v>
      </c>
      <c r="G5" s="996">
        <v>4359680.1500359597</v>
      </c>
      <c r="H5" s="996">
        <v>5353858.7269139905</v>
      </c>
      <c r="I5" s="996">
        <v>6247655.0066118604</v>
      </c>
      <c r="J5" s="996">
        <v>7287353.8434314998</v>
      </c>
      <c r="K5" s="996">
        <v>6806226.3544147499</v>
      </c>
      <c r="L5" s="996">
        <v>6054049.9372730302</v>
      </c>
      <c r="M5" s="996">
        <v>6405364.32274576</v>
      </c>
      <c r="N5" s="996">
        <v>6146619.5081680398</v>
      </c>
      <c r="O5" s="996">
        <v>6937269.47462638</v>
      </c>
      <c r="P5" s="996">
        <v>7956760.7981805298</v>
      </c>
      <c r="Q5" s="996">
        <v>8382115.1112253303</v>
      </c>
      <c r="R5" s="996">
        <v>9091095.1384523399</v>
      </c>
      <c r="S5" s="996">
        <v>9561281.4875196554</v>
      </c>
      <c r="T5" s="996">
        <v>9963631.6673291866</v>
      </c>
      <c r="U5" s="996">
        <v>11264523.993638359</v>
      </c>
      <c r="V5" s="996">
        <v>11475203.531423653</v>
      </c>
      <c r="W5" s="996">
        <v>11373632.969741885</v>
      </c>
      <c r="X5" s="996">
        <v>13214042.582902446</v>
      </c>
      <c r="Y5" s="996">
        <v>15097317.461271172</v>
      </c>
      <c r="Z5" s="996">
        <v>17616799.708939273</v>
      </c>
      <c r="AA5" s="996">
        <v>18959229.56071227</v>
      </c>
      <c r="AB5" s="996">
        <v>26167007.140272956</v>
      </c>
      <c r="AC5" s="996">
        <v>37263751.642979875</v>
      </c>
      <c r="AD5" s="996">
        <v>47855431.329064965</v>
      </c>
    </row>
    <row r="6" spans="1:30" ht="18" customHeight="1" thickBot="1">
      <c r="A6" s="1154" t="s">
        <v>18</v>
      </c>
      <c r="B6" s="990" t="s">
        <v>0</v>
      </c>
      <c r="C6" s="991" t="s">
        <v>1</v>
      </c>
      <c r="D6" s="991" t="s">
        <v>2</v>
      </c>
      <c r="E6" s="991" t="s">
        <v>3</v>
      </c>
      <c r="F6" s="991" t="s">
        <v>4</v>
      </c>
      <c r="G6" s="991" t="s">
        <v>5</v>
      </c>
      <c r="H6" s="991" t="s">
        <v>6</v>
      </c>
      <c r="I6" s="991" t="s">
        <v>7</v>
      </c>
      <c r="J6" s="991" t="s">
        <v>8</v>
      </c>
      <c r="K6" s="991" t="s">
        <v>9</v>
      </c>
      <c r="L6" s="991" t="s">
        <v>10</v>
      </c>
      <c r="M6" s="991" t="s">
        <v>11</v>
      </c>
      <c r="N6" s="991" t="s">
        <v>12</v>
      </c>
      <c r="O6" s="991" t="s">
        <v>329</v>
      </c>
      <c r="P6" s="991" t="s">
        <v>200</v>
      </c>
      <c r="Q6" s="991" t="s">
        <v>1494</v>
      </c>
      <c r="R6" s="991" t="s">
        <v>1523</v>
      </c>
      <c r="S6" s="991" t="s">
        <v>1573</v>
      </c>
      <c r="T6" s="991" t="s">
        <v>1629</v>
      </c>
      <c r="U6" s="991" t="s">
        <v>1659</v>
      </c>
      <c r="V6" s="991" t="s">
        <v>1429</v>
      </c>
      <c r="W6" s="991" t="s">
        <v>1754</v>
      </c>
      <c r="X6" s="991" t="s">
        <v>1883</v>
      </c>
      <c r="Y6" s="991" t="s">
        <v>1431</v>
      </c>
      <c r="Z6" s="991" t="s">
        <v>1987</v>
      </c>
      <c r="AA6" s="991" t="s">
        <v>2010</v>
      </c>
      <c r="AB6" s="991" t="s">
        <v>2132</v>
      </c>
      <c r="AC6" s="991" t="s">
        <v>2300</v>
      </c>
      <c r="AD6" s="991" t="s">
        <v>2522</v>
      </c>
    </row>
    <row r="7" spans="1:30" ht="18" customHeight="1" thickTop="1">
      <c r="A7" s="1154"/>
      <c r="B7" s="989" t="s">
        <v>15</v>
      </c>
      <c r="C7" s="992">
        <v>973260.93878038996</v>
      </c>
      <c r="D7" s="992">
        <v>952948.91450948897</v>
      </c>
      <c r="E7" s="992">
        <v>953793.97652584803</v>
      </c>
      <c r="F7" s="992">
        <v>1036451.98837711</v>
      </c>
      <c r="G7" s="992">
        <v>1007464.89916064</v>
      </c>
      <c r="H7" s="992">
        <v>1196486.8105730801</v>
      </c>
      <c r="I7" s="992">
        <v>1517729.14983439</v>
      </c>
      <c r="J7" s="992">
        <v>1649683.5435301601</v>
      </c>
      <c r="K7" s="992">
        <v>1626129.0913326</v>
      </c>
      <c r="L7" s="992">
        <v>1506435.30441472</v>
      </c>
      <c r="M7" s="992">
        <v>1665580.4632538499</v>
      </c>
      <c r="N7" s="992">
        <v>1617048.3997321599</v>
      </c>
      <c r="O7" s="992">
        <v>1816869.8477914501</v>
      </c>
      <c r="P7" s="992">
        <v>2023760.7442985901</v>
      </c>
      <c r="Q7" s="992">
        <v>2109197.86180626</v>
      </c>
      <c r="R7" s="992">
        <v>2368910.1754969298</v>
      </c>
      <c r="S7" s="992">
        <v>2621625.0565607999</v>
      </c>
      <c r="T7" s="992">
        <v>2921208.64243</v>
      </c>
      <c r="U7" s="992">
        <v>3127748.1669796798</v>
      </c>
      <c r="V7" s="992">
        <v>3020167.9290135698</v>
      </c>
      <c r="W7" s="992">
        <v>3165945.3887821999</v>
      </c>
      <c r="X7" s="992">
        <v>3779197.66503033</v>
      </c>
      <c r="Y7" s="992">
        <v>4525273.00408189</v>
      </c>
      <c r="Z7" s="992">
        <v>5391002.5995821496</v>
      </c>
      <c r="AA7" s="992">
        <v>5835080.1314278999</v>
      </c>
      <c r="AB7" s="992">
        <v>7829211.2560969302</v>
      </c>
      <c r="AC7" s="992">
        <v>10448432.617656199</v>
      </c>
      <c r="AD7" s="992">
        <v>13253907.301572099</v>
      </c>
    </row>
    <row r="8" spans="1:30" ht="18" customHeight="1">
      <c r="A8" s="1154"/>
      <c r="B8" s="89" t="s">
        <v>14</v>
      </c>
      <c r="C8" s="92">
        <v>450889.33303385897</v>
      </c>
      <c r="D8" s="92">
        <v>503418.537213812</v>
      </c>
      <c r="E8" s="92">
        <v>533327.06856438098</v>
      </c>
      <c r="F8" s="92">
        <v>528441.94271640002</v>
      </c>
      <c r="G8" s="92">
        <v>533122.33151528705</v>
      </c>
      <c r="H8" s="92">
        <v>521236.37045819499</v>
      </c>
      <c r="I8" s="92">
        <v>592553.74042514199</v>
      </c>
      <c r="J8" s="92">
        <v>669453.90743549098</v>
      </c>
      <c r="K8" s="92">
        <v>713964.38985328004</v>
      </c>
      <c r="L8" s="92">
        <v>681396.43699845497</v>
      </c>
      <c r="M8" s="92">
        <v>640883.19218282599</v>
      </c>
      <c r="N8" s="92">
        <v>656642.16982645704</v>
      </c>
      <c r="O8" s="92">
        <v>637741.92693321698</v>
      </c>
      <c r="P8" s="92">
        <v>663379.21456927701</v>
      </c>
      <c r="Q8" s="92">
        <v>678198.36222314194</v>
      </c>
      <c r="R8" s="92">
        <v>751795.06029909104</v>
      </c>
      <c r="S8" s="92">
        <v>740866.75071177399</v>
      </c>
      <c r="T8" s="92">
        <v>713415.666000898</v>
      </c>
      <c r="U8" s="92">
        <v>696891.99673919496</v>
      </c>
      <c r="V8" s="92">
        <v>780464.20574046497</v>
      </c>
      <c r="W8" s="92">
        <v>884387.94965027797</v>
      </c>
      <c r="X8" s="92">
        <v>929022.67565332598</v>
      </c>
      <c r="Y8" s="92">
        <v>974788.83356439299</v>
      </c>
      <c r="Z8" s="92">
        <v>1027049.19474779</v>
      </c>
      <c r="AA8" s="92">
        <v>1248698.2262228101</v>
      </c>
      <c r="AB8" s="92">
        <v>1097738.8917431401</v>
      </c>
      <c r="AC8" s="92">
        <v>1421166.8875859301</v>
      </c>
      <c r="AD8" s="92">
        <v>1328759.7988025299</v>
      </c>
    </row>
    <row r="9" spans="1:30" ht="18" customHeight="1">
      <c r="A9" s="1154"/>
      <c r="B9" s="89" t="s">
        <v>13</v>
      </c>
      <c r="C9" s="92">
        <v>12877.023514991</v>
      </c>
      <c r="D9" s="92">
        <v>13017.661047084999</v>
      </c>
      <c r="E9" s="92">
        <v>11682.696176531999</v>
      </c>
      <c r="F9" s="92">
        <v>12048.848581265</v>
      </c>
      <c r="G9" s="92">
        <v>12228.958253991001</v>
      </c>
      <c r="H9" s="92">
        <v>12934.81123607</v>
      </c>
      <c r="I9" s="92">
        <v>13118.592672796</v>
      </c>
      <c r="J9" s="92">
        <v>15836.517060183</v>
      </c>
      <c r="K9" s="92">
        <v>16262.804577305</v>
      </c>
      <c r="L9" s="92">
        <v>16212.248982248</v>
      </c>
      <c r="M9" s="92">
        <v>15416.052952681001</v>
      </c>
      <c r="N9" s="92">
        <v>15121.036291879</v>
      </c>
      <c r="O9" s="92">
        <v>16144.625338382</v>
      </c>
      <c r="P9" s="92">
        <v>17410.544226647999</v>
      </c>
      <c r="Q9" s="92">
        <v>19198.079929104999</v>
      </c>
      <c r="R9" s="92">
        <v>20344.025225786001</v>
      </c>
      <c r="S9" s="92">
        <v>21940.252995835999</v>
      </c>
      <c r="T9" s="92">
        <v>23809.137866898</v>
      </c>
      <c r="U9" s="92">
        <v>26224.142884180001</v>
      </c>
      <c r="V9" s="92">
        <v>31658.957177378001</v>
      </c>
      <c r="W9" s="92">
        <v>34418.818034515003</v>
      </c>
      <c r="X9" s="92">
        <v>35720.263879216996</v>
      </c>
      <c r="Y9" s="92">
        <v>37471.842829950001</v>
      </c>
      <c r="Z9" s="92">
        <v>39314.969650052997</v>
      </c>
      <c r="AA9" s="92">
        <v>46509.306618000999</v>
      </c>
      <c r="AB9" s="92">
        <v>59918.980918018002</v>
      </c>
      <c r="AC9" s="92">
        <v>91789.077654695997</v>
      </c>
      <c r="AD9" s="92">
        <v>304655.79975640302</v>
      </c>
    </row>
    <row r="10" spans="1:30" ht="18" customHeight="1">
      <c r="A10" s="1154"/>
      <c r="B10" s="997" t="s">
        <v>16</v>
      </c>
      <c r="C10" s="761">
        <v>1437027.2953292399</v>
      </c>
      <c r="D10" s="761">
        <v>1469385.11277038</v>
      </c>
      <c r="E10" s="761">
        <v>1498803.741266761</v>
      </c>
      <c r="F10" s="761">
        <v>1576942.779674775</v>
      </c>
      <c r="G10" s="761">
        <v>1552816.188929918</v>
      </c>
      <c r="H10" s="761">
        <v>1730657.9922673451</v>
      </c>
      <c r="I10" s="761">
        <v>2123401.4829323282</v>
      </c>
      <c r="J10" s="761">
        <v>2334973.9680258343</v>
      </c>
      <c r="K10" s="761">
        <v>2356356.285763185</v>
      </c>
      <c r="L10" s="761">
        <v>2204043.990395423</v>
      </c>
      <c r="M10" s="761">
        <v>2321879.7083893572</v>
      </c>
      <c r="N10" s="761">
        <v>2288811.6058504959</v>
      </c>
      <c r="O10" s="761">
        <v>2470756.400063049</v>
      </c>
      <c r="P10" s="761">
        <v>2704550.5030945148</v>
      </c>
      <c r="Q10" s="761">
        <v>2806594.3039585068</v>
      </c>
      <c r="R10" s="761">
        <v>3141049.2610217999</v>
      </c>
      <c r="S10" s="761">
        <v>3384432.06026841</v>
      </c>
      <c r="T10" s="761">
        <v>3658433.446297796</v>
      </c>
      <c r="U10" s="761">
        <v>3850864.3066030545</v>
      </c>
      <c r="V10" s="761">
        <v>3832291.0919314125</v>
      </c>
      <c r="W10" s="761">
        <v>4084752.1564669926</v>
      </c>
      <c r="X10" s="761">
        <v>4743940.604562873</v>
      </c>
      <c r="Y10" s="761">
        <v>5537533.6804762334</v>
      </c>
      <c r="Z10" s="761">
        <v>6457366.7639799928</v>
      </c>
      <c r="AA10" s="761">
        <v>7130287.6642687116</v>
      </c>
      <c r="AB10" s="761">
        <v>8986869.1287580878</v>
      </c>
      <c r="AC10" s="761">
        <v>11961388.582896825</v>
      </c>
      <c r="AD10" s="761">
        <v>14887322.900131032</v>
      </c>
    </row>
    <row r="11" spans="1:30" ht="18" customHeight="1" thickBot="1">
      <c r="A11" s="90" t="s">
        <v>19</v>
      </c>
      <c r="B11" s="990" t="s">
        <v>0</v>
      </c>
      <c r="C11" s="991" t="s">
        <v>1</v>
      </c>
      <c r="D11" s="991" t="s">
        <v>2</v>
      </c>
      <c r="E11" s="991" t="s">
        <v>3</v>
      </c>
      <c r="F11" s="991" t="s">
        <v>4</v>
      </c>
      <c r="G11" s="991" t="s">
        <v>5</v>
      </c>
      <c r="H11" s="991" t="s">
        <v>6</v>
      </c>
      <c r="I11" s="991" t="s">
        <v>7</v>
      </c>
      <c r="J11" s="991" t="s">
        <v>8</v>
      </c>
      <c r="K11" s="991" t="s">
        <v>9</v>
      </c>
      <c r="L11" s="991" t="s">
        <v>10</v>
      </c>
      <c r="M11" s="991" t="s">
        <v>11</v>
      </c>
      <c r="N11" s="991" t="s">
        <v>12</v>
      </c>
      <c r="O11" s="991" t="s">
        <v>329</v>
      </c>
      <c r="P11" s="991" t="s">
        <v>200</v>
      </c>
      <c r="Q11" s="991" t="s">
        <v>1494</v>
      </c>
      <c r="R11" s="991" t="s">
        <v>1523</v>
      </c>
      <c r="S11" s="991" t="s">
        <v>1573</v>
      </c>
      <c r="T11" s="991" t="s">
        <v>1629</v>
      </c>
      <c r="U11" s="991" t="s">
        <v>1659</v>
      </c>
      <c r="V11" s="991" t="s">
        <v>1429</v>
      </c>
      <c r="W11" s="991" t="s">
        <v>1754</v>
      </c>
      <c r="X11" s="991" t="s">
        <v>1883</v>
      </c>
      <c r="Y11" s="991" t="s">
        <v>1431</v>
      </c>
      <c r="Z11" s="991" t="s">
        <v>1987</v>
      </c>
      <c r="AA11" s="991" t="s">
        <v>2010</v>
      </c>
      <c r="AB11" s="991" t="s">
        <v>2132</v>
      </c>
      <c r="AC11" s="991" t="s">
        <v>2300</v>
      </c>
      <c r="AD11" s="991" t="s">
        <v>2522</v>
      </c>
    </row>
    <row r="12" spans="1:30" ht="18" customHeight="1" thickTop="1">
      <c r="A12" s="90" t="s">
        <v>171</v>
      </c>
      <c r="B12" s="989" t="s">
        <v>13</v>
      </c>
      <c r="C12" s="992">
        <v>31698.700861099998</v>
      </c>
      <c r="D12" s="992">
        <v>32449.67915</v>
      </c>
      <c r="E12" s="992">
        <v>32903.9746581</v>
      </c>
      <c r="F12" s="992">
        <v>33469.526209000003</v>
      </c>
      <c r="G12" s="992">
        <v>33719.852305300003</v>
      </c>
      <c r="H12" s="992">
        <v>34053.620433700002</v>
      </c>
      <c r="I12" s="992">
        <v>34628.443321500003</v>
      </c>
      <c r="J12" s="992">
        <v>35741.0037495</v>
      </c>
      <c r="K12" s="992">
        <v>36427.0826801</v>
      </c>
      <c r="L12" s="992">
        <v>36427.0826801</v>
      </c>
      <c r="M12" s="992">
        <v>37187.332305900003</v>
      </c>
      <c r="N12" s="992">
        <v>38040.295300700003</v>
      </c>
      <c r="O12" s="992">
        <v>38763.459578900001</v>
      </c>
      <c r="P12" s="992">
        <v>38763.459578900001</v>
      </c>
      <c r="Q12" s="992">
        <v>39764.763964099999</v>
      </c>
      <c r="R12" s="992">
        <v>40682.626317200004</v>
      </c>
      <c r="S12" s="992">
        <v>40682.626317200004</v>
      </c>
      <c r="T12" s="992">
        <v>41878.6287773</v>
      </c>
      <c r="U12" s="992">
        <v>42527.622360300003</v>
      </c>
      <c r="V12" s="992">
        <v>44789.828563900002</v>
      </c>
      <c r="W12" s="992">
        <v>45373.922788600001</v>
      </c>
      <c r="X12" s="992">
        <v>45373.922788600001</v>
      </c>
      <c r="Y12" s="992">
        <v>46616.2819332</v>
      </c>
      <c r="Z12" s="992">
        <v>46616.2819332</v>
      </c>
      <c r="AA12" s="992">
        <v>46616.2819332</v>
      </c>
      <c r="AB12" s="992">
        <v>48183.137869300001</v>
      </c>
      <c r="AC12" s="992">
        <v>50083.7619338</v>
      </c>
      <c r="AD12" s="992">
        <v>50083.7619338</v>
      </c>
    </row>
    <row r="13" spans="1:30" ht="18" customHeight="1">
      <c r="A13" s="90" t="s">
        <v>170</v>
      </c>
      <c r="B13" s="89" t="s">
        <v>13</v>
      </c>
      <c r="C13" s="92">
        <v>3381.7429999999999</v>
      </c>
      <c r="D13" s="92">
        <v>3712.3519999999999</v>
      </c>
      <c r="E13" s="92">
        <v>3992.6190000000001</v>
      </c>
      <c r="F13" s="92">
        <v>5859.5230000000001</v>
      </c>
      <c r="G13" s="92">
        <v>6993.8270000000002</v>
      </c>
      <c r="H13" s="92">
        <v>8180.4459999999999</v>
      </c>
      <c r="I13" s="92">
        <v>9794.0139999999992</v>
      </c>
      <c r="J13" s="92">
        <v>8913.8629999999994</v>
      </c>
      <c r="K13" s="92">
        <v>8679.1319999999996</v>
      </c>
      <c r="L13" s="92">
        <v>7384.1959999999999</v>
      </c>
      <c r="M13" s="92">
        <v>8542.5920000000006</v>
      </c>
      <c r="N13" s="92">
        <v>9747.5110000000004</v>
      </c>
      <c r="O13" s="92">
        <v>9726.0120000000006</v>
      </c>
      <c r="P13" s="92">
        <v>10260.710999999999</v>
      </c>
      <c r="Q13" s="92">
        <v>9817.9500000000007</v>
      </c>
      <c r="R13" s="92">
        <v>9566.6170000000002</v>
      </c>
      <c r="S13" s="92">
        <v>8842.4549999999999</v>
      </c>
      <c r="T13" s="92">
        <v>8460.3369999999995</v>
      </c>
      <c r="U13" s="92">
        <v>8231.5040000000008</v>
      </c>
      <c r="V13" s="92">
        <v>8029.8059999999996</v>
      </c>
      <c r="W13" s="92">
        <v>8602.3649999999998</v>
      </c>
      <c r="X13" s="92">
        <v>9276.384</v>
      </c>
      <c r="Y13" s="92">
        <v>10306.391</v>
      </c>
      <c r="Z13" s="92">
        <v>11370.894</v>
      </c>
      <c r="AA13" s="92">
        <v>13451.120999999999</v>
      </c>
      <c r="AB13" s="92">
        <v>13311.484</v>
      </c>
      <c r="AC13" s="92">
        <v>17191.600999999999</v>
      </c>
      <c r="AD13" s="92">
        <v>17419.986000000001</v>
      </c>
    </row>
    <row r="14" spans="1:30" ht="18" customHeight="1">
      <c r="B14" s="997" t="s">
        <v>16</v>
      </c>
      <c r="C14" s="761">
        <v>35080.443861100001</v>
      </c>
      <c r="D14" s="761">
        <v>36162.031150000003</v>
      </c>
      <c r="E14" s="761">
        <v>36896.593658099999</v>
      </c>
      <c r="F14" s="761">
        <v>39329.049208999997</v>
      </c>
      <c r="G14" s="761">
        <v>40713.6793053</v>
      </c>
      <c r="H14" s="761">
        <v>42234.066433699998</v>
      </c>
      <c r="I14" s="761">
        <v>44422.457321499998</v>
      </c>
      <c r="J14" s="761">
        <v>44654.866749499997</v>
      </c>
      <c r="K14" s="761">
        <v>45106.214680099998</v>
      </c>
      <c r="L14" s="761">
        <v>43811.278680099997</v>
      </c>
      <c r="M14" s="761">
        <v>45729.9243059</v>
      </c>
      <c r="N14" s="761">
        <v>47787.806300700002</v>
      </c>
      <c r="O14" s="761">
        <v>48489.471578899997</v>
      </c>
      <c r="P14" s="761">
        <v>49024.170578899997</v>
      </c>
      <c r="Q14" s="761">
        <v>49582.713964100003</v>
      </c>
      <c r="R14" s="761">
        <v>50249.243317200002</v>
      </c>
      <c r="S14" s="761">
        <v>49525.081317200005</v>
      </c>
      <c r="T14" s="761">
        <v>50338.9657773</v>
      </c>
      <c r="U14" s="761">
        <v>50759.126360300004</v>
      </c>
      <c r="V14" s="761">
        <v>52819.634563899999</v>
      </c>
      <c r="W14" s="761">
        <v>53976.287788599999</v>
      </c>
      <c r="X14" s="761">
        <v>54650.306788599999</v>
      </c>
      <c r="Y14" s="761">
        <v>56922.672933199996</v>
      </c>
      <c r="Z14" s="761">
        <v>57987.1759332</v>
      </c>
      <c r="AA14" s="761">
        <v>60067.402933199999</v>
      </c>
      <c r="AB14" s="761">
        <v>61494.621869299997</v>
      </c>
      <c r="AC14" s="761">
        <v>67275.362933800003</v>
      </c>
      <c r="AD14" s="761">
        <v>67503.747933799998</v>
      </c>
    </row>
    <row r="15" spans="1:30" ht="18" customHeight="1">
      <c r="B15" s="998" t="s">
        <v>1132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</row>
    <row r="17" spans="1:15" ht="18" customHeight="1" thickBot="1">
      <c r="B17" s="990" t="s">
        <v>0</v>
      </c>
      <c r="C17" s="991" t="s">
        <v>1523</v>
      </c>
      <c r="D17" s="991" t="s">
        <v>1573</v>
      </c>
      <c r="E17" s="991" t="s">
        <v>1629</v>
      </c>
      <c r="F17" s="991" t="s">
        <v>1659</v>
      </c>
      <c r="G17" s="991" t="s">
        <v>1429</v>
      </c>
      <c r="H17" s="991" t="s">
        <v>1754</v>
      </c>
      <c r="I17" s="991" t="s">
        <v>1883</v>
      </c>
      <c r="J17" s="991" t="s">
        <v>1431</v>
      </c>
      <c r="K17" s="991" t="s">
        <v>1987</v>
      </c>
      <c r="L17" s="991" t="s">
        <v>2010</v>
      </c>
      <c r="M17" s="991" t="s">
        <v>2132</v>
      </c>
      <c r="N17" s="991" t="s">
        <v>2300</v>
      </c>
      <c r="O17" s="991" t="s">
        <v>2522</v>
      </c>
    </row>
    <row r="18" spans="1:15" ht="18" customHeight="1" thickTop="1">
      <c r="A18" s="1138" t="s">
        <v>17</v>
      </c>
      <c r="B18" s="1001" t="s">
        <v>16</v>
      </c>
      <c r="C18" s="999">
        <v>9091095.1384523399</v>
      </c>
      <c r="D18" s="999">
        <v>9561281.4875196554</v>
      </c>
      <c r="E18" s="999">
        <v>9963631.6673291866</v>
      </c>
      <c r="F18" s="999">
        <v>11264523.993638359</v>
      </c>
      <c r="G18" s="999">
        <v>11475203.531423653</v>
      </c>
      <c r="H18" s="999">
        <v>11373632.969741885</v>
      </c>
      <c r="I18" s="999">
        <v>13214042.582902446</v>
      </c>
      <c r="J18" s="999">
        <v>15097317.461271172</v>
      </c>
      <c r="K18" s="999">
        <v>17616799.708939273</v>
      </c>
      <c r="L18" s="999">
        <v>18959229.56071227</v>
      </c>
      <c r="M18" s="999">
        <v>26167007.140272956</v>
      </c>
      <c r="N18" s="999">
        <v>37263751.642979875</v>
      </c>
      <c r="O18" s="999">
        <v>47855431.329064965</v>
      </c>
    </row>
    <row r="19" spans="1:15" ht="18" customHeight="1">
      <c r="A19" s="1139" t="s">
        <v>18</v>
      </c>
      <c r="B19" s="1001" t="s">
        <v>16</v>
      </c>
      <c r="C19" s="999">
        <v>3141049.2610217999</v>
      </c>
      <c r="D19" s="999">
        <v>3384432.06026841</v>
      </c>
      <c r="E19" s="999">
        <v>3658433.446297796</v>
      </c>
      <c r="F19" s="999">
        <v>3850864.3066030545</v>
      </c>
      <c r="G19" s="999">
        <v>3832291.0919314125</v>
      </c>
      <c r="H19" s="999">
        <v>4084752.1564669926</v>
      </c>
      <c r="I19" s="999">
        <v>4743940.604562873</v>
      </c>
      <c r="J19" s="999">
        <v>5537533.6804762334</v>
      </c>
      <c r="K19" s="999">
        <v>6457366.7639799928</v>
      </c>
      <c r="L19" s="999">
        <v>7130287.6642687116</v>
      </c>
      <c r="M19" s="999">
        <v>8986869.1287580878</v>
      </c>
      <c r="N19" s="999">
        <v>11961388.582896825</v>
      </c>
      <c r="O19" s="999">
        <v>14887322.900131032</v>
      </c>
    </row>
    <row r="20" spans="1:15" ht="18" customHeight="1">
      <c r="B20" s="1000" t="s">
        <v>1132</v>
      </c>
      <c r="C20" s="999">
        <v>12282393.64279134</v>
      </c>
      <c r="D20" s="999">
        <v>12995238.629105264</v>
      </c>
      <c r="E20" s="999">
        <v>13672404.07940428</v>
      </c>
      <c r="F20" s="999">
        <v>15166147.426601715</v>
      </c>
      <c r="G20" s="999">
        <v>15360314.257918967</v>
      </c>
      <c r="H20" s="999">
        <v>15512361.413997477</v>
      </c>
      <c r="I20" s="999">
        <v>18012633.494253922</v>
      </c>
      <c r="J20" s="999">
        <v>20691773.814680606</v>
      </c>
      <c r="K20" s="999">
        <v>24132153.648852468</v>
      </c>
      <c r="L20" s="999">
        <v>26149584.627914179</v>
      </c>
      <c r="M20" s="999">
        <v>35215370.890900344</v>
      </c>
      <c r="N20" s="999">
        <v>49292415.588810511</v>
      </c>
      <c r="O20" s="999">
        <v>62810257.977129802</v>
      </c>
    </row>
    <row r="23" spans="1:15" ht="18.75" customHeight="1"/>
    <row r="38" spans="1:7" ht="18" customHeight="1" thickBot="1">
      <c r="F38" s="1155" t="s">
        <v>1747</v>
      </c>
      <c r="G38" s="1155"/>
    </row>
    <row r="39" spans="1:7" ht="18" customHeight="1" thickBot="1">
      <c r="A39" s="1156" t="s">
        <v>19</v>
      </c>
      <c r="B39" s="1158" t="s">
        <v>0</v>
      </c>
      <c r="C39" s="1160" t="s">
        <v>102</v>
      </c>
      <c r="D39" s="1160"/>
      <c r="E39" s="1160"/>
      <c r="F39" s="1160" t="s">
        <v>231</v>
      </c>
      <c r="G39" s="1160"/>
    </row>
    <row r="40" spans="1:7" ht="18" customHeight="1">
      <c r="A40" s="1157"/>
      <c r="B40" s="1159"/>
      <c r="C40" s="1011" t="s">
        <v>2523</v>
      </c>
      <c r="D40" s="1012" t="s">
        <v>2301</v>
      </c>
      <c r="E40" s="1013" t="s">
        <v>2011</v>
      </c>
      <c r="F40" s="224" t="s">
        <v>232</v>
      </c>
      <c r="G40" s="225" t="s">
        <v>1756</v>
      </c>
    </row>
    <row r="41" spans="1:7" ht="18" customHeight="1">
      <c r="A41" s="1152" t="s">
        <v>17</v>
      </c>
      <c r="B41" s="226" t="s">
        <v>15</v>
      </c>
      <c r="C41" s="227">
        <v>47567387.750544898</v>
      </c>
      <c r="D41" s="227">
        <v>37003258.296182103</v>
      </c>
      <c r="E41" s="228">
        <v>18731465.610912599</v>
      </c>
      <c r="F41" s="229">
        <v>0.28549187127806985</v>
      </c>
      <c r="G41" s="230">
        <v>1.5394375826541324</v>
      </c>
    </row>
    <row r="42" spans="1:7" ht="18" customHeight="1">
      <c r="A42" s="1152"/>
      <c r="B42" s="226" t="s">
        <v>14</v>
      </c>
      <c r="C42" s="227">
        <v>129023.6138606</v>
      </c>
      <c r="D42" s="227">
        <v>129174.88473580001</v>
      </c>
      <c r="E42" s="228">
        <v>118535.459335045</v>
      </c>
      <c r="F42" s="229">
        <v>-1.1710548494732187E-3</v>
      </c>
      <c r="G42" s="230">
        <v>8.8481156477487666E-2</v>
      </c>
    </row>
    <row r="43" spans="1:7" ht="18" customHeight="1" thickBot="1">
      <c r="A43" s="1152"/>
      <c r="B43" s="231" t="s">
        <v>13</v>
      </c>
      <c r="C43" s="232">
        <v>159019.96465946999</v>
      </c>
      <c r="D43" s="232">
        <v>131318.46206197</v>
      </c>
      <c r="E43" s="233">
        <v>109228.490464628</v>
      </c>
      <c r="F43" s="229">
        <v>0.21094903307980784</v>
      </c>
      <c r="G43" s="230">
        <v>0.45584694966526329</v>
      </c>
    </row>
    <row r="44" spans="1:7" ht="18" customHeight="1">
      <c r="A44" s="1152"/>
      <c r="B44" s="234" t="s">
        <v>48</v>
      </c>
      <c r="C44" s="1007">
        <v>47855431.329064965</v>
      </c>
      <c r="D44" s="1007">
        <v>37263751.642979875</v>
      </c>
      <c r="E44" s="1008">
        <v>18959229.56071227</v>
      </c>
      <c r="F44" s="235">
        <v>0.28423546259010291</v>
      </c>
      <c r="G44" s="236">
        <v>1.5241232074235778</v>
      </c>
    </row>
    <row r="45" spans="1:7" ht="18" customHeight="1">
      <c r="A45" s="1140"/>
      <c r="B45" s="237"/>
      <c r="C45" s="238"/>
      <c r="D45" s="239"/>
      <c r="E45" s="240"/>
      <c r="F45" s="239"/>
      <c r="G45" s="240"/>
    </row>
    <row r="46" spans="1:7" ht="18" customHeight="1">
      <c r="A46" s="1152" t="s">
        <v>18</v>
      </c>
      <c r="B46" s="226" t="s">
        <v>15</v>
      </c>
      <c r="C46" s="227">
        <v>13253907.301572099</v>
      </c>
      <c r="D46" s="227">
        <v>10448432.617656199</v>
      </c>
      <c r="E46" s="228">
        <v>5835080.1314278999</v>
      </c>
      <c r="F46" s="229">
        <v>0.26850674991913048</v>
      </c>
      <c r="G46" s="230">
        <v>1.2714182158675413</v>
      </c>
    </row>
    <row r="47" spans="1:7" ht="18" customHeight="1">
      <c r="A47" s="1152"/>
      <c r="B47" s="226" t="s">
        <v>14</v>
      </c>
      <c r="C47" s="227">
        <v>1328759.7988025299</v>
      </c>
      <c r="D47" s="227">
        <v>1421166.8875859301</v>
      </c>
      <c r="E47" s="228">
        <v>1248698.2262228101</v>
      </c>
      <c r="F47" s="229">
        <v>-6.5021982703500569E-2</v>
      </c>
      <c r="G47" s="230">
        <v>6.4116029716722034E-2</v>
      </c>
    </row>
    <row r="48" spans="1:7" ht="18" customHeight="1" thickBot="1">
      <c r="A48" s="1152"/>
      <c r="B48" s="231" t="s">
        <v>13</v>
      </c>
      <c r="C48" s="232">
        <v>304655.79975640302</v>
      </c>
      <c r="D48" s="232">
        <v>91789.077654695997</v>
      </c>
      <c r="E48" s="233">
        <v>46509.306618000999</v>
      </c>
      <c r="F48" s="241">
        <v>2.3190855332755009</v>
      </c>
      <c r="G48" s="242">
        <v>5.5504266115738821</v>
      </c>
    </row>
    <row r="49" spans="1:7" ht="18" customHeight="1" thickBot="1">
      <c r="A49" s="1153"/>
      <c r="B49" s="243" t="s">
        <v>48</v>
      </c>
      <c r="C49" s="981">
        <v>14887322.900131032</v>
      </c>
      <c r="D49" s="981">
        <v>11961388.582896825</v>
      </c>
      <c r="E49" s="982">
        <v>7130287.6642687116</v>
      </c>
      <c r="F49" s="244">
        <v>0.2446149372170634</v>
      </c>
      <c r="G49" s="245">
        <v>1.0878993388631941</v>
      </c>
    </row>
    <row r="50" spans="1:7" ht="18" customHeight="1" thickBot="1">
      <c r="A50" s="1141"/>
      <c r="B50" s="246"/>
      <c r="C50" s="247"/>
      <c r="D50" s="248"/>
      <c r="E50" s="249"/>
      <c r="F50" s="247"/>
      <c r="G50" s="248"/>
    </row>
    <row r="51" spans="1:7" ht="18" customHeight="1" thickBot="1">
      <c r="A51" s="1142" t="s">
        <v>171</v>
      </c>
      <c r="B51" s="231" t="s">
        <v>13</v>
      </c>
      <c r="C51" s="232">
        <v>50083.7619338</v>
      </c>
      <c r="D51" s="232">
        <v>50083.7619338</v>
      </c>
      <c r="E51" s="233">
        <v>46616.2819332</v>
      </c>
      <c r="F51" s="241">
        <v>0</v>
      </c>
      <c r="G51" s="242">
        <v>7.4383452665075511E-2</v>
      </c>
    </row>
    <row r="52" spans="1:7" ht="18" customHeight="1" thickBot="1">
      <c r="A52" s="1141"/>
      <c r="B52" s="246"/>
      <c r="C52" s="247"/>
      <c r="D52" s="250"/>
      <c r="E52" s="251"/>
      <c r="F52" s="247"/>
      <c r="G52" s="248"/>
    </row>
    <row r="53" spans="1:7" ht="18" customHeight="1" thickBot="1">
      <c r="A53" s="1142" t="s">
        <v>170</v>
      </c>
      <c r="B53" s="231" t="s">
        <v>13</v>
      </c>
      <c r="C53" s="232">
        <v>17419.986000000001</v>
      </c>
      <c r="D53" s="232">
        <v>17191.600999999999</v>
      </c>
      <c r="E53" s="233">
        <v>13451.120999999999</v>
      </c>
      <c r="F53" s="241">
        <v>1.3284684771360356E-2</v>
      </c>
      <c r="G53" s="242">
        <v>0.2950583077797011</v>
      </c>
    </row>
    <row r="54" spans="1:7" ht="18" customHeight="1" thickBot="1">
      <c r="A54" s="1143"/>
      <c r="B54" s="252" t="s">
        <v>115</v>
      </c>
      <c r="C54" s="1009">
        <v>62810257.977129802</v>
      </c>
      <c r="D54" s="1009">
        <v>49292415.588810511</v>
      </c>
      <c r="E54" s="1010">
        <v>26149584.627914179</v>
      </c>
      <c r="F54" s="253">
        <v>0.27423777526106607</v>
      </c>
      <c r="G54" s="254">
        <v>1.4019600644088648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G13" sqref="G13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43"/>
  </cols>
  <sheetData>
    <row r="1" spans="1:13" ht="16.5" customHeight="1">
      <c r="A1" s="1324" t="s">
        <v>116</v>
      </c>
      <c r="B1" s="1326" t="s">
        <v>31</v>
      </c>
      <c r="C1" s="1327"/>
      <c r="D1" s="1327"/>
      <c r="E1" s="1328"/>
      <c r="F1" s="1326" t="s">
        <v>1479</v>
      </c>
      <c r="G1" s="1327"/>
      <c r="H1" s="1327"/>
      <c r="I1" s="1328"/>
      <c r="J1" s="1326" t="s">
        <v>2767</v>
      </c>
      <c r="K1" s="1327"/>
      <c r="L1" s="1327"/>
      <c r="M1" s="1327"/>
    </row>
    <row r="2" spans="1:13" ht="16.5" customHeight="1">
      <c r="A2" s="1325"/>
      <c r="B2" s="120" t="s">
        <v>1524</v>
      </c>
      <c r="C2" s="120" t="s">
        <v>2012</v>
      </c>
      <c r="D2" s="120" t="s">
        <v>2302</v>
      </c>
      <c r="E2" s="121" t="s">
        <v>2524</v>
      </c>
      <c r="F2" s="120" t="s">
        <v>1524</v>
      </c>
      <c r="G2" s="120" t="s">
        <v>2012</v>
      </c>
      <c r="H2" s="120" t="s">
        <v>2302</v>
      </c>
      <c r="I2" s="121" t="s">
        <v>2524</v>
      </c>
      <c r="J2" s="120" t="s">
        <v>1524</v>
      </c>
      <c r="K2" s="120" t="s">
        <v>2012</v>
      </c>
      <c r="L2" s="120" t="s">
        <v>2302</v>
      </c>
      <c r="M2" s="121" t="s">
        <v>2524</v>
      </c>
    </row>
    <row r="3" spans="1:13" ht="16.5" customHeight="1">
      <c r="A3" s="572" t="s">
        <v>136</v>
      </c>
      <c r="B3" s="119"/>
      <c r="C3" s="119"/>
      <c r="D3" s="119"/>
      <c r="E3" s="118"/>
      <c r="F3" s="119"/>
      <c r="G3" s="119"/>
      <c r="H3" s="119"/>
      <c r="I3" s="118"/>
      <c r="J3" s="119"/>
      <c r="K3" s="119"/>
      <c r="L3" s="119"/>
      <c r="M3" s="118"/>
    </row>
    <row r="4" spans="1:13" ht="16.5" customHeight="1">
      <c r="A4" s="572" t="s">
        <v>146</v>
      </c>
      <c r="B4" s="119">
        <v>293.799317116</v>
      </c>
      <c r="C4" s="119">
        <v>810.866086623</v>
      </c>
      <c r="D4" s="119">
        <v>1927.6452237359999</v>
      </c>
      <c r="E4" s="118">
        <v>715.93483880099996</v>
      </c>
      <c r="F4" s="119">
        <v>26365.535</v>
      </c>
      <c r="G4" s="119">
        <v>31482.098000000002</v>
      </c>
      <c r="H4" s="119">
        <v>46348.800999999999</v>
      </c>
      <c r="I4" s="118">
        <v>18034.429</v>
      </c>
      <c r="J4" s="119">
        <v>9138</v>
      </c>
      <c r="K4" s="119">
        <v>16439</v>
      </c>
      <c r="L4" s="119">
        <v>35696</v>
      </c>
      <c r="M4" s="118">
        <v>14395</v>
      </c>
    </row>
    <row r="5" spans="1:13" ht="16.5" customHeight="1">
      <c r="A5" s="572" t="s">
        <v>145</v>
      </c>
      <c r="B5" s="119">
        <v>1157.6211976750001</v>
      </c>
      <c r="C5" s="119">
        <v>1928.3643764559999</v>
      </c>
      <c r="D5" s="119">
        <v>5604.2829343200001</v>
      </c>
      <c r="E5" s="118">
        <v>7441.3065500510002</v>
      </c>
      <c r="F5" s="119">
        <v>139378.315</v>
      </c>
      <c r="G5" s="119">
        <v>50556.908000000003</v>
      </c>
      <c r="H5" s="119">
        <v>79711.476999999999</v>
      </c>
      <c r="I5" s="118">
        <v>63182.59</v>
      </c>
      <c r="J5" s="119">
        <v>20147</v>
      </c>
      <c r="K5" s="119">
        <v>26199</v>
      </c>
      <c r="L5" s="119">
        <v>76250</v>
      </c>
      <c r="M5" s="118">
        <v>80359</v>
      </c>
    </row>
    <row r="6" spans="1:13" ht="16.5" customHeight="1">
      <c r="A6" s="572" t="s">
        <v>135</v>
      </c>
      <c r="B6" s="119">
        <v>758.26625812899999</v>
      </c>
      <c r="C6" s="119">
        <v>5613.6434168610003</v>
      </c>
      <c r="D6" s="119">
        <v>17536.319637735</v>
      </c>
      <c r="E6" s="118">
        <v>8387.1139105639995</v>
      </c>
      <c r="F6" s="119">
        <v>199138.85200000001</v>
      </c>
      <c r="G6" s="119">
        <v>1039440.758</v>
      </c>
      <c r="H6" s="119">
        <v>1156825.344</v>
      </c>
      <c r="I6" s="118">
        <v>589095.37</v>
      </c>
      <c r="J6" s="119">
        <v>23840</v>
      </c>
      <c r="K6" s="119">
        <v>88396</v>
      </c>
      <c r="L6" s="119">
        <v>169373</v>
      </c>
      <c r="M6" s="118">
        <v>115442</v>
      </c>
    </row>
    <row r="7" spans="1:13" ht="16.5" customHeight="1">
      <c r="A7" s="572" t="s">
        <v>106</v>
      </c>
      <c r="B7" s="119">
        <v>10366.650898706001</v>
      </c>
      <c r="C7" s="119">
        <v>36828.319579515999</v>
      </c>
      <c r="D7" s="119">
        <v>103842.30514048701</v>
      </c>
      <c r="E7" s="118">
        <v>66595.559264946001</v>
      </c>
      <c r="F7" s="119">
        <v>2409400.1329999999</v>
      </c>
      <c r="G7" s="119">
        <v>4262856.3020000001</v>
      </c>
      <c r="H7" s="119">
        <v>7113676.6310000001</v>
      </c>
      <c r="I7" s="118">
        <v>3759240.6519999998</v>
      </c>
      <c r="J7" s="119">
        <v>339538</v>
      </c>
      <c r="K7" s="119">
        <v>427373</v>
      </c>
      <c r="L7" s="119">
        <v>863665</v>
      </c>
      <c r="M7" s="118">
        <v>641891</v>
      </c>
    </row>
    <row r="8" spans="1:13" ht="16.5" customHeight="1">
      <c r="A8" s="572" t="s">
        <v>131</v>
      </c>
      <c r="B8" s="119">
        <v>1660.171229473</v>
      </c>
      <c r="C8" s="119">
        <v>7178.6693288229999</v>
      </c>
      <c r="D8" s="119">
        <v>19510.203139015</v>
      </c>
      <c r="E8" s="118">
        <v>10778.699347271</v>
      </c>
      <c r="F8" s="119">
        <v>262035.90400000001</v>
      </c>
      <c r="G8" s="119">
        <v>698289.93799999997</v>
      </c>
      <c r="H8" s="119">
        <v>894216.55200000003</v>
      </c>
      <c r="I8" s="118">
        <v>433042.16399999999</v>
      </c>
      <c r="J8" s="119">
        <v>33794</v>
      </c>
      <c r="K8" s="119">
        <v>166555</v>
      </c>
      <c r="L8" s="119">
        <v>221497</v>
      </c>
      <c r="M8" s="118">
        <v>152872</v>
      </c>
    </row>
    <row r="9" spans="1:13" ht="16.5" customHeight="1">
      <c r="A9" s="572" t="s">
        <v>125</v>
      </c>
      <c r="B9" s="119">
        <v>3420.563463297</v>
      </c>
      <c r="C9" s="119">
        <v>25762.547813734</v>
      </c>
      <c r="D9" s="119">
        <v>70170.633929054995</v>
      </c>
      <c r="E9" s="118">
        <v>59138.981262538997</v>
      </c>
      <c r="F9" s="119">
        <v>1670117.33</v>
      </c>
      <c r="G9" s="119">
        <v>4382826.2719999999</v>
      </c>
      <c r="H9" s="119">
        <v>5925746.8770000003</v>
      </c>
      <c r="I9" s="118">
        <v>4255629.7659999998</v>
      </c>
      <c r="J9" s="119">
        <v>135125</v>
      </c>
      <c r="K9" s="119">
        <v>469385</v>
      </c>
      <c r="L9" s="119">
        <v>884760</v>
      </c>
      <c r="M9" s="118">
        <v>790357</v>
      </c>
    </row>
    <row r="10" spans="1:13" ht="16.5" customHeight="1">
      <c r="A10" s="572" t="s">
        <v>140</v>
      </c>
      <c r="B10" s="119">
        <v>224.90178683900001</v>
      </c>
      <c r="C10" s="119">
        <v>979.21133661900001</v>
      </c>
      <c r="D10" s="119">
        <v>2017.8841518889999</v>
      </c>
      <c r="E10" s="118">
        <v>1145.834283896</v>
      </c>
      <c r="F10" s="119">
        <v>32148.52</v>
      </c>
      <c r="G10" s="119">
        <v>57351.328000000001</v>
      </c>
      <c r="H10" s="119">
        <v>79107.543000000005</v>
      </c>
      <c r="I10" s="118">
        <v>37532.449999999997</v>
      </c>
      <c r="J10" s="119">
        <v>8027</v>
      </c>
      <c r="K10" s="119">
        <v>26559</v>
      </c>
      <c r="L10" s="119">
        <v>41341</v>
      </c>
      <c r="M10" s="118">
        <v>15804</v>
      </c>
    </row>
    <row r="11" spans="1:13" ht="16.5" customHeight="1">
      <c r="A11" s="572" t="s">
        <v>108</v>
      </c>
      <c r="B11" s="119">
        <v>33031.584547879</v>
      </c>
      <c r="C11" s="119">
        <v>61082.154821586999</v>
      </c>
      <c r="D11" s="119">
        <v>253683.05509584001</v>
      </c>
      <c r="E11" s="118">
        <v>156857.96578464299</v>
      </c>
      <c r="F11" s="119">
        <v>27705537.636999998</v>
      </c>
      <c r="G11" s="119">
        <v>29462360.259</v>
      </c>
      <c r="H11" s="119">
        <v>63550208.870999999</v>
      </c>
      <c r="I11" s="118">
        <v>38807131.831</v>
      </c>
      <c r="J11" s="119">
        <v>779872</v>
      </c>
      <c r="K11" s="119">
        <v>1186266</v>
      </c>
      <c r="L11" s="119">
        <v>3069203</v>
      </c>
      <c r="M11" s="118">
        <v>2028472</v>
      </c>
    </row>
    <row r="12" spans="1:13" ht="16.5" customHeight="1">
      <c r="A12" s="572" t="s">
        <v>127</v>
      </c>
      <c r="B12" s="119">
        <v>2630.9822212300001</v>
      </c>
      <c r="C12" s="119">
        <v>12055.808117500999</v>
      </c>
      <c r="D12" s="119">
        <v>40253.639774736999</v>
      </c>
      <c r="E12" s="118">
        <v>17406.281679480999</v>
      </c>
      <c r="F12" s="119">
        <v>1012040.574</v>
      </c>
      <c r="G12" s="119">
        <v>1570146.118</v>
      </c>
      <c r="H12" s="119">
        <v>3894184.0529999998</v>
      </c>
      <c r="I12" s="118">
        <v>1180249.4550000001</v>
      </c>
      <c r="J12" s="119">
        <v>74039</v>
      </c>
      <c r="K12" s="119">
        <v>191997</v>
      </c>
      <c r="L12" s="119">
        <v>478701</v>
      </c>
      <c r="M12" s="118">
        <v>214896</v>
      </c>
    </row>
    <row r="13" spans="1:13" ht="16.5" customHeight="1">
      <c r="A13" s="572" t="s">
        <v>120</v>
      </c>
      <c r="B13" s="119">
        <v>3087.8460942729998</v>
      </c>
      <c r="C13" s="119">
        <v>22453.450671228999</v>
      </c>
      <c r="D13" s="119">
        <v>34404.349765473002</v>
      </c>
      <c r="E13" s="118">
        <v>24207.002082375999</v>
      </c>
      <c r="F13" s="119">
        <v>727921.00699999998</v>
      </c>
      <c r="G13" s="119">
        <v>2178921.287</v>
      </c>
      <c r="H13" s="119">
        <v>1874819.4469999999</v>
      </c>
      <c r="I13" s="118">
        <v>1220606.453</v>
      </c>
      <c r="J13" s="119">
        <v>87018</v>
      </c>
      <c r="K13" s="119">
        <v>314488</v>
      </c>
      <c r="L13" s="119">
        <v>463916</v>
      </c>
      <c r="M13" s="118">
        <v>419350</v>
      </c>
    </row>
    <row r="14" spans="1:13" ht="16.5" customHeight="1">
      <c r="A14" s="572" t="s">
        <v>118</v>
      </c>
      <c r="B14" s="119">
        <v>3193.1840318019999</v>
      </c>
      <c r="C14" s="119">
        <v>7211.8510769630002</v>
      </c>
      <c r="D14" s="119">
        <v>21530.740898331998</v>
      </c>
      <c r="E14" s="118">
        <v>11604.910325328001</v>
      </c>
      <c r="F14" s="119">
        <v>471802.64299999998</v>
      </c>
      <c r="G14" s="119">
        <v>469297.21899999998</v>
      </c>
      <c r="H14" s="119">
        <v>772251.82299999997</v>
      </c>
      <c r="I14" s="118">
        <v>399449.31800000003</v>
      </c>
      <c r="J14" s="119">
        <v>50148</v>
      </c>
      <c r="K14" s="119">
        <v>92156</v>
      </c>
      <c r="L14" s="119">
        <v>168681</v>
      </c>
      <c r="M14" s="118">
        <v>90365</v>
      </c>
    </row>
    <row r="15" spans="1:13" ht="16.5" customHeight="1">
      <c r="A15" s="572" t="s">
        <v>129</v>
      </c>
      <c r="B15" s="119">
        <v>1046.1379211860001</v>
      </c>
      <c r="C15" s="119">
        <v>3597.456226236</v>
      </c>
      <c r="D15" s="119">
        <v>7353.6622152800001</v>
      </c>
      <c r="E15" s="118">
        <v>3672.8551299239998</v>
      </c>
      <c r="F15" s="119">
        <v>24416.325000000001</v>
      </c>
      <c r="G15" s="119">
        <v>43276.542000000001</v>
      </c>
      <c r="H15" s="119">
        <v>56682.5</v>
      </c>
      <c r="I15" s="118">
        <v>24637.157999999999</v>
      </c>
      <c r="J15" s="119">
        <v>20615</v>
      </c>
      <c r="K15" s="119">
        <v>35795</v>
      </c>
      <c r="L15" s="119">
        <v>57725</v>
      </c>
      <c r="M15" s="118">
        <v>30588</v>
      </c>
    </row>
    <row r="16" spans="1:13" ht="16.5" customHeight="1">
      <c r="A16" s="572" t="s">
        <v>117</v>
      </c>
      <c r="B16" s="119">
        <v>31860.567331482998</v>
      </c>
      <c r="C16" s="119">
        <v>95372.138703486999</v>
      </c>
      <c r="D16" s="119">
        <v>162062.70413695701</v>
      </c>
      <c r="E16" s="118">
        <v>174980.93305609201</v>
      </c>
      <c r="F16" s="119">
        <v>15651211.704</v>
      </c>
      <c r="G16" s="119">
        <v>14279956.437000001</v>
      </c>
      <c r="H16" s="119">
        <v>23974438.427000001</v>
      </c>
      <c r="I16" s="118">
        <v>51139401.931000002</v>
      </c>
      <c r="J16" s="119">
        <v>909728</v>
      </c>
      <c r="K16" s="119">
        <v>1831679</v>
      </c>
      <c r="L16" s="119">
        <v>2299861</v>
      </c>
      <c r="M16" s="118">
        <v>3195708</v>
      </c>
    </row>
    <row r="17" spans="1:13" ht="16.5" customHeight="1">
      <c r="A17" s="572" t="s">
        <v>139</v>
      </c>
      <c r="B17" s="119">
        <v>31.513878347999999</v>
      </c>
      <c r="C17" s="119">
        <v>253.201329214</v>
      </c>
      <c r="D17" s="119">
        <v>11233.297068173</v>
      </c>
      <c r="E17" s="118">
        <v>2163.215597768</v>
      </c>
      <c r="F17" s="119">
        <v>1843.384</v>
      </c>
      <c r="G17" s="119">
        <v>2851.9850000000001</v>
      </c>
      <c r="H17" s="119">
        <v>64256.322999999997</v>
      </c>
      <c r="I17" s="118">
        <v>9136.7289999999994</v>
      </c>
      <c r="J17" s="119">
        <v>83</v>
      </c>
      <c r="K17" s="119">
        <v>8004</v>
      </c>
      <c r="L17" s="119">
        <v>55201</v>
      </c>
      <c r="M17" s="118">
        <v>10074</v>
      </c>
    </row>
    <row r="18" spans="1:13" ht="16.5" customHeight="1">
      <c r="A18" s="572" t="s">
        <v>111</v>
      </c>
      <c r="B18" s="119">
        <v>5182.3902503460004</v>
      </c>
      <c r="C18" s="119">
        <v>15631.81740335</v>
      </c>
      <c r="D18" s="119">
        <v>67436.227700792995</v>
      </c>
      <c r="E18" s="118">
        <v>29146.462723805002</v>
      </c>
      <c r="F18" s="119">
        <v>894609.48300000001</v>
      </c>
      <c r="G18" s="119">
        <v>1222792.476</v>
      </c>
      <c r="H18" s="119">
        <v>2249392.6140000001</v>
      </c>
      <c r="I18" s="118">
        <v>950719.78799999994</v>
      </c>
      <c r="J18" s="119">
        <v>120229</v>
      </c>
      <c r="K18" s="119">
        <v>274828</v>
      </c>
      <c r="L18" s="119">
        <v>606715</v>
      </c>
      <c r="M18" s="118">
        <v>314181</v>
      </c>
    </row>
    <row r="19" spans="1:13" ht="16.5" customHeight="1">
      <c r="A19" s="572" t="s">
        <v>138</v>
      </c>
      <c r="B19" s="119">
        <v>568.22008993700001</v>
      </c>
      <c r="C19" s="119">
        <v>9913.1003587710002</v>
      </c>
      <c r="D19" s="119">
        <v>32419.536323986998</v>
      </c>
      <c r="E19" s="118">
        <v>19883.304520934998</v>
      </c>
      <c r="F19" s="119">
        <v>47610.273999999998</v>
      </c>
      <c r="G19" s="119">
        <v>743452.10900000005</v>
      </c>
      <c r="H19" s="119">
        <v>1003218.932</v>
      </c>
      <c r="I19" s="118">
        <v>537465.47</v>
      </c>
      <c r="J19" s="119">
        <v>11676</v>
      </c>
      <c r="K19" s="119">
        <v>1791072</v>
      </c>
      <c r="L19" s="119">
        <v>1160456</v>
      </c>
      <c r="M19" s="118">
        <v>382106</v>
      </c>
    </row>
    <row r="20" spans="1:13" ht="16.5" customHeight="1">
      <c r="A20" s="572" t="s">
        <v>143</v>
      </c>
      <c r="B20" s="119">
        <v>176.142711335</v>
      </c>
      <c r="C20" s="119">
        <v>677.50601323599994</v>
      </c>
      <c r="D20" s="119">
        <v>2323.3773873680002</v>
      </c>
      <c r="E20" s="118">
        <v>2927.1654069020001</v>
      </c>
      <c r="F20" s="119">
        <v>15600.145</v>
      </c>
      <c r="G20" s="119">
        <v>13537.495000000001</v>
      </c>
      <c r="H20" s="119">
        <v>27544.363000000001</v>
      </c>
      <c r="I20" s="118">
        <v>168352.81700000001</v>
      </c>
      <c r="J20" s="119">
        <v>5325</v>
      </c>
      <c r="K20" s="119">
        <v>15868</v>
      </c>
      <c r="L20" s="119">
        <v>46980</v>
      </c>
      <c r="M20" s="118">
        <v>39940</v>
      </c>
    </row>
    <row r="21" spans="1:13" ht="16.5" customHeight="1">
      <c r="A21" s="572" t="s">
        <v>133</v>
      </c>
      <c r="B21" s="119">
        <v>3170.835179664</v>
      </c>
      <c r="C21" s="119">
        <v>14646.895872827001</v>
      </c>
      <c r="D21" s="119">
        <v>45476.634212088997</v>
      </c>
      <c r="E21" s="118">
        <v>34420.500878136001</v>
      </c>
      <c r="F21" s="119">
        <v>1215984.3489999999</v>
      </c>
      <c r="G21" s="119">
        <v>1556660.41</v>
      </c>
      <c r="H21" s="119">
        <v>2295912.2960000001</v>
      </c>
      <c r="I21" s="118">
        <v>1421048.473</v>
      </c>
      <c r="J21" s="119">
        <v>103277</v>
      </c>
      <c r="K21" s="119">
        <v>250792</v>
      </c>
      <c r="L21" s="119">
        <v>542958</v>
      </c>
      <c r="M21" s="118">
        <v>445372</v>
      </c>
    </row>
    <row r="22" spans="1:13" ht="16.5" customHeight="1">
      <c r="A22" s="572" t="s">
        <v>128</v>
      </c>
      <c r="B22" s="119">
        <v>4940.4749134869999</v>
      </c>
      <c r="C22" s="119">
        <v>20491.608987340998</v>
      </c>
      <c r="D22" s="119">
        <v>42707.031863598</v>
      </c>
      <c r="E22" s="118">
        <v>28867.577063648001</v>
      </c>
      <c r="F22" s="119">
        <v>705233.799</v>
      </c>
      <c r="G22" s="119">
        <v>679145.45299999998</v>
      </c>
      <c r="H22" s="119">
        <v>1006803.694</v>
      </c>
      <c r="I22" s="118">
        <v>634900.52500000002</v>
      </c>
      <c r="J22" s="119">
        <v>136868</v>
      </c>
      <c r="K22" s="119">
        <v>282852</v>
      </c>
      <c r="L22" s="119">
        <v>671288</v>
      </c>
      <c r="M22" s="118">
        <v>382075</v>
      </c>
    </row>
    <row r="23" spans="1:13" ht="16.5" customHeight="1">
      <c r="A23" s="572" t="s">
        <v>134</v>
      </c>
      <c r="B23" s="119">
        <v>3013.538780416</v>
      </c>
      <c r="C23" s="119">
        <v>14357.018468329001</v>
      </c>
      <c r="D23" s="119">
        <v>41424.329581389997</v>
      </c>
      <c r="E23" s="118">
        <v>21657.180995568</v>
      </c>
      <c r="F23" s="119">
        <v>1804556.33</v>
      </c>
      <c r="G23" s="119">
        <v>2977257.193</v>
      </c>
      <c r="H23" s="119">
        <v>4053319.0920000002</v>
      </c>
      <c r="I23" s="118">
        <v>2131208.8119999999</v>
      </c>
      <c r="J23" s="119">
        <v>109055</v>
      </c>
      <c r="K23" s="119">
        <v>316993</v>
      </c>
      <c r="L23" s="119">
        <v>662839</v>
      </c>
      <c r="M23" s="118">
        <v>394205</v>
      </c>
    </row>
    <row r="24" spans="1:13" ht="16.5" customHeight="1">
      <c r="A24" s="572" t="s">
        <v>119</v>
      </c>
      <c r="B24" s="119">
        <v>9183.1940926040006</v>
      </c>
      <c r="C24" s="119">
        <v>25862.822288955002</v>
      </c>
      <c r="D24" s="119">
        <v>115677.63647507101</v>
      </c>
      <c r="E24" s="118">
        <v>75344.843002162001</v>
      </c>
      <c r="F24" s="119">
        <v>4731387.04</v>
      </c>
      <c r="G24" s="119">
        <v>6026985.426</v>
      </c>
      <c r="H24" s="119">
        <v>11033342.242000001</v>
      </c>
      <c r="I24" s="118">
        <v>6950864.034</v>
      </c>
      <c r="J24" s="119">
        <v>294422</v>
      </c>
      <c r="K24" s="119">
        <v>644305</v>
      </c>
      <c r="L24" s="119">
        <v>1476299</v>
      </c>
      <c r="M24" s="118">
        <v>1044206</v>
      </c>
    </row>
    <row r="25" spans="1:13" ht="16.5" customHeight="1">
      <c r="A25" s="572" t="s">
        <v>121</v>
      </c>
      <c r="B25" s="119">
        <v>12591.159577201001</v>
      </c>
      <c r="C25" s="119">
        <v>31681.001968158998</v>
      </c>
      <c r="D25" s="119">
        <v>67912.989099402999</v>
      </c>
      <c r="E25" s="118">
        <v>40429.802550441003</v>
      </c>
      <c r="F25" s="119">
        <v>3108814.3790000002</v>
      </c>
      <c r="G25" s="119">
        <v>2888477.1850000001</v>
      </c>
      <c r="H25" s="119">
        <v>3766735.4730000002</v>
      </c>
      <c r="I25" s="118">
        <v>2264147.4470000002</v>
      </c>
      <c r="J25" s="119">
        <v>310532</v>
      </c>
      <c r="K25" s="119">
        <v>736409</v>
      </c>
      <c r="L25" s="119">
        <v>1173022</v>
      </c>
      <c r="M25" s="118">
        <v>572037</v>
      </c>
    </row>
    <row r="26" spans="1:13" ht="16.5" customHeight="1">
      <c r="A26" s="572" t="s">
        <v>109</v>
      </c>
      <c r="B26" s="119">
        <v>2808.5674440719999</v>
      </c>
      <c r="C26" s="119">
        <v>10210.695202534</v>
      </c>
      <c r="D26" s="119">
        <v>108517.239289554</v>
      </c>
      <c r="E26" s="118">
        <v>105986.572337807</v>
      </c>
      <c r="F26" s="119">
        <v>982622.76100000006</v>
      </c>
      <c r="G26" s="119">
        <v>1767820.274</v>
      </c>
      <c r="H26" s="119">
        <v>8512720.3269999996</v>
      </c>
      <c r="I26" s="118">
        <v>6867558.8169999998</v>
      </c>
      <c r="J26" s="119">
        <v>57860</v>
      </c>
      <c r="K26" s="119">
        <v>126594</v>
      </c>
      <c r="L26" s="119">
        <v>1591517</v>
      </c>
      <c r="M26" s="118">
        <v>1712438</v>
      </c>
    </row>
    <row r="27" spans="1:13" ht="16.5" customHeight="1">
      <c r="A27" s="572" t="s">
        <v>113</v>
      </c>
      <c r="B27" s="119">
        <v>4231.0180908000002</v>
      </c>
      <c r="C27" s="119">
        <v>8983.7557415120009</v>
      </c>
      <c r="D27" s="119">
        <v>27596.090184031</v>
      </c>
      <c r="E27" s="118">
        <v>18317.548070707999</v>
      </c>
      <c r="F27" s="119">
        <v>887086.55</v>
      </c>
      <c r="G27" s="119">
        <v>1780063.24</v>
      </c>
      <c r="H27" s="119">
        <v>2719527.6669999999</v>
      </c>
      <c r="I27" s="118">
        <v>1582925.2790000001</v>
      </c>
      <c r="J27" s="119">
        <v>72733</v>
      </c>
      <c r="K27" s="119">
        <v>179381</v>
      </c>
      <c r="L27" s="119">
        <v>315868</v>
      </c>
      <c r="M27" s="118">
        <v>237132</v>
      </c>
    </row>
    <row r="28" spans="1:13" ht="16.5" customHeight="1">
      <c r="A28" s="572" t="s">
        <v>107</v>
      </c>
      <c r="B28" s="119">
        <v>15658.181453671999</v>
      </c>
      <c r="C28" s="119">
        <v>35783.121794445004</v>
      </c>
      <c r="D28" s="119">
        <v>234215.43185423201</v>
      </c>
      <c r="E28" s="118">
        <v>146379.843652165</v>
      </c>
      <c r="F28" s="119">
        <v>1266790.817</v>
      </c>
      <c r="G28" s="119">
        <v>3930309.4169999999</v>
      </c>
      <c r="H28" s="119">
        <v>16349711.743000001</v>
      </c>
      <c r="I28" s="118">
        <v>7716984.2060000002</v>
      </c>
      <c r="J28" s="119">
        <v>134072</v>
      </c>
      <c r="K28" s="119">
        <v>771686</v>
      </c>
      <c r="L28" s="119">
        <v>1703224</v>
      </c>
      <c r="M28" s="118">
        <v>1290640</v>
      </c>
    </row>
    <row r="29" spans="1:13" ht="16.5" customHeight="1">
      <c r="A29" s="572" t="s">
        <v>122</v>
      </c>
      <c r="B29" s="119">
        <v>3435.2130597079999</v>
      </c>
      <c r="C29" s="119">
        <v>23291.274149919998</v>
      </c>
      <c r="D29" s="119">
        <v>48271.562366446997</v>
      </c>
      <c r="E29" s="118">
        <v>35678.359695384002</v>
      </c>
      <c r="F29" s="119">
        <v>861754.76500000001</v>
      </c>
      <c r="G29" s="119">
        <v>2577206.5090000001</v>
      </c>
      <c r="H29" s="119">
        <v>2441455.9410000001</v>
      </c>
      <c r="I29" s="118">
        <v>1780357.004</v>
      </c>
      <c r="J29" s="119">
        <v>85769</v>
      </c>
      <c r="K29" s="119">
        <v>1962999</v>
      </c>
      <c r="L29" s="119">
        <v>849378</v>
      </c>
      <c r="M29" s="118">
        <v>640134</v>
      </c>
    </row>
    <row r="30" spans="1:13" ht="16.5" customHeight="1">
      <c r="A30" s="572" t="s">
        <v>105</v>
      </c>
      <c r="B30" s="119">
        <v>18124.565023145002</v>
      </c>
      <c r="C30" s="119">
        <v>100449.24973727801</v>
      </c>
      <c r="D30" s="119">
        <v>230809.65403450301</v>
      </c>
      <c r="E30" s="118">
        <v>141560.718421167</v>
      </c>
      <c r="F30" s="119">
        <v>3282411.0260000001</v>
      </c>
      <c r="G30" s="119">
        <v>13250613.234999999</v>
      </c>
      <c r="H30" s="119">
        <v>15282825.066</v>
      </c>
      <c r="I30" s="118">
        <v>8768133.6459999997</v>
      </c>
      <c r="J30" s="119">
        <v>283184</v>
      </c>
      <c r="K30" s="119">
        <v>1297441</v>
      </c>
      <c r="L30" s="119">
        <v>2437639</v>
      </c>
      <c r="M30" s="118">
        <v>1555018</v>
      </c>
    </row>
    <row r="31" spans="1:13" ht="16.5" customHeight="1">
      <c r="A31" s="572" t="s">
        <v>130</v>
      </c>
      <c r="B31" s="119">
        <v>3176.749830406</v>
      </c>
      <c r="C31" s="119">
        <v>8094.7094180120002</v>
      </c>
      <c r="D31" s="119">
        <v>23558.748940580001</v>
      </c>
      <c r="E31" s="118">
        <v>19021.917897937001</v>
      </c>
      <c r="F31" s="119">
        <v>265595.47600000002</v>
      </c>
      <c r="G31" s="119">
        <v>281714.58199999999</v>
      </c>
      <c r="H31" s="119">
        <v>500788.962</v>
      </c>
      <c r="I31" s="118">
        <v>285004.18599999999</v>
      </c>
      <c r="J31" s="119">
        <v>78510</v>
      </c>
      <c r="K31" s="119">
        <v>172447</v>
      </c>
      <c r="L31" s="119">
        <v>306842</v>
      </c>
      <c r="M31" s="118">
        <v>213638</v>
      </c>
    </row>
    <row r="32" spans="1:13" ht="16.5" customHeight="1">
      <c r="A32" s="572" t="s">
        <v>137</v>
      </c>
      <c r="B32" s="119">
        <v>1282.5579563480001</v>
      </c>
      <c r="C32" s="119">
        <v>7773.5813000540002</v>
      </c>
      <c r="D32" s="119">
        <v>15469.671955623</v>
      </c>
      <c r="E32" s="118">
        <v>11880.053106723</v>
      </c>
      <c r="F32" s="119">
        <v>222055.44399999999</v>
      </c>
      <c r="G32" s="119">
        <v>396948.41</v>
      </c>
      <c r="H32" s="119">
        <v>577766.12899999996</v>
      </c>
      <c r="I32" s="118">
        <v>354055.90299999999</v>
      </c>
      <c r="J32" s="119">
        <v>34845</v>
      </c>
      <c r="K32" s="119">
        <v>156503</v>
      </c>
      <c r="L32" s="119">
        <v>270880</v>
      </c>
      <c r="M32" s="118">
        <v>193855</v>
      </c>
    </row>
    <row r="33" spans="1:13" ht="16.5" customHeight="1">
      <c r="A33" s="572" t="s">
        <v>132</v>
      </c>
      <c r="B33" s="119">
        <v>2414.0101480009998</v>
      </c>
      <c r="C33" s="119">
        <v>8827.9609497620004</v>
      </c>
      <c r="D33" s="119">
        <v>20558.522066548001</v>
      </c>
      <c r="E33" s="118">
        <v>16972.789076257999</v>
      </c>
      <c r="F33" s="119">
        <v>411347.114</v>
      </c>
      <c r="G33" s="119">
        <v>642003.44099999999</v>
      </c>
      <c r="H33" s="119">
        <v>874311.79</v>
      </c>
      <c r="I33" s="118">
        <v>655265.63399999996</v>
      </c>
      <c r="J33" s="119">
        <v>67831</v>
      </c>
      <c r="K33" s="119">
        <v>161456</v>
      </c>
      <c r="L33" s="119">
        <v>253460</v>
      </c>
      <c r="M33" s="118">
        <v>227882</v>
      </c>
    </row>
    <row r="34" spans="1:13" ht="16.5" customHeight="1">
      <c r="A34" s="572" t="s">
        <v>126</v>
      </c>
      <c r="B34" s="119">
        <v>3088.2522710039998</v>
      </c>
      <c r="C34" s="119">
        <v>11005.948064206001</v>
      </c>
      <c r="D34" s="119">
        <v>19532.472464879</v>
      </c>
      <c r="E34" s="118">
        <v>18238.131078696999</v>
      </c>
      <c r="F34" s="119">
        <v>604778.93599999999</v>
      </c>
      <c r="G34" s="119">
        <v>685463.92599999998</v>
      </c>
      <c r="H34" s="119">
        <v>740287.83</v>
      </c>
      <c r="I34" s="118">
        <v>814864.89</v>
      </c>
      <c r="J34" s="119">
        <v>92149</v>
      </c>
      <c r="K34" s="119">
        <v>218153</v>
      </c>
      <c r="L34" s="119">
        <v>282611</v>
      </c>
      <c r="M34" s="118">
        <v>227298</v>
      </c>
    </row>
    <row r="35" spans="1:13" ht="16.5" customHeight="1">
      <c r="A35" s="572" t="s">
        <v>124</v>
      </c>
      <c r="B35" s="119">
        <v>3772.869478827</v>
      </c>
      <c r="C35" s="119">
        <v>19044.016955473999</v>
      </c>
      <c r="D35" s="119">
        <v>34798.760714420001</v>
      </c>
      <c r="E35" s="118">
        <v>29918.546715172</v>
      </c>
      <c r="F35" s="119">
        <v>424552.64500000002</v>
      </c>
      <c r="G35" s="119">
        <v>1442480.2490000001</v>
      </c>
      <c r="H35" s="119">
        <v>669018.02500000002</v>
      </c>
      <c r="I35" s="118">
        <v>490700.565</v>
      </c>
      <c r="J35" s="119">
        <v>93652</v>
      </c>
      <c r="K35" s="119">
        <v>216120</v>
      </c>
      <c r="L35" s="119">
        <v>490431</v>
      </c>
      <c r="M35" s="118">
        <v>320100</v>
      </c>
    </row>
    <row r="36" spans="1:13" ht="16.5" customHeight="1">
      <c r="A36" s="572" t="s">
        <v>104</v>
      </c>
      <c r="B36" s="119">
        <v>31701.819936946002</v>
      </c>
      <c r="C36" s="119">
        <v>126034.482029989</v>
      </c>
      <c r="D36" s="119">
        <v>285186.57345310698</v>
      </c>
      <c r="E36" s="118">
        <v>132040.726009651</v>
      </c>
      <c r="F36" s="119">
        <v>5606055.0449999999</v>
      </c>
      <c r="G36" s="119">
        <v>12297598.277000001</v>
      </c>
      <c r="H36" s="119">
        <v>15102708.368000001</v>
      </c>
      <c r="I36" s="118">
        <v>4799140.2580000004</v>
      </c>
      <c r="J36" s="119">
        <v>926575</v>
      </c>
      <c r="K36" s="119">
        <v>1310230</v>
      </c>
      <c r="L36" s="119">
        <v>2924991</v>
      </c>
      <c r="M36" s="118">
        <v>1397103</v>
      </c>
    </row>
    <row r="37" spans="1:13" ht="16.5" customHeight="1">
      <c r="A37" s="572" t="s">
        <v>123</v>
      </c>
      <c r="B37" s="119">
        <v>6560.2530799650003</v>
      </c>
      <c r="C37" s="119">
        <v>46827.104767753997</v>
      </c>
      <c r="D37" s="119">
        <v>83461.316984296995</v>
      </c>
      <c r="E37" s="118">
        <v>91220.975056897005</v>
      </c>
      <c r="F37" s="119">
        <v>899533.90800000005</v>
      </c>
      <c r="G37" s="119">
        <v>3247833.074</v>
      </c>
      <c r="H37" s="119">
        <v>5741194.8380000005</v>
      </c>
      <c r="I37" s="118">
        <v>5969040.0599999996</v>
      </c>
      <c r="J37" s="119">
        <v>125907</v>
      </c>
      <c r="K37" s="119">
        <v>802543</v>
      </c>
      <c r="L37" s="119">
        <v>1301987</v>
      </c>
      <c r="M37" s="118">
        <v>1522909</v>
      </c>
    </row>
    <row r="38" spans="1:13" ht="16.5" customHeight="1">
      <c r="A38" s="572" t="s">
        <v>141</v>
      </c>
      <c r="B38" s="119">
        <v>1406.3798316540001</v>
      </c>
      <c r="C38" s="119">
        <v>6618.2102908790002</v>
      </c>
      <c r="D38" s="119">
        <v>5226.107482335</v>
      </c>
      <c r="E38" s="118">
        <v>10545.205600626001</v>
      </c>
      <c r="F38" s="119">
        <v>96948.402000000002</v>
      </c>
      <c r="G38" s="119">
        <v>119694.97100000001</v>
      </c>
      <c r="H38" s="119">
        <v>91181.638000000006</v>
      </c>
      <c r="I38" s="118">
        <v>916054.01100000006</v>
      </c>
      <c r="J38" s="119">
        <v>35707</v>
      </c>
      <c r="K38" s="119">
        <v>95664</v>
      </c>
      <c r="L38" s="119">
        <v>91207</v>
      </c>
      <c r="M38" s="118">
        <v>149041</v>
      </c>
    </row>
    <row r="39" spans="1:13" ht="16.5" customHeight="1">
      <c r="A39" s="572" t="s">
        <v>142</v>
      </c>
      <c r="B39" s="119">
        <v>391.33936204299999</v>
      </c>
      <c r="C39" s="119">
        <v>716.161756975</v>
      </c>
      <c r="D39" s="119">
        <v>1336.8918021520001</v>
      </c>
      <c r="E39" s="118">
        <v>853.30596131000004</v>
      </c>
      <c r="F39" s="119">
        <v>155263.5</v>
      </c>
      <c r="G39" s="119">
        <v>142452.59899999999</v>
      </c>
      <c r="H39" s="119">
        <v>192867.929</v>
      </c>
      <c r="I39" s="118">
        <v>88316.91</v>
      </c>
      <c r="J39" s="119">
        <v>15379</v>
      </c>
      <c r="K39" s="119">
        <v>22292</v>
      </c>
      <c r="L39" s="119">
        <v>24348</v>
      </c>
      <c r="M39" s="118">
        <v>9286</v>
      </c>
    </row>
    <row r="40" spans="1:13" ht="16.5" customHeight="1">
      <c r="A40" s="572" t="s">
        <v>110</v>
      </c>
      <c r="B40" s="119">
        <v>2879.4454219270001</v>
      </c>
      <c r="C40" s="119">
        <v>7192.2439305070002</v>
      </c>
      <c r="D40" s="119">
        <v>20524.552289144998</v>
      </c>
      <c r="E40" s="118">
        <v>21806.125812130002</v>
      </c>
      <c r="F40" s="119">
        <v>733054.24</v>
      </c>
      <c r="G40" s="119">
        <v>813295.22699999996</v>
      </c>
      <c r="H40" s="119">
        <v>1077700.932</v>
      </c>
      <c r="I40" s="118">
        <v>1268071.537</v>
      </c>
      <c r="J40" s="119">
        <v>55805</v>
      </c>
      <c r="K40" s="119">
        <v>130625</v>
      </c>
      <c r="L40" s="119">
        <v>173989</v>
      </c>
      <c r="M40" s="118">
        <v>198442</v>
      </c>
    </row>
    <row r="41" spans="1:13" ht="16.5" customHeight="1">
      <c r="A41" s="572" t="s">
        <v>144</v>
      </c>
      <c r="B41" s="119">
        <v>58.803049778000002</v>
      </c>
      <c r="C41" s="119">
        <v>229.717101353</v>
      </c>
      <c r="D41" s="119">
        <v>377.914012195</v>
      </c>
      <c r="E41" s="118">
        <v>103.772712867</v>
      </c>
      <c r="F41" s="119">
        <v>3550.9690000000001</v>
      </c>
      <c r="G41" s="119">
        <v>6049.232</v>
      </c>
      <c r="H41" s="119">
        <v>8332.5990000000002</v>
      </c>
      <c r="I41" s="118">
        <v>1888.9110000000001</v>
      </c>
      <c r="J41" s="119">
        <v>3073</v>
      </c>
      <c r="K41" s="119">
        <v>10191</v>
      </c>
      <c r="L41" s="119">
        <v>7905</v>
      </c>
      <c r="M41" s="118">
        <v>1445</v>
      </c>
    </row>
    <row r="42" spans="1:13" ht="16.5" customHeight="1">
      <c r="A42" s="572" t="s">
        <v>112</v>
      </c>
      <c r="B42" s="119">
        <v>13022.820897551001</v>
      </c>
      <c r="C42" s="119">
        <v>43360.566894050004</v>
      </c>
      <c r="D42" s="119">
        <v>86001.873742903001</v>
      </c>
      <c r="E42" s="118">
        <v>55323.589854778002</v>
      </c>
      <c r="F42" s="119">
        <v>2463354.219</v>
      </c>
      <c r="G42" s="119">
        <v>2202276.1800000002</v>
      </c>
      <c r="H42" s="119">
        <v>3217441.8160000001</v>
      </c>
      <c r="I42" s="118">
        <v>2352441.3089999999</v>
      </c>
      <c r="J42" s="119">
        <v>308761</v>
      </c>
      <c r="K42" s="119">
        <v>927959</v>
      </c>
      <c r="L42" s="119">
        <v>1428739</v>
      </c>
      <c r="M42" s="118">
        <v>815666</v>
      </c>
    </row>
    <row r="43" spans="1:13" ht="16.5" customHeight="1">
      <c r="A43" s="444" t="s">
        <v>1771</v>
      </c>
      <c r="B43" s="119">
        <v>245602.59210827301</v>
      </c>
      <c r="C43" s="119">
        <v>878832.25433052098</v>
      </c>
      <c r="D43" s="119">
        <v>2411951.8693916802</v>
      </c>
      <c r="E43" s="118">
        <v>1653621.61131555</v>
      </c>
      <c r="F43" s="119">
        <v>82023909.479000002</v>
      </c>
      <c r="G43" s="119">
        <v>120221744.04099999</v>
      </c>
      <c r="H43" s="119">
        <v>209018584.97499999</v>
      </c>
      <c r="I43" s="118">
        <v>161705880.78799999</v>
      </c>
      <c r="J43" s="119">
        <v>6054308</v>
      </c>
      <c r="K43" s="119">
        <v>17756694</v>
      </c>
      <c r="L43" s="119">
        <v>29681443</v>
      </c>
      <c r="M43" s="118">
        <v>22086722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K9" sqref="K9"/>
    </sheetView>
  </sheetViews>
  <sheetFormatPr defaultColWidth="9.140625" defaultRowHeight="17.25"/>
  <cols>
    <col min="1" max="1" width="26" style="447" customWidth="1"/>
    <col min="2" max="2" width="9.28515625" style="446" customWidth="1"/>
    <col min="3" max="5" width="9.28515625" style="445" customWidth="1"/>
    <col min="6" max="13" width="9.28515625" style="443" customWidth="1"/>
    <col min="14" max="16384" width="9.140625" style="443"/>
  </cols>
  <sheetData>
    <row r="1" spans="1:13" ht="16.5" customHeight="1">
      <c r="A1" s="1329" t="s">
        <v>116</v>
      </c>
      <c r="B1" s="1326" t="s">
        <v>31</v>
      </c>
      <c r="C1" s="1327"/>
      <c r="D1" s="1327"/>
      <c r="E1" s="1328"/>
      <c r="F1" s="1326" t="s">
        <v>1479</v>
      </c>
      <c r="G1" s="1327"/>
      <c r="H1" s="1327"/>
      <c r="I1" s="1328"/>
      <c r="J1" s="1326" t="s">
        <v>2767</v>
      </c>
      <c r="K1" s="1327"/>
      <c r="L1" s="1327"/>
      <c r="M1" s="1327"/>
    </row>
    <row r="2" spans="1:13" ht="16.5" customHeight="1">
      <c r="A2" s="1330"/>
      <c r="B2" s="120" t="s">
        <v>1524</v>
      </c>
      <c r="C2" s="120" t="s">
        <v>2012</v>
      </c>
      <c r="D2" s="120" t="s">
        <v>2302</v>
      </c>
      <c r="E2" s="121" t="s">
        <v>2524</v>
      </c>
      <c r="F2" s="120" t="s">
        <v>1524</v>
      </c>
      <c r="G2" s="120" t="s">
        <v>2012</v>
      </c>
      <c r="H2" s="120" t="s">
        <v>2302</v>
      </c>
      <c r="I2" s="121" t="s">
        <v>2524</v>
      </c>
      <c r="J2" s="120" t="s">
        <v>1524</v>
      </c>
      <c r="K2" s="120" t="s">
        <v>2012</v>
      </c>
      <c r="L2" s="120" t="s">
        <v>2302</v>
      </c>
      <c r="M2" s="121" t="s">
        <v>2524</v>
      </c>
    </row>
    <row r="3" spans="1:13" ht="16.5" customHeight="1">
      <c r="A3" s="572" t="s">
        <v>146</v>
      </c>
      <c r="B3" s="119">
        <v>439.25225752900002</v>
      </c>
      <c r="C3" s="119">
        <v>2659.3734847579999</v>
      </c>
      <c r="D3" s="119">
        <v>3867.4717776530001</v>
      </c>
      <c r="E3" s="118">
        <v>2255.5934817860002</v>
      </c>
      <c r="F3" s="119">
        <v>26929.775000000001</v>
      </c>
      <c r="G3" s="119">
        <v>80845.900999999998</v>
      </c>
      <c r="H3" s="119">
        <v>77038.611000000004</v>
      </c>
      <c r="I3" s="118">
        <v>38126.402999999998</v>
      </c>
      <c r="J3" s="119">
        <v>7193</v>
      </c>
      <c r="K3" s="119">
        <v>46057</v>
      </c>
      <c r="L3" s="119">
        <v>63953</v>
      </c>
      <c r="M3" s="118">
        <v>38030</v>
      </c>
    </row>
    <row r="4" spans="1:13" ht="16.5" customHeight="1">
      <c r="A4" s="572" t="s">
        <v>135</v>
      </c>
      <c r="B4" s="119"/>
      <c r="C4" s="119"/>
      <c r="D4" s="119">
        <v>887.41517417499995</v>
      </c>
      <c r="E4" s="118">
        <v>7514.8319731060001</v>
      </c>
      <c r="F4" s="119"/>
      <c r="G4" s="119"/>
      <c r="H4" s="119">
        <v>21712.632000000001</v>
      </c>
      <c r="I4" s="118">
        <v>136842.804</v>
      </c>
      <c r="J4" s="119"/>
      <c r="K4" s="119"/>
      <c r="L4" s="119">
        <v>639</v>
      </c>
      <c r="M4" s="118">
        <v>8973</v>
      </c>
    </row>
    <row r="5" spans="1:13" ht="16.5" customHeight="1">
      <c r="A5" s="572" t="s">
        <v>106</v>
      </c>
      <c r="B5" s="119">
        <v>1621.6002893269999</v>
      </c>
      <c r="C5" s="119">
        <v>2010.4616480100001</v>
      </c>
      <c r="D5" s="119">
        <v>959.63101906199995</v>
      </c>
      <c r="E5" s="118">
        <v>4692.0411748839997</v>
      </c>
      <c r="F5" s="119">
        <v>120905.577</v>
      </c>
      <c r="G5" s="119">
        <v>65610.913</v>
      </c>
      <c r="H5" s="119">
        <v>25597.420999999998</v>
      </c>
      <c r="I5" s="118">
        <v>94168.59</v>
      </c>
      <c r="J5" s="119">
        <v>11797</v>
      </c>
      <c r="K5" s="119">
        <v>21126</v>
      </c>
      <c r="L5" s="119">
        <v>13016</v>
      </c>
      <c r="M5" s="118">
        <v>23803</v>
      </c>
    </row>
    <row r="6" spans="1:13" ht="16.5" customHeight="1">
      <c r="A6" s="572" t="s">
        <v>131</v>
      </c>
      <c r="B6" s="119">
        <v>785.68348737600002</v>
      </c>
      <c r="C6" s="119">
        <v>6255.1469019659999</v>
      </c>
      <c r="D6" s="119">
        <v>14633.359868330999</v>
      </c>
      <c r="E6" s="118">
        <v>7594.8206176670001</v>
      </c>
      <c r="F6" s="119">
        <v>63841.485999999997</v>
      </c>
      <c r="G6" s="119">
        <v>197814.79500000001</v>
      </c>
      <c r="H6" s="119">
        <v>341548.78499999997</v>
      </c>
      <c r="I6" s="118">
        <v>169313.41800000001</v>
      </c>
      <c r="J6" s="119">
        <v>18162</v>
      </c>
      <c r="K6" s="119">
        <v>85128</v>
      </c>
      <c r="L6" s="119">
        <v>90427</v>
      </c>
      <c r="M6" s="118">
        <v>64105</v>
      </c>
    </row>
    <row r="7" spans="1:13" ht="16.5" customHeight="1">
      <c r="A7" s="572" t="s">
        <v>125</v>
      </c>
      <c r="B7" s="119">
        <v>7224.9197884380001</v>
      </c>
      <c r="C7" s="119">
        <v>25568.226982644999</v>
      </c>
      <c r="D7" s="119">
        <v>52497.621011531999</v>
      </c>
      <c r="E7" s="118">
        <v>27423.421750901001</v>
      </c>
      <c r="F7" s="119">
        <v>1928149.1029999999</v>
      </c>
      <c r="G7" s="119">
        <v>2170120.9160000002</v>
      </c>
      <c r="H7" s="119">
        <v>3455929.165</v>
      </c>
      <c r="I7" s="118">
        <v>1943784.548</v>
      </c>
      <c r="J7" s="119">
        <v>225544</v>
      </c>
      <c r="K7" s="119">
        <v>423700</v>
      </c>
      <c r="L7" s="119">
        <v>719161</v>
      </c>
      <c r="M7" s="118">
        <v>415141</v>
      </c>
    </row>
    <row r="8" spans="1:13" ht="16.5" customHeight="1">
      <c r="A8" s="572" t="s">
        <v>337</v>
      </c>
      <c r="B8" s="119"/>
      <c r="C8" s="119"/>
      <c r="D8" s="119"/>
      <c r="E8" s="118"/>
      <c r="F8" s="119"/>
      <c r="G8" s="119"/>
      <c r="H8" s="119"/>
      <c r="I8" s="118"/>
      <c r="J8" s="119"/>
      <c r="K8" s="119"/>
      <c r="L8" s="119"/>
      <c r="M8" s="118"/>
    </row>
    <row r="9" spans="1:13" ht="16.5" customHeight="1">
      <c r="A9" s="572" t="s">
        <v>108</v>
      </c>
      <c r="B9" s="119">
        <v>18004.453212461998</v>
      </c>
      <c r="C9" s="119">
        <v>24368.792715788</v>
      </c>
      <c r="D9" s="119">
        <v>62242.818119356998</v>
      </c>
      <c r="E9" s="118">
        <v>52127.934219608003</v>
      </c>
      <c r="F9" s="119">
        <v>21020169.910999998</v>
      </c>
      <c r="G9" s="119">
        <v>5684934.0779999997</v>
      </c>
      <c r="H9" s="119">
        <v>6277508.0279999999</v>
      </c>
      <c r="I9" s="118">
        <v>4330262.551</v>
      </c>
      <c r="J9" s="119">
        <v>164333</v>
      </c>
      <c r="K9" s="119">
        <v>394105</v>
      </c>
      <c r="L9" s="119">
        <v>458573</v>
      </c>
      <c r="M9" s="118">
        <v>406652</v>
      </c>
    </row>
    <row r="10" spans="1:13" ht="16.5" customHeight="1">
      <c r="A10" s="572" t="s">
        <v>127</v>
      </c>
      <c r="B10" s="119">
        <v>3545.2950955390002</v>
      </c>
      <c r="C10" s="119">
        <v>18628.725590239999</v>
      </c>
      <c r="D10" s="119">
        <v>37357.313943052999</v>
      </c>
      <c r="E10" s="118">
        <v>24162.565766577001</v>
      </c>
      <c r="F10" s="119">
        <v>1507880.82</v>
      </c>
      <c r="G10" s="119">
        <v>3233913.9730000002</v>
      </c>
      <c r="H10" s="119">
        <v>4080027.872</v>
      </c>
      <c r="I10" s="118">
        <v>2491154.1320000002</v>
      </c>
      <c r="J10" s="119">
        <v>145248</v>
      </c>
      <c r="K10" s="119">
        <v>376859</v>
      </c>
      <c r="L10" s="119">
        <v>528024</v>
      </c>
      <c r="M10" s="118">
        <v>309606</v>
      </c>
    </row>
    <row r="11" spans="1:13" ht="16.5" customHeight="1">
      <c r="A11" s="572" t="s">
        <v>155</v>
      </c>
      <c r="B11" s="119">
        <v>325.408140651</v>
      </c>
      <c r="C11" s="119">
        <v>1365.46966787</v>
      </c>
      <c r="D11" s="119">
        <v>957.19131961200003</v>
      </c>
      <c r="E11" s="118">
        <v>336.949914724</v>
      </c>
      <c r="F11" s="119">
        <v>62884.601000000002</v>
      </c>
      <c r="G11" s="119">
        <v>120455.939</v>
      </c>
      <c r="H11" s="119">
        <v>53134.788999999997</v>
      </c>
      <c r="I11" s="118">
        <v>12618.205</v>
      </c>
      <c r="J11" s="119">
        <v>12142</v>
      </c>
      <c r="K11" s="119">
        <v>24125</v>
      </c>
      <c r="L11" s="119">
        <v>10083</v>
      </c>
      <c r="M11" s="118">
        <v>2444</v>
      </c>
    </row>
    <row r="12" spans="1:13" ht="16.5" customHeight="1">
      <c r="A12" s="572" t="s">
        <v>154</v>
      </c>
      <c r="B12" s="119">
        <v>279.76330610700001</v>
      </c>
      <c r="C12" s="119"/>
      <c r="D12" s="119"/>
      <c r="E12" s="118"/>
      <c r="F12" s="119">
        <v>66610.808000000005</v>
      </c>
      <c r="G12" s="119"/>
      <c r="H12" s="119"/>
      <c r="I12" s="118"/>
      <c r="J12" s="119">
        <v>15142</v>
      </c>
      <c r="K12" s="119"/>
      <c r="L12" s="119"/>
      <c r="M12" s="118"/>
    </row>
    <row r="13" spans="1:13" ht="16.5" customHeight="1">
      <c r="A13" s="572" t="s">
        <v>152</v>
      </c>
      <c r="B13" s="119">
        <v>1825.8991917630001</v>
      </c>
      <c r="C13" s="119">
        <v>6875.546907934</v>
      </c>
      <c r="D13" s="119">
        <v>13073.555887824999</v>
      </c>
      <c r="E13" s="118">
        <v>9988.4487771370004</v>
      </c>
      <c r="F13" s="119">
        <v>116042.75199999999</v>
      </c>
      <c r="G13" s="119">
        <v>210950.36900000001</v>
      </c>
      <c r="H13" s="119">
        <v>333344.91499999998</v>
      </c>
      <c r="I13" s="118">
        <v>240645.533</v>
      </c>
      <c r="J13" s="119">
        <v>15352</v>
      </c>
      <c r="K13" s="119">
        <v>112711</v>
      </c>
      <c r="L13" s="119">
        <v>203365</v>
      </c>
      <c r="M13" s="118">
        <v>148617</v>
      </c>
    </row>
    <row r="14" spans="1:13" ht="16.5" customHeight="1">
      <c r="A14" s="572" t="s">
        <v>153</v>
      </c>
      <c r="B14" s="119">
        <v>546.94340704599995</v>
      </c>
      <c r="C14" s="119">
        <v>1310.304613092</v>
      </c>
      <c r="D14" s="119">
        <v>3540.818649374</v>
      </c>
      <c r="E14" s="118">
        <v>1657.7039288819999</v>
      </c>
      <c r="F14" s="119">
        <v>75480.14</v>
      </c>
      <c r="G14" s="119">
        <v>99179.341</v>
      </c>
      <c r="H14" s="119">
        <v>137074.92800000001</v>
      </c>
      <c r="I14" s="118">
        <v>82312.722999999998</v>
      </c>
      <c r="J14" s="119">
        <v>10413</v>
      </c>
      <c r="K14" s="119">
        <v>34371</v>
      </c>
      <c r="L14" s="119">
        <v>62637</v>
      </c>
      <c r="M14" s="118">
        <v>32636</v>
      </c>
    </row>
    <row r="15" spans="1:13" ht="16.5" customHeight="1">
      <c r="A15" s="572" t="s">
        <v>120</v>
      </c>
      <c r="B15" s="119">
        <v>4835.4455475770001</v>
      </c>
      <c r="C15" s="119">
        <v>10153.488221418</v>
      </c>
      <c r="D15" s="119">
        <v>27212.526876241998</v>
      </c>
      <c r="E15" s="118">
        <v>21010.441492864</v>
      </c>
      <c r="F15" s="119">
        <v>1371010.2309999999</v>
      </c>
      <c r="G15" s="119">
        <v>1066573.5430000001</v>
      </c>
      <c r="H15" s="119">
        <v>1712685.4069999999</v>
      </c>
      <c r="I15" s="118">
        <v>1164028.456</v>
      </c>
      <c r="J15" s="119">
        <v>134462</v>
      </c>
      <c r="K15" s="119">
        <v>225676</v>
      </c>
      <c r="L15" s="119">
        <v>396473</v>
      </c>
      <c r="M15" s="118">
        <v>258781</v>
      </c>
    </row>
    <row r="16" spans="1:13" ht="16.5" customHeight="1">
      <c r="A16" s="572" t="s">
        <v>118</v>
      </c>
      <c r="B16" s="119">
        <v>303.58992263499999</v>
      </c>
      <c r="C16" s="119">
        <v>4360.2309533529997</v>
      </c>
      <c r="D16" s="119">
        <v>10938.329121801</v>
      </c>
      <c r="E16" s="118">
        <v>3873.796573998</v>
      </c>
      <c r="F16" s="119">
        <v>38408.620000000003</v>
      </c>
      <c r="G16" s="119">
        <v>136075.81899999999</v>
      </c>
      <c r="H16" s="119">
        <v>336228.43099999998</v>
      </c>
      <c r="I16" s="118">
        <v>120666.995</v>
      </c>
      <c r="J16" s="119">
        <v>13409</v>
      </c>
      <c r="K16" s="119">
        <v>98859</v>
      </c>
      <c r="L16" s="119">
        <v>250548</v>
      </c>
      <c r="M16" s="118">
        <v>83533</v>
      </c>
    </row>
    <row r="17" spans="1:13" ht="16.5" customHeight="1">
      <c r="A17" s="572" t="s">
        <v>129</v>
      </c>
      <c r="B17" s="119">
        <v>187.50309085999999</v>
      </c>
      <c r="C17" s="119">
        <v>2977.3688655300002</v>
      </c>
      <c r="D17" s="119">
        <v>4606.4614225920004</v>
      </c>
      <c r="E17" s="118">
        <v>2116.3771080329998</v>
      </c>
      <c r="F17" s="119">
        <v>14902.638000000001</v>
      </c>
      <c r="G17" s="119">
        <v>54271.932000000001</v>
      </c>
      <c r="H17" s="119">
        <v>56022.461000000003</v>
      </c>
      <c r="I17" s="118">
        <v>27216.294000000002</v>
      </c>
      <c r="J17" s="119">
        <v>6277</v>
      </c>
      <c r="K17" s="119">
        <v>82065</v>
      </c>
      <c r="L17" s="119">
        <v>98799</v>
      </c>
      <c r="M17" s="118">
        <v>44361</v>
      </c>
    </row>
    <row r="18" spans="1:13" ht="16.5" customHeight="1">
      <c r="A18" s="572" t="s">
        <v>117</v>
      </c>
      <c r="B18" s="119">
        <v>4658.9154978119996</v>
      </c>
      <c r="C18" s="119">
        <v>6448.3455691979998</v>
      </c>
      <c r="D18" s="119">
        <v>19187.730809368</v>
      </c>
      <c r="E18" s="118">
        <v>12252.834191979</v>
      </c>
      <c r="F18" s="119">
        <v>2249360.6919999998</v>
      </c>
      <c r="G18" s="119">
        <v>1545104.9639999999</v>
      </c>
      <c r="H18" s="119">
        <v>2893050.1770000001</v>
      </c>
      <c r="I18" s="118">
        <v>1711883.7579999999</v>
      </c>
      <c r="J18" s="119">
        <v>180312</v>
      </c>
      <c r="K18" s="119">
        <v>211101</v>
      </c>
      <c r="L18" s="119">
        <v>263693</v>
      </c>
      <c r="M18" s="118">
        <v>185928</v>
      </c>
    </row>
    <row r="19" spans="1:13" ht="16.5" customHeight="1">
      <c r="A19" s="572" t="s">
        <v>111</v>
      </c>
      <c r="B19" s="119">
        <v>930.76874023400001</v>
      </c>
      <c r="C19" s="119">
        <v>2899.9658067720002</v>
      </c>
      <c r="D19" s="119">
        <v>7275.7190282900001</v>
      </c>
      <c r="E19" s="118">
        <v>5339.3005194999996</v>
      </c>
      <c r="F19" s="119">
        <v>149277.96900000001</v>
      </c>
      <c r="G19" s="119">
        <v>138135.13699999999</v>
      </c>
      <c r="H19" s="119">
        <v>211430.90900000001</v>
      </c>
      <c r="I19" s="118">
        <v>151179.49100000001</v>
      </c>
      <c r="J19" s="119">
        <v>27792</v>
      </c>
      <c r="K19" s="119">
        <v>59020</v>
      </c>
      <c r="L19" s="119">
        <v>91754</v>
      </c>
      <c r="M19" s="118">
        <v>69955</v>
      </c>
    </row>
    <row r="20" spans="1:13" ht="16.5" customHeight="1">
      <c r="A20" s="572" t="s">
        <v>138</v>
      </c>
      <c r="B20" s="119">
        <v>3513.5437571910002</v>
      </c>
      <c r="C20" s="119">
        <v>14355.764813997999</v>
      </c>
      <c r="D20" s="119">
        <v>32378.480584754001</v>
      </c>
      <c r="E20" s="118">
        <v>29303.025765356</v>
      </c>
      <c r="F20" s="119">
        <v>394698.24300000002</v>
      </c>
      <c r="G20" s="119">
        <v>536166.66500000004</v>
      </c>
      <c r="H20" s="119">
        <v>815303.39599999995</v>
      </c>
      <c r="I20" s="118">
        <v>533806.09400000004</v>
      </c>
      <c r="J20" s="119">
        <v>339584</v>
      </c>
      <c r="K20" s="119">
        <v>289653</v>
      </c>
      <c r="L20" s="119">
        <v>492501</v>
      </c>
      <c r="M20" s="118">
        <v>326483</v>
      </c>
    </row>
    <row r="21" spans="1:13" ht="16.5" customHeight="1">
      <c r="A21" s="572" t="s">
        <v>143</v>
      </c>
      <c r="B21" s="119">
        <v>1324.382211888</v>
      </c>
      <c r="C21" s="119">
        <v>3076.6702737760002</v>
      </c>
      <c r="D21" s="119">
        <v>5727.6958265800004</v>
      </c>
      <c r="E21" s="118">
        <v>5650.5306962140003</v>
      </c>
      <c r="F21" s="119">
        <v>542311.63199999998</v>
      </c>
      <c r="G21" s="119">
        <v>391709.26799999998</v>
      </c>
      <c r="H21" s="119">
        <v>548349.79</v>
      </c>
      <c r="I21" s="118">
        <v>524040.79399999999</v>
      </c>
      <c r="J21" s="119">
        <v>52946</v>
      </c>
      <c r="K21" s="119">
        <v>76931</v>
      </c>
      <c r="L21" s="119">
        <v>71920</v>
      </c>
      <c r="M21" s="118">
        <v>93772</v>
      </c>
    </row>
    <row r="22" spans="1:13" ht="16.5" customHeight="1">
      <c r="A22" s="572" t="s">
        <v>133</v>
      </c>
      <c r="B22" s="119">
        <v>713.33595975599997</v>
      </c>
      <c r="C22" s="119">
        <v>1114.3641927799999</v>
      </c>
      <c r="D22" s="119">
        <v>2389.392089723</v>
      </c>
      <c r="E22" s="118">
        <v>1569.551311728</v>
      </c>
      <c r="F22" s="119">
        <v>426223.17499999999</v>
      </c>
      <c r="G22" s="119">
        <v>194271.81200000001</v>
      </c>
      <c r="H22" s="119">
        <v>351640.103</v>
      </c>
      <c r="I22" s="118">
        <v>302606.91399999999</v>
      </c>
      <c r="J22" s="119">
        <v>43234</v>
      </c>
      <c r="K22" s="119">
        <v>37706</v>
      </c>
      <c r="L22" s="119">
        <v>52494</v>
      </c>
      <c r="M22" s="118">
        <v>28658</v>
      </c>
    </row>
    <row r="23" spans="1:13" ht="16.5" customHeight="1">
      <c r="A23" s="572" t="s">
        <v>128</v>
      </c>
      <c r="B23" s="119">
        <v>1011.392822052</v>
      </c>
      <c r="C23" s="119">
        <v>6320.4433062529997</v>
      </c>
      <c r="D23" s="119">
        <v>12041.348671861</v>
      </c>
      <c r="E23" s="118">
        <v>8162.8346961779998</v>
      </c>
      <c r="F23" s="119">
        <v>247557.95300000001</v>
      </c>
      <c r="G23" s="119">
        <v>478364.55300000001</v>
      </c>
      <c r="H23" s="119">
        <v>730147.73899999994</v>
      </c>
      <c r="I23" s="118">
        <v>366303.696</v>
      </c>
      <c r="J23" s="119">
        <v>40503</v>
      </c>
      <c r="K23" s="119">
        <v>126657</v>
      </c>
      <c r="L23" s="119">
        <v>175849</v>
      </c>
      <c r="M23" s="118">
        <v>116315</v>
      </c>
    </row>
    <row r="24" spans="1:13" ht="16.5" customHeight="1">
      <c r="A24" s="572" t="s">
        <v>134</v>
      </c>
      <c r="B24" s="119">
        <v>68.057735769000004</v>
      </c>
      <c r="C24" s="119">
        <v>1029.567441056</v>
      </c>
      <c r="D24" s="119">
        <v>2471.4757453319999</v>
      </c>
      <c r="E24" s="118">
        <v>948.33312482999997</v>
      </c>
      <c r="F24" s="119">
        <v>32966.025000000001</v>
      </c>
      <c r="G24" s="119">
        <v>161255.99600000001</v>
      </c>
      <c r="H24" s="119">
        <v>242868.432</v>
      </c>
      <c r="I24" s="118">
        <v>93106.353000000003</v>
      </c>
      <c r="J24" s="119">
        <v>4026</v>
      </c>
      <c r="K24" s="119">
        <v>36014</v>
      </c>
      <c r="L24" s="119">
        <v>47116</v>
      </c>
      <c r="M24" s="118">
        <v>20259</v>
      </c>
    </row>
    <row r="25" spans="1:13" ht="16.5" customHeight="1">
      <c r="A25" s="572" t="s">
        <v>119</v>
      </c>
      <c r="B25" s="119">
        <v>5158.1084211329999</v>
      </c>
      <c r="C25" s="119">
        <v>38107.822291392004</v>
      </c>
      <c r="D25" s="119">
        <v>97036.084613761996</v>
      </c>
      <c r="E25" s="118">
        <v>72653.222407718</v>
      </c>
      <c r="F25" s="119">
        <v>1891940.176</v>
      </c>
      <c r="G25" s="119">
        <v>5085656.7240000004</v>
      </c>
      <c r="H25" s="119">
        <v>6759117.8669999996</v>
      </c>
      <c r="I25" s="118">
        <v>4547974.142</v>
      </c>
      <c r="J25" s="119">
        <v>158887</v>
      </c>
      <c r="K25" s="119">
        <v>1555975</v>
      </c>
      <c r="L25" s="119">
        <v>2188419</v>
      </c>
      <c r="M25" s="118">
        <v>1433306</v>
      </c>
    </row>
    <row r="26" spans="1:13" ht="16.5" customHeight="1">
      <c r="A26" s="572" t="s">
        <v>121</v>
      </c>
      <c r="B26" s="119">
        <v>855.01441857199995</v>
      </c>
      <c r="C26" s="119">
        <v>6554.5617238369996</v>
      </c>
      <c r="D26" s="119">
        <v>14563.447035976</v>
      </c>
      <c r="E26" s="118">
        <v>15643.602665954</v>
      </c>
      <c r="F26" s="119">
        <v>295549.897</v>
      </c>
      <c r="G26" s="119">
        <v>631354.57900000003</v>
      </c>
      <c r="H26" s="119">
        <v>625649.99199999997</v>
      </c>
      <c r="I26" s="118">
        <v>415113.55200000003</v>
      </c>
      <c r="J26" s="119">
        <v>38980</v>
      </c>
      <c r="K26" s="119">
        <v>1775221</v>
      </c>
      <c r="L26" s="119">
        <v>453670</v>
      </c>
      <c r="M26" s="118">
        <v>502241</v>
      </c>
    </row>
    <row r="27" spans="1:13" ht="16.5" customHeight="1">
      <c r="A27" s="572" t="s">
        <v>113</v>
      </c>
      <c r="B27" s="119">
        <v>2749.6545551499999</v>
      </c>
      <c r="C27" s="119">
        <v>12669.365877902001</v>
      </c>
      <c r="D27" s="119">
        <v>76175.093231200997</v>
      </c>
      <c r="E27" s="118">
        <v>45040.502563207003</v>
      </c>
      <c r="F27" s="119">
        <v>517890.97399999999</v>
      </c>
      <c r="G27" s="119">
        <v>1850623.673</v>
      </c>
      <c r="H27" s="119">
        <v>5904816.9720000001</v>
      </c>
      <c r="I27" s="118">
        <v>3001126.912</v>
      </c>
      <c r="J27" s="119">
        <v>74694</v>
      </c>
      <c r="K27" s="119">
        <v>327108</v>
      </c>
      <c r="L27" s="119">
        <v>997308</v>
      </c>
      <c r="M27" s="118">
        <v>717171</v>
      </c>
    </row>
    <row r="28" spans="1:13" ht="16.5" customHeight="1">
      <c r="A28" s="572" t="s">
        <v>107</v>
      </c>
      <c r="B28" s="119">
        <v>2648.7522703320001</v>
      </c>
      <c r="C28" s="119">
        <v>31388.690445083001</v>
      </c>
      <c r="D28" s="119">
        <v>13440.606774907001</v>
      </c>
      <c r="E28" s="118">
        <v>8984.1098182009991</v>
      </c>
      <c r="F28" s="119">
        <v>185384.72399999999</v>
      </c>
      <c r="G28" s="119">
        <v>595957.88500000001</v>
      </c>
      <c r="H28" s="119">
        <v>322803.54100000003</v>
      </c>
      <c r="I28" s="118">
        <v>189283.79699999999</v>
      </c>
      <c r="J28" s="119">
        <v>52325</v>
      </c>
      <c r="K28" s="119">
        <v>68423</v>
      </c>
      <c r="L28" s="119">
        <v>97179</v>
      </c>
      <c r="M28" s="118">
        <v>92494</v>
      </c>
    </row>
    <row r="29" spans="1:13" ht="16.5" customHeight="1">
      <c r="A29" s="572" t="s">
        <v>1725</v>
      </c>
      <c r="B29" s="119"/>
      <c r="C29" s="119">
        <v>42.737578921000001</v>
      </c>
      <c r="D29" s="119">
        <v>23.712328922000001</v>
      </c>
      <c r="E29" s="118">
        <v>131.732923013</v>
      </c>
      <c r="F29" s="119"/>
      <c r="G29" s="119">
        <v>2660.2510000000002</v>
      </c>
      <c r="H29" s="119">
        <v>1227.0219999999999</v>
      </c>
      <c r="I29" s="118">
        <v>6165.24</v>
      </c>
      <c r="J29" s="119"/>
      <c r="K29" s="119">
        <v>261</v>
      </c>
      <c r="L29" s="119">
        <v>164</v>
      </c>
      <c r="M29" s="118">
        <v>292</v>
      </c>
    </row>
    <row r="30" spans="1:13" ht="16.5" customHeight="1">
      <c r="A30" s="572" t="s">
        <v>1661</v>
      </c>
      <c r="B30" s="119"/>
      <c r="C30" s="119">
        <v>803.59974236400001</v>
      </c>
      <c r="D30" s="119">
        <v>1473.71847056</v>
      </c>
      <c r="E30" s="118">
        <v>1447.5561541659999</v>
      </c>
      <c r="F30" s="119"/>
      <c r="G30" s="119">
        <v>137113.41800000001</v>
      </c>
      <c r="H30" s="119">
        <v>228872.44099999999</v>
      </c>
      <c r="I30" s="118">
        <v>231343.23</v>
      </c>
      <c r="J30" s="119"/>
      <c r="K30" s="119">
        <v>30036</v>
      </c>
      <c r="L30" s="119">
        <v>26522</v>
      </c>
      <c r="M30" s="118">
        <v>17340</v>
      </c>
    </row>
    <row r="31" spans="1:13" ht="16.5" customHeight="1">
      <c r="A31" s="572" t="s">
        <v>122</v>
      </c>
      <c r="B31" s="119">
        <v>2461.2144777419999</v>
      </c>
      <c r="C31" s="119">
        <v>6040.766369084</v>
      </c>
      <c r="D31" s="119">
        <v>22487.217998627999</v>
      </c>
      <c r="E31" s="118">
        <v>12250.936007783001</v>
      </c>
      <c r="F31" s="119">
        <v>117557.088</v>
      </c>
      <c r="G31" s="119">
        <v>84568.978000000003</v>
      </c>
      <c r="H31" s="119">
        <v>222083.37599999999</v>
      </c>
      <c r="I31" s="118">
        <v>104156.52499999999</v>
      </c>
      <c r="J31" s="119">
        <v>62327</v>
      </c>
      <c r="K31" s="119">
        <v>63525</v>
      </c>
      <c r="L31" s="119">
        <v>236871</v>
      </c>
      <c r="M31" s="118">
        <v>128948</v>
      </c>
    </row>
    <row r="32" spans="1:13" ht="16.5" customHeight="1">
      <c r="A32" s="572" t="s">
        <v>105</v>
      </c>
      <c r="B32" s="119">
        <v>8032.1694634639998</v>
      </c>
      <c r="C32" s="119">
        <v>50608.167503037999</v>
      </c>
      <c r="D32" s="119">
        <v>107912.51167010301</v>
      </c>
      <c r="E32" s="118">
        <v>83360.916521694002</v>
      </c>
      <c r="F32" s="119">
        <v>3618975.5</v>
      </c>
      <c r="G32" s="119">
        <v>9449716.5820000004</v>
      </c>
      <c r="H32" s="119">
        <v>11036504.648</v>
      </c>
      <c r="I32" s="118">
        <v>6933687.8880000003</v>
      </c>
      <c r="J32" s="119">
        <v>272889</v>
      </c>
      <c r="K32" s="119">
        <v>1309234</v>
      </c>
      <c r="L32" s="119">
        <v>1317529</v>
      </c>
      <c r="M32" s="118">
        <v>1038948</v>
      </c>
    </row>
    <row r="33" spans="1:13" ht="16.5" customHeight="1">
      <c r="A33" s="572" t="s">
        <v>130</v>
      </c>
      <c r="B33" s="119">
        <v>2771.0368993249999</v>
      </c>
      <c r="C33" s="119">
        <v>9156.1699568620006</v>
      </c>
      <c r="D33" s="119">
        <v>17147.588142526001</v>
      </c>
      <c r="E33" s="118">
        <v>6389.2009246090001</v>
      </c>
      <c r="F33" s="119">
        <v>301757.21000000002</v>
      </c>
      <c r="G33" s="119">
        <v>489017.06199999998</v>
      </c>
      <c r="H33" s="119">
        <v>687059.06400000001</v>
      </c>
      <c r="I33" s="118">
        <v>221558.81099999999</v>
      </c>
      <c r="J33" s="119">
        <v>44448</v>
      </c>
      <c r="K33" s="119">
        <v>153384</v>
      </c>
      <c r="L33" s="119">
        <v>283746</v>
      </c>
      <c r="M33" s="118">
        <v>109599</v>
      </c>
    </row>
    <row r="34" spans="1:13" ht="16.5" customHeight="1">
      <c r="A34" s="572" t="s">
        <v>137</v>
      </c>
      <c r="B34" s="119">
        <v>12.885039847</v>
      </c>
      <c r="C34" s="119">
        <v>382.23998748600002</v>
      </c>
      <c r="D34" s="119">
        <v>495.50654994199999</v>
      </c>
      <c r="E34" s="118">
        <v>314.648497642</v>
      </c>
      <c r="F34" s="119">
        <v>2734.759</v>
      </c>
      <c r="G34" s="119">
        <v>17906.387999999999</v>
      </c>
      <c r="H34" s="119">
        <v>27196.256000000001</v>
      </c>
      <c r="I34" s="118">
        <v>15276.315000000001</v>
      </c>
      <c r="J34" s="119">
        <v>718</v>
      </c>
      <c r="K34" s="119">
        <v>8849</v>
      </c>
      <c r="L34" s="119">
        <v>15636</v>
      </c>
      <c r="M34" s="118">
        <v>9205</v>
      </c>
    </row>
    <row r="35" spans="1:13" ht="16.5" customHeight="1">
      <c r="A35" s="572" t="s">
        <v>132</v>
      </c>
      <c r="B35" s="119">
        <v>148.508555876</v>
      </c>
      <c r="C35" s="119">
        <v>1888.057811632</v>
      </c>
      <c r="D35" s="119">
        <v>3430.1694821390001</v>
      </c>
      <c r="E35" s="118">
        <v>1259.45054224</v>
      </c>
      <c r="F35" s="119">
        <v>20565.199000000001</v>
      </c>
      <c r="G35" s="119">
        <v>58651.353999999999</v>
      </c>
      <c r="H35" s="119">
        <v>93110.936000000002</v>
      </c>
      <c r="I35" s="118">
        <v>32353.47</v>
      </c>
      <c r="J35" s="119">
        <v>5646</v>
      </c>
      <c r="K35" s="119">
        <v>44921</v>
      </c>
      <c r="L35" s="119">
        <v>3111990</v>
      </c>
      <c r="M35" s="118">
        <v>148653</v>
      </c>
    </row>
    <row r="36" spans="1:13" ht="16.5" customHeight="1">
      <c r="A36" s="572" t="s">
        <v>126</v>
      </c>
      <c r="B36" s="119">
        <v>890.99469589299997</v>
      </c>
      <c r="C36" s="119">
        <v>5556.8114344189999</v>
      </c>
      <c r="D36" s="119">
        <v>13942.659882995</v>
      </c>
      <c r="E36" s="118">
        <v>10121.614503233001</v>
      </c>
      <c r="F36" s="119">
        <v>107297.321</v>
      </c>
      <c r="G36" s="119">
        <v>1115281.338</v>
      </c>
      <c r="H36" s="119">
        <v>3365592.8969999999</v>
      </c>
      <c r="I36" s="118">
        <v>2516430.5070000002</v>
      </c>
      <c r="J36" s="119">
        <v>27102</v>
      </c>
      <c r="K36" s="119">
        <v>135606</v>
      </c>
      <c r="L36" s="119">
        <v>269331</v>
      </c>
      <c r="M36" s="118">
        <v>209319</v>
      </c>
    </row>
    <row r="37" spans="1:13" ht="16.5" customHeight="1">
      <c r="A37" s="572" t="s">
        <v>124</v>
      </c>
      <c r="B37" s="119">
        <v>273.86385162699997</v>
      </c>
      <c r="C37" s="119">
        <v>810.84352076499999</v>
      </c>
      <c r="D37" s="119">
        <v>1307.431493539</v>
      </c>
      <c r="E37" s="118">
        <v>542.68235730000004</v>
      </c>
      <c r="F37" s="119">
        <v>28300.501</v>
      </c>
      <c r="G37" s="119">
        <v>27101.243999999999</v>
      </c>
      <c r="H37" s="119">
        <v>40607.745000000003</v>
      </c>
      <c r="I37" s="118">
        <v>14265.93</v>
      </c>
      <c r="J37" s="119">
        <v>9239</v>
      </c>
      <c r="K37" s="119">
        <v>14632</v>
      </c>
      <c r="L37" s="119">
        <v>27332</v>
      </c>
      <c r="M37" s="118">
        <v>9885</v>
      </c>
    </row>
    <row r="38" spans="1:13" ht="16.5" customHeight="1">
      <c r="A38" s="572" t="s">
        <v>104</v>
      </c>
      <c r="B38" s="119">
        <v>9879.133279615</v>
      </c>
      <c r="C38" s="119">
        <v>48923.716338831997</v>
      </c>
      <c r="D38" s="119">
        <v>96048.873262441004</v>
      </c>
      <c r="E38" s="118">
        <v>67238.384521735003</v>
      </c>
      <c r="F38" s="119">
        <v>2355333.1770000001</v>
      </c>
      <c r="G38" s="119">
        <v>9578993.943</v>
      </c>
      <c r="H38" s="119">
        <v>7879586.3679999998</v>
      </c>
      <c r="I38" s="118">
        <v>3813204.1869999999</v>
      </c>
      <c r="J38" s="119">
        <v>323262</v>
      </c>
      <c r="K38" s="119">
        <v>4609090</v>
      </c>
      <c r="L38" s="119">
        <v>2054939</v>
      </c>
      <c r="M38" s="118">
        <v>4518235</v>
      </c>
    </row>
    <row r="39" spans="1:13" ht="16.5" customHeight="1">
      <c r="A39" s="572" t="s">
        <v>123</v>
      </c>
      <c r="B39" s="119">
        <v>4527.7801773159999</v>
      </c>
      <c r="C39" s="119">
        <v>18592.316295674002</v>
      </c>
      <c r="D39" s="119">
        <v>63513.239511421001</v>
      </c>
      <c r="E39" s="118">
        <v>76611.978525504004</v>
      </c>
      <c r="F39" s="119">
        <v>772404.03300000005</v>
      </c>
      <c r="G39" s="119">
        <v>891695.33299999998</v>
      </c>
      <c r="H39" s="119">
        <v>1636299.69</v>
      </c>
      <c r="I39" s="118">
        <v>1248311.3840000001</v>
      </c>
      <c r="J39" s="119">
        <v>132354</v>
      </c>
      <c r="K39" s="119">
        <v>402474</v>
      </c>
      <c r="L39" s="119">
        <v>3357617</v>
      </c>
      <c r="M39" s="118">
        <v>903893</v>
      </c>
    </row>
    <row r="40" spans="1:13" ht="16.5" customHeight="1">
      <c r="A40" s="572" t="s">
        <v>141</v>
      </c>
      <c r="B40" s="119">
        <v>1984.351587635</v>
      </c>
      <c r="C40" s="119">
        <v>7350.864182067</v>
      </c>
      <c r="D40" s="119">
        <v>4828.7426786819997</v>
      </c>
      <c r="E40" s="118">
        <v>17526.832365398001</v>
      </c>
      <c r="F40" s="119">
        <v>388091.62</v>
      </c>
      <c r="G40" s="119">
        <v>501648.11099999998</v>
      </c>
      <c r="H40" s="119">
        <v>204498.53700000001</v>
      </c>
      <c r="I40" s="118">
        <v>1999162.8640000001</v>
      </c>
      <c r="J40" s="119">
        <v>65634</v>
      </c>
      <c r="K40" s="119">
        <v>161787</v>
      </c>
      <c r="L40" s="119">
        <v>40468</v>
      </c>
      <c r="M40" s="118">
        <v>187675</v>
      </c>
    </row>
    <row r="41" spans="1:13" ht="16.5" customHeight="1">
      <c r="A41" s="572" t="s">
        <v>144</v>
      </c>
      <c r="B41" s="119">
        <v>470.43170547300002</v>
      </c>
      <c r="C41" s="119">
        <v>1035.516911748</v>
      </c>
      <c r="D41" s="119">
        <v>2131.7038618910001</v>
      </c>
      <c r="E41" s="118">
        <v>2006.77460163</v>
      </c>
      <c r="F41" s="119">
        <v>25944.080999999998</v>
      </c>
      <c r="G41" s="119">
        <v>18975.460999999999</v>
      </c>
      <c r="H41" s="119">
        <v>60438.347000000002</v>
      </c>
      <c r="I41" s="118">
        <v>37731.091999999997</v>
      </c>
      <c r="J41" s="119">
        <v>7649</v>
      </c>
      <c r="K41" s="119">
        <v>20263</v>
      </c>
      <c r="L41" s="119">
        <v>36319</v>
      </c>
      <c r="M41" s="118">
        <v>38337</v>
      </c>
    </row>
    <row r="42" spans="1:13" ht="16.5" customHeight="1">
      <c r="A42" s="572" t="s">
        <v>112</v>
      </c>
      <c r="B42" s="119">
        <v>3694.186445804</v>
      </c>
      <c r="C42" s="119">
        <v>19174.531618419001</v>
      </c>
      <c r="D42" s="119">
        <v>42757.859190009003</v>
      </c>
      <c r="E42" s="118">
        <v>34698.361963591997</v>
      </c>
      <c r="F42" s="119">
        <v>488125.217</v>
      </c>
      <c r="G42" s="119">
        <v>738453.20600000001</v>
      </c>
      <c r="H42" s="119">
        <v>1198796.1070000001</v>
      </c>
      <c r="I42" s="118">
        <v>824853.98199999996</v>
      </c>
      <c r="J42" s="119">
        <v>519186</v>
      </c>
      <c r="K42" s="119">
        <v>478823</v>
      </c>
      <c r="L42" s="119">
        <v>669845</v>
      </c>
      <c r="M42" s="118">
        <v>478320</v>
      </c>
    </row>
    <row r="43" spans="1:13" ht="16.5" customHeight="1">
      <c r="A43" s="572" t="s">
        <v>151</v>
      </c>
      <c r="B43" s="119">
        <v>5549.9360666100001</v>
      </c>
      <c r="C43" s="119">
        <v>11692.572530979</v>
      </c>
      <c r="D43" s="119">
        <v>34801.063008771998</v>
      </c>
      <c r="E43" s="118">
        <v>33300.231839708002</v>
      </c>
      <c r="F43" s="119">
        <v>847614.95799999998</v>
      </c>
      <c r="G43" s="119">
        <v>764883.24800000002</v>
      </c>
      <c r="H43" s="119">
        <v>1637061.9979999999</v>
      </c>
      <c r="I43" s="118">
        <v>1105431.8219999999</v>
      </c>
      <c r="J43" s="119">
        <v>130736</v>
      </c>
      <c r="K43" s="119">
        <v>204347</v>
      </c>
      <c r="L43" s="119">
        <v>439268</v>
      </c>
      <c r="M43" s="118">
        <v>351869</v>
      </c>
    </row>
    <row r="44" spans="1:13" ht="16.5" customHeight="1">
      <c r="A44" s="572" t="s">
        <v>148</v>
      </c>
      <c r="B44" s="119">
        <v>2207.466615366</v>
      </c>
      <c r="C44" s="119">
        <v>7762.2279244909996</v>
      </c>
      <c r="D44" s="119">
        <v>16948.424711158001</v>
      </c>
      <c r="E44" s="118">
        <v>11619.461571194</v>
      </c>
      <c r="F44" s="119">
        <v>439307.16200000001</v>
      </c>
      <c r="G44" s="119">
        <v>475052.48300000001</v>
      </c>
      <c r="H44" s="119">
        <v>708636.81099999999</v>
      </c>
      <c r="I44" s="118">
        <v>507233.47899999999</v>
      </c>
      <c r="J44" s="119">
        <v>75398</v>
      </c>
      <c r="K44" s="119">
        <v>133594</v>
      </c>
      <c r="L44" s="119">
        <v>222667</v>
      </c>
      <c r="M44" s="118">
        <v>169779</v>
      </c>
    </row>
    <row r="45" spans="1:13" ht="16.5" customHeight="1">
      <c r="A45" s="572" t="s">
        <v>150</v>
      </c>
      <c r="B45" s="119">
        <v>1338.1620203330001</v>
      </c>
      <c r="C45" s="119">
        <v>3783.7489671839999</v>
      </c>
      <c r="D45" s="119">
        <v>7137.5865810349997</v>
      </c>
      <c r="E45" s="118">
        <v>6096.2315833590001</v>
      </c>
      <c r="F45" s="119">
        <v>149177.728</v>
      </c>
      <c r="G45" s="119">
        <v>204979.22500000001</v>
      </c>
      <c r="H45" s="119">
        <v>281942.65500000003</v>
      </c>
      <c r="I45" s="118">
        <v>810431.87899999996</v>
      </c>
      <c r="J45" s="119">
        <v>40991</v>
      </c>
      <c r="K45" s="119">
        <v>79691</v>
      </c>
      <c r="L45" s="119">
        <v>76217</v>
      </c>
      <c r="M45" s="118">
        <v>88377</v>
      </c>
    </row>
    <row r="46" spans="1:13" ht="16.5" customHeight="1">
      <c r="A46" s="444" t="s">
        <v>1771</v>
      </c>
      <c r="B46" s="119">
        <v>107799.804009125</v>
      </c>
      <c r="C46" s="119">
        <v>424103.586968616</v>
      </c>
      <c r="D46" s="119">
        <v>951849.59742712602</v>
      </c>
      <c r="E46" s="118">
        <v>735219.76994483196</v>
      </c>
      <c r="F46" s="119">
        <v>43009563.476000004</v>
      </c>
      <c r="G46" s="119">
        <v>49286046.399999999</v>
      </c>
      <c r="H46" s="119">
        <v>65622547.261</v>
      </c>
      <c r="I46" s="118">
        <v>43109164.759999998</v>
      </c>
      <c r="J46" s="119">
        <v>3510336</v>
      </c>
      <c r="K46" s="119">
        <v>14339108</v>
      </c>
      <c r="L46" s="119">
        <v>20014062</v>
      </c>
      <c r="M46" s="118">
        <v>13831938</v>
      </c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5"/>
  <sheetViews>
    <sheetView rightToLeft="1" zoomScaleNormal="100" workbookViewId="0">
      <pane xSplit="1" topLeftCell="H1" activePane="topRight" state="frozen"/>
      <selection pane="topRight" activeCell="Z31" sqref="Z31"/>
    </sheetView>
  </sheetViews>
  <sheetFormatPr defaultRowHeight="15"/>
  <cols>
    <col min="1" max="1" width="19" style="651" bestFit="1" customWidth="1"/>
    <col min="2" max="27" width="8.7109375" customWidth="1"/>
  </cols>
  <sheetData>
    <row r="1" spans="1:29" s="652" customFormat="1" ht="24.75" customHeight="1">
      <c r="A1" s="656" t="s">
        <v>163</v>
      </c>
      <c r="B1" s="657" t="s">
        <v>2343</v>
      </c>
      <c r="C1" s="657" t="s">
        <v>2342</v>
      </c>
      <c r="D1" s="657" t="s">
        <v>2341</v>
      </c>
      <c r="E1" s="657" t="s">
        <v>2192</v>
      </c>
      <c r="F1" s="657" t="s">
        <v>2193</v>
      </c>
      <c r="G1" s="657" t="s">
        <v>2194</v>
      </c>
      <c r="H1" s="657" t="s">
        <v>2195</v>
      </c>
      <c r="I1" s="657" t="s">
        <v>2173</v>
      </c>
      <c r="J1" s="657" t="s">
        <v>2174</v>
      </c>
      <c r="K1" s="657" t="s">
        <v>2175</v>
      </c>
      <c r="L1" s="657" t="s">
        <v>2176</v>
      </c>
      <c r="M1" s="657" t="s">
        <v>2177</v>
      </c>
      <c r="N1" s="657" t="s">
        <v>2178</v>
      </c>
      <c r="O1" s="657" t="s">
        <v>2179</v>
      </c>
      <c r="P1" s="657" t="s">
        <v>2180</v>
      </c>
      <c r="Q1" s="657" t="s">
        <v>2181</v>
      </c>
      <c r="R1" s="657" t="s">
        <v>2182</v>
      </c>
      <c r="S1" s="657" t="s">
        <v>2183</v>
      </c>
      <c r="T1" s="657" t="s">
        <v>2184</v>
      </c>
      <c r="U1" s="657" t="s">
        <v>2185</v>
      </c>
      <c r="V1" s="657" t="s">
        <v>2186</v>
      </c>
      <c r="W1" s="657" t="s">
        <v>2187</v>
      </c>
      <c r="X1" s="657" t="s">
        <v>2188</v>
      </c>
      <c r="Y1" s="657" t="s">
        <v>2189</v>
      </c>
      <c r="Z1" s="657" t="s">
        <v>2190</v>
      </c>
      <c r="AA1" s="657" t="s">
        <v>2191</v>
      </c>
      <c r="AB1" s="657" t="s">
        <v>2345</v>
      </c>
      <c r="AC1" s="657" t="s">
        <v>2768</v>
      </c>
    </row>
    <row r="2" spans="1:29" s="659" customFormat="1" ht="12.95" customHeight="1">
      <c r="A2" s="656" t="s">
        <v>156</v>
      </c>
      <c r="B2" s="658">
        <v>1</v>
      </c>
      <c r="C2" s="658">
        <v>0</v>
      </c>
      <c r="D2" s="658">
        <v>0</v>
      </c>
      <c r="E2" s="658">
        <v>1</v>
      </c>
      <c r="F2" s="658">
        <v>1</v>
      </c>
      <c r="G2" s="658">
        <v>0</v>
      </c>
      <c r="H2" s="658">
        <v>0</v>
      </c>
      <c r="I2" s="658">
        <v>1</v>
      </c>
      <c r="J2" s="658">
        <v>0</v>
      </c>
      <c r="K2" s="658">
        <v>0</v>
      </c>
      <c r="L2" s="658">
        <v>0</v>
      </c>
      <c r="M2" s="658">
        <v>2</v>
      </c>
      <c r="N2" s="658">
        <v>0</v>
      </c>
      <c r="O2" s="658">
        <v>0</v>
      </c>
      <c r="P2" s="658">
        <v>1</v>
      </c>
      <c r="Q2" s="658">
        <v>1</v>
      </c>
      <c r="R2" s="658">
        <v>2</v>
      </c>
      <c r="S2" s="658">
        <v>1</v>
      </c>
      <c r="T2" s="658">
        <v>0</v>
      </c>
      <c r="U2" s="658">
        <v>1</v>
      </c>
      <c r="V2" s="658">
        <v>0</v>
      </c>
      <c r="W2" s="658">
        <v>0</v>
      </c>
      <c r="X2" s="658">
        <v>0</v>
      </c>
      <c r="Y2" s="658">
        <v>1</v>
      </c>
      <c r="Z2" s="658">
        <v>2</v>
      </c>
      <c r="AA2" s="658">
        <v>1</v>
      </c>
      <c r="AB2" s="658">
        <v>0</v>
      </c>
      <c r="AC2" s="658">
        <v>0</v>
      </c>
    </row>
    <row r="3" spans="1:29" s="659" customFormat="1" ht="12.95" customHeight="1">
      <c r="A3" s="656" t="s">
        <v>1497</v>
      </c>
      <c r="B3" s="658">
        <v>1</v>
      </c>
      <c r="C3" s="658">
        <v>0</v>
      </c>
      <c r="D3" s="658">
        <v>0</v>
      </c>
      <c r="E3" s="660">
        <v>0</v>
      </c>
      <c r="F3" s="658">
        <v>3</v>
      </c>
      <c r="G3" s="658">
        <v>0</v>
      </c>
      <c r="H3" s="658">
        <v>2</v>
      </c>
      <c r="I3" s="658">
        <v>2</v>
      </c>
      <c r="J3" s="658">
        <v>2</v>
      </c>
      <c r="K3" s="658">
        <v>2</v>
      </c>
      <c r="L3" s="658">
        <v>1</v>
      </c>
      <c r="M3" s="658">
        <v>1</v>
      </c>
      <c r="N3" s="658">
        <v>3</v>
      </c>
      <c r="O3" s="658">
        <v>0</v>
      </c>
      <c r="P3" s="658">
        <v>1</v>
      </c>
      <c r="Q3" s="658">
        <v>1</v>
      </c>
      <c r="R3" s="658">
        <v>2</v>
      </c>
      <c r="S3" s="658">
        <v>2</v>
      </c>
      <c r="T3" s="658">
        <v>1</v>
      </c>
      <c r="U3" s="658">
        <v>2</v>
      </c>
      <c r="V3" s="658">
        <v>1</v>
      </c>
      <c r="W3" s="658">
        <v>0</v>
      </c>
      <c r="X3" s="658">
        <v>0</v>
      </c>
      <c r="Y3" s="658">
        <v>4</v>
      </c>
      <c r="Z3" s="658">
        <v>3</v>
      </c>
      <c r="AA3" s="658">
        <v>1</v>
      </c>
      <c r="AB3" s="658">
        <v>2</v>
      </c>
      <c r="AC3" s="658">
        <v>1</v>
      </c>
    </row>
    <row r="4" spans="1:29" s="659" customFormat="1" ht="12.95" customHeight="1">
      <c r="A4" s="656" t="s">
        <v>1498</v>
      </c>
      <c r="B4" s="658">
        <v>0</v>
      </c>
      <c r="C4" s="658">
        <v>1</v>
      </c>
      <c r="D4" s="658">
        <v>0</v>
      </c>
      <c r="E4" s="660">
        <v>2</v>
      </c>
      <c r="F4" s="658">
        <v>1</v>
      </c>
      <c r="G4" s="658">
        <v>4</v>
      </c>
      <c r="H4" s="658">
        <v>0</v>
      </c>
      <c r="I4" s="658">
        <v>1</v>
      </c>
      <c r="J4" s="658">
        <v>3</v>
      </c>
      <c r="K4" s="658">
        <v>0</v>
      </c>
      <c r="L4" s="658">
        <v>0</v>
      </c>
      <c r="M4" s="658">
        <v>1</v>
      </c>
      <c r="N4" s="658">
        <v>1</v>
      </c>
      <c r="O4" s="658">
        <v>2</v>
      </c>
      <c r="P4" s="658">
        <v>2</v>
      </c>
      <c r="Q4" s="658">
        <v>0</v>
      </c>
      <c r="R4" s="658">
        <v>0</v>
      </c>
      <c r="S4" s="658">
        <v>1</v>
      </c>
      <c r="T4" s="658">
        <v>4</v>
      </c>
      <c r="U4" s="658">
        <v>1</v>
      </c>
      <c r="V4" s="658">
        <v>0</v>
      </c>
      <c r="W4" s="658">
        <v>0</v>
      </c>
      <c r="X4" s="658">
        <v>0</v>
      </c>
      <c r="Y4" s="658">
        <v>0</v>
      </c>
      <c r="Z4" s="658">
        <v>0</v>
      </c>
      <c r="AA4" s="658">
        <v>1</v>
      </c>
      <c r="AB4" s="658">
        <v>1</v>
      </c>
      <c r="AC4" s="658">
        <v>0</v>
      </c>
    </row>
    <row r="5" spans="1:29" s="659" customFormat="1" ht="12.95" customHeight="1">
      <c r="A5" s="656" t="s">
        <v>48</v>
      </c>
      <c r="B5" s="658">
        <f t="shared" ref="B5:V5" si="0">SUM(B2:B4)</f>
        <v>2</v>
      </c>
      <c r="C5" s="658">
        <f t="shared" si="0"/>
        <v>1</v>
      </c>
      <c r="D5" s="658">
        <f t="shared" si="0"/>
        <v>0</v>
      </c>
      <c r="E5" s="658">
        <f t="shared" si="0"/>
        <v>3</v>
      </c>
      <c r="F5" s="658">
        <f t="shared" si="0"/>
        <v>5</v>
      </c>
      <c r="G5" s="658">
        <f t="shared" si="0"/>
        <v>4</v>
      </c>
      <c r="H5" s="658">
        <f t="shared" si="0"/>
        <v>2</v>
      </c>
      <c r="I5" s="658">
        <f t="shared" si="0"/>
        <v>4</v>
      </c>
      <c r="J5" s="658">
        <f t="shared" si="0"/>
        <v>5</v>
      </c>
      <c r="K5" s="658">
        <f t="shared" si="0"/>
        <v>2</v>
      </c>
      <c r="L5" s="658">
        <f t="shared" si="0"/>
        <v>1</v>
      </c>
      <c r="M5" s="658">
        <f t="shared" si="0"/>
        <v>4</v>
      </c>
      <c r="N5" s="658">
        <f t="shared" si="0"/>
        <v>4</v>
      </c>
      <c r="O5" s="658">
        <f t="shared" si="0"/>
        <v>2</v>
      </c>
      <c r="P5" s="658">
        <f t="shared" si="0"/>
        <v>4</v>
      </c>
      <c r="Q5" s="658">
        <f t="shared" si="0"/>
        <v>2</v>
      </c>
      <c r="R5" s="658">
        <f t="shared" si="0"/>
        <v>4</v>
      </c>
      <c r="S5" s="658">
        <f t="shared" si="0"/>
        <v>4</v>
      </c>
      <c r="T5" s="658">
        <f t="shared" si="0"/>
        <v>5</v>
      </c>
      <c r="U5" s="658">
        <f t="shared" si="0"/>
        <v>4</v>
      </c>
      <c r="V5" s="658">
        <f t="shared" si="0"/>
        <v>1</v>
      </c>
      <c r="W5" s="658">
        <f t="shared" ref="W5:Y5" si="1">SUM(W2:W4)</f>
        <v>0</v>
      </c>
      <c r="X5" s="658">
        <f t="shared" si="1"/>
        <v>0</v>
      </c>
      <c r="Y5" s="658">
        <f t="shared" si="1"/>
        <v>5</v>
      </c>
      <c r="Z5" s="658">
        <f>SUM(Z2:Z4)</f>
        <v>5</v>
      </c>
      <c r="AA5" s="658">
        <f>SUM(AA2:AA4)</f>
        <v>3</v>
      </c>
      <c r="AB5" s="658">
        <f>SUM(AB2:AB4)</f>
        <v>3</v>
      </c>
      <c r="AC5" s="658">
        <f>SUM(AC2:AC4)</f>
        <v>1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021"/>
  <sheetViews>
    <sheetView rightToLeft="1" zoomScaleNormal="100" workbookViewId="0">
      <selection activeCell="H10" sqref="H10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11" t="s">
        <v>1131</v>
      </c>
      <c r="B1" s="112" t="s">
        <v>1130</v>
      </c>
      <c r="C1" s="661" t="s">
        <v>1128</v>
      </c>
      <c r="D1" s="111" t="s">
        <v>1127</v>
      </c>
      <c r="E1" s="111" t="s">
        <v>1126</v>
      </c>
      <c r="F1" s="661" t="s">
        <v>1128</v>
      </c>
      <c r="G1" s="111" t="s">
        <v>1127</v>
      </c>
      <c r="H1" s="111" t="s">
        <v>1126</v>
      </c>
    </row>
    <row r="2" spans="1:13">
      <c r="A2" s="57" t="s">
        <v>1129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2196</v>
      </c>
      <c r="G2" s="56" t="s">
        <v>2196</v>
      </c>
      <c r="H2" s="56" t="s">
        <v>2196</v>
      </c>
      <c r="J2" s="661" t="s">
        <v>1788</v>
      </c>
      <c r="K2" s="661" t="s">
        <v>1128</v>
      </c>
      <c r="L2" s="111" t="s">
        <v>1127</v>
      </c>
      <c r="M2" s="111" t="s">
        <v>1126</v>
      </c>
    </row>
    <row r="3" spans="1:13">
      <c r="A3" s="57" t="s">
        <v>1125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1539</v>
      </c>
      <c r="K3" s="52">
        <v>1.2686335002654654</v>
      </c>
      <c r="L3" s="52">
        <v>-7.420568183873133E-2</v>
      </c>
      <c r="M3" s="52">
        <v>6.0261707988980673E-2</v>
      </c>
    </row>
    <row r="4" spans="1:13">
      <c r="A4" s="57" t="s">
        <v>1124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1540</v>
      </c>
      <c r="K4" s="52">
        <v>1.2053554745779738</v>
      </c>
      <c r="L4" s="52">
        <v>-4.3095582610619076E-2</v>
      </c>
      <c r="M4" s="52">
        <v>7.4670354091560087E-2</v>
      </c>
    </row>
    <row r="5" spans="1:13">
      <c r="A5" s="57" t="s">
        <v>1123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1609</v>
      </c>
      <c r="K5" s="52">
        <v>1.1482486367130851</v>
      </c>
      <c r="L5" s="52">
        <v>-4.2182097579715694E-2</v>
      </c>
      <c r="M5" s="52">
        <v>8.172838280551975E-2</v>
      </c>
    </row>
    <row r="6" spans="1:13">
      <c r="A6" s="57" t="s">
        <v>1122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1608</v>
      </c>
      <c r="K6" s="52">
        <v>1.1705376952440485</v>
      </c>
      <c r="L6" s="52">
        <v>-2.7629312739596568E-2</v>
      </c>
      <c r="M6" s="52">
        <v>8.1082421192250065E-2</v>
      </c>
    </row>
    <row r="7" spans="1:13">
      <c r="A7" s="57" t="s">
        <v>1121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1607</v>
      </c>
      <c r="K7" s="52">
        <v>1.1646017153269761</v>
      </c>
      <c r="L7" s="52">
        <v>-2.0864714086471503E-2</v>
      </c>
      <c r="M7" s="52">
        <v>7.380421313506802E-2</v>
      </c>
    </row>
    <row r="8" spans="1:13">
      <c r="A8" s="57" t="s">
        <v>1120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1606</v>
      </c>
      <c r="K8" s="52">
        <v>1.1280631552771996</v>
      </c>
      <c r="L8" s="52">
        <v>-2.4050940190092018E-2</v>
      </c>
      <c r="M8" s="52">
        <v>8.1152484920990808E-2</v>
      </c>
    </row>
    <row r="9" spans="1:13">
      <c r="A9" s="57" t="s">
        <v>1119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1605</v>
      </c>
      <c r="K9" s="52">
        <v>1.1895787725322946</v>
      </c>
      <c r="L9" s="52">
        <v>-1.8581128541325098E-2</v>
      </c>
      <c r="M9" s="52">
        <v>7.898152770843736E-2</v>
      </c>
    </row>
    <row r="10" spans="1:13">
      <c r="A10" s="57" t="s">
        <v>1118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1604</v>
      </c>
      <c r="K10" s="52">
        <v>1.2325033875419393</v>
      </c>
      <c r="L10" s="52">
        <v>8.3013344485420859E-3</v>
      </c>
      <c r="M10" s="52">
        <v>9.3432701445505861E-2</v>
      </c>
    </row>
    <row r="11" spans="1:13">
      <c r="A11" s="57" t="s">
        <v>1117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1603</v>
      </c>
      <c r="K11" s="52">
        <v>1.2157847485157744</v>
      </c>
      <c r="L11" s="52">
        <v>7.2413009730791789E-3</v>
      </c>
      <c r="M11" s="52">
        <v>9.8207171314740993E-2</v>
      </c>
    </row>
    <row r="12" spans="1:13">
      <c r="A12" s="57" t="s">
        <v>1116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1457</v>
      </c>
      <c r="K12" s="52">
        <v>1.2841711539090683</v>
      </c>
      <c r="L12" s="52">
        <v>5.4448519680871943E-3</v>
      </c>
      <c r="M12" s="52">
        <v>0.10114873937043112</v>
      </c>
    </row>
    <row r="13" spans="1:13">
      <c r="A13" s="57" t="s">
        <v>1115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1602</v>
      </c>
      <c r="K13" s="52">
        <v>1.2644226374233911</v>
      </c>
      <c r="L13" s="52">
        <v>2.9264056186995013E-4</v>
      </c>
      <c r="M13" s="52">
        <v>0.1053051455923415</v>
      </c>
    </row>
    <row r="14" spans="1:13">
      <c r="A14" s="57" t="s">
        <v>1114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1601</v>
      </c>
      <c r="K14" s="52">
        <v>1.184720473947428</v>
      </c>
      <c r="L14" s="52">
        <v>-5.7653398884370821E-3</v>
      </c>
      <c r="M14" s="52">
        <v>0.11568081477021885</v>
      </c>
    </row>
    <row r="15" spans="1:13">
      <c r="A15" s="57" t="s">
        <v>1113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1600</v>
      </c>
      <c r="K15" s="52">
        <v>1.1908388246215451</v>
      </c>
      <c r="L15" s="52">
        <v>-6.7647030973325695E-3</v>
      </c>
      <c r="M15" s="52">
        <v>0.10569711419063221</v>
      </c>
    </row>
    <row r="16" spans="1:13">
      <c r="A16" s="57" t="s">
        <v>1112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1599</v>
      </c>
      <c r="K16" s="52">
        <v>1.244475352197524</v>
      </c>
      <c r="L16" s="52">
        <v>-1.8646881712361618E-2</v>
      </c>
      <c r="M16" s="52">
        <v>9.5178072711994188E-2</v>
      </c>
    </row>
    <row r="17" spans="1:13">
      <c r="A17" s="57" t="s">
        <v>1111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1598</v>
      </c>
      <c r="K17" s="52">
        <v>1.2436891361567972</v>
      </c>
      <c r="L17" s="52">
        <v>-2.5258302295497859E-2</v>
      </c>
      <c r="M17" s="52">
        <v>9.9689088486403898E-2</v>
      </c>
    </row>
    <row r="18" spans="1:13">
      <c r="A18" s="57" t="s">
        <v>1110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1597</v>
      </c>
      <c r="K18" s="52">
        <v>1.2519115131460454</v>
      </c>
      <c r="L18" s="52">
        <v>-2.5311515624564462E-2</v>
      </c>
      <c r="M18" s="52">
        <v>9.048825650521386E-2</v>
      </c>
    </row>
    <row r="19" spans="1:13">
      <c r="A19" s="57" t="s">
        <v>1109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1448</v>
      </c>
      <c r="K19" s="52">
        <v>1.2885230973975657</v>
      </c>
      <c r="L19" s="52">
        <v>-9.8523555488767567E-3</v>
      </c>
      <c r="M19" s="52">
        <v>9.6633813866823681E-2</v>
      </c>
    </row>
    <row r="20" spans="1:13">
      <c r="A20" s="57" t="s">
        <v>1108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1596</v>
      </c>
      <c r="K20" s="52">
        <v>1.3281829980754356</v>
      </c>
      <c r="L20" s="52">
        <v>-1.1274943072866694E-2</v>
      </c>
      <c r="M20" s="52">
        <v>9.5876983397659821E-2</v>
      </c>
    </row>
    <row r="21" spans="1:13">
      <c r="A21" s="57" t="s">
        <v>364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1595</v>
      </c>
      <c r="K21" s="52">
        <v>1.343832996843954</v>
      </c>
      <c r="L21" s="52">
        <v>-1.0649720896125481E-2</v>
      </c>
      <c r="M21" s="52">
        <v>9.9132650561082114E-2</v>
      </c>
    </row>
    <row r="22" spans="1:13">
      <c r="A22" s="57" t="s">
        <v>1107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1594</v>
      </c>
      <c r="K22" s="52">
        <v>1.2779398370122874</v>
      </c>
      <c r="L22" s="52">
        <v>-9.2128868291223576E-3</v>
      </c>
      <c r="M22" s="52">
        <v>9.267104942780624E-2</v>
      </c>
    </row>
    <row r="23" spans="1:13">
      <c r="A23" s="57" t="s">
        <v>1106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1593</v>
      </c>
      <c r="K23" s="52">
        <v>1.2897476630466556</v>
      </c>
      <c r="L23" s="52">
        <v>-1.4949902419437611E-2</v>
      </c>
      <c r="M23" s="52">
        <v>9.2957471712836526E-2</v>
      </c>
    </row>
    <row r="24" spans="1:13">
      <c r="A24" s="57" t="s">
        <v>1105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1592</v>
      </c>
      <c r="K24" s="52">
        <v>1.2865583601152872</v>
      </c>
      <c r="L24" s="52">
        <v>-1.3570994152046656E-2</v>
      </c>
      <c r="M24" s="52">
        <v>8.8233865876754081E-2</v>
      </c>
    </row>
    <row r="25" spans="1:13">
      <c r="A25" s="57" t="s">
        <v>1104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1460</v>
      </c>
      <c r="K25" s="52">
        <v>1.3053729425810587</v>
      </c>
      <c r="L25" s="52">
        <v>-7.7588560347180424E-3</v>
      </c>
      <c r="M25" s="52">
        <v>8.8828695324741469E-2</v>
      </c>
    </row>
    <row r="26" spans="1:13">
      <c r="A26" s="57" t="s">
        <v>1103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1573</v>
      </c>
      <c r="K26" s="52">
        <v>1.3252318689225198</v>
      </c>
      <c r="L26" s="52">
        <v>-5.9427795228796931E-3</v>
      </c>
      <c r="M26" s="52">
        <v>8.6645932549324511E-2</v>
      </c>
    </row>
    <row r="27" spans="1:13">
      <c r="A27" s="57" t="s">
        <v>1102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1640</v>
      </c>
      <c r="K27" s="52">
        <v>1.3125421939666242</v>
      </c>
      <c r="L27" s="52">
        <v>-1.311803425835889E-2</v>
      </c>
      <c r="M27" s="52">
        <v>7.9260046367851666E-2</v>
      </c>
    </row>
    <row r="28" spans="1:13">
      <c r="A28" s="57" t="s">
        <v>1101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1641</v>
      </c>
      <c r="K28" s="52">
        <v>1.3327872364176137</v>
      </c>
      <c r="L28" s="52">
        <v>-2.3177030304152413E-2</v>
      </c>
      <c r="M28" s="52">
        <v>7.6026770667822152E-2</v>
      </c>
    </row>
    <row r="29" spans="1:13">
      <c r="A29" s="57" t="s">
        <v>1100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1642</v>
      </c>
      <c r="K29" s="52">
        <v>1.3187054975133297</v>
      </c>
      <c r="L29" s="52">
        <v>-3.6044525265884086E-2</v>
      </c>
      <c r="M29" s="52">
        <v>7.614286400999859E-2</v>
      </c>
    </row>
    <row r="30" spans="1:13">
      <c r="A30" s="57" t="s">
        <v>1099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1643</v>
      </c>
      <c r="K30" s="52">
        <v>1.2553574566558723</v>
      </c>
      <c r="L30" s="52">
        <v>-3.8509120677819308E-2</v>
      </c>
      <c r="M30" s="52">
        <v>7.4985002999400141E-2</v>
      </c>
    </row>
    <row r="31" spans="1:13">
      <c r="A31" s="57" t="s">
        <v>1098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1644</v>
      </c>
      <c r="K31" s="52">
        <v>1.2176827345604786</v>
      </c>
      <c r="L31" s="52">
        <v>-4.05055253992197E-2</v>
      </c>
      <c r="M31" s="52">
        <v>7.0363086958607157E-2</v>
      </c>
    </row>
    <row r="32" spans="1:13">
      <c r="A32" s="57" t="s">
        <v>1097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1645</v>
      </c>
      <c r="K32" s="52">
        <v>1.1659740577854478</v>
      </c>
      <c r="L32" s="52">
        <v>-4.3113728511934291E-2</v>
      </c>
      <c r="M32" s="52">
        <v>6.8550121898752314E-2</v>
      </c>
    </row>
    <row r="33" spans="1:13">
      <c r="A33" s="57" t="s">
        <v>1096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1646</v>
      </c>
      <c r="K33" s="52">
        <v>1.0998462535125255</v>
      </c>
      <c r="L33" s="52">
        <v>-4.6392510988909952E-2</v>
      </c>
      <c r="M33" s="52">
        <v>7.3663938372652948E-2</v>
      </c>
    </row>
    <row r="34" spans="1:13">
      <c r="A34" s="57" t="s">
        <v>1095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1647</v>
      </c>
      <c r="K34" s="52">
        <v>1.0528535884657928</v>
      </c>
      <c r="L34" s="52">
        <v>-8.1211184410278969E-2</v>
      </c>
      <c r="M34" s="52">
        <v>5.2679382379654971E-2</v>
      </c>
    </row>
    <row r="35" spans="1:13">
      <c r="A35" s="57" t="s">
        <v>1094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1648</v>
      </c>
      <c r="K35" s="52">
        <v>1.0548657579147225</v>
      </c>
      <c r="L35" s="52">
        <v>-8.4973471895803288E-2</v>
      </c>
      <c r="M35" s="52">
        <v>5.333189225540691E-2</v>
      </c>
    </row>
    <row r="36" spans="1:13">
      <c r="A36" s="57" t="s">
        <v>1093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1649</v>
      </c>
      <c r="K36" s="52">
        <v>0.99846036528400584</v>
      </c>
      <c r="L36" s="52">
        <v>-9.4187720052803292E-2</v>
      </c>
      <c r="M36" s="52">
        <v>3.0648575827559643E-2</v>
      </c>
    </row>
    <row r="37" spans="1:13">
      <c r="A37" s="57" t="s">
        <v>1092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1637</v>
      </c>
      <c r="K37" s="52">
        <v>0.91641223956204376</v>
      </c>
      <c r="L37" s="52">
        <v>-9.1811391223155958E-2</v>
      </c>
      <c r="M37" s="52">
        <v>2.284920482851116E-2</v>
      </c>
    </row>
    <row r="38" spans="1:13">
      <c r="A38" s="57" t="s">
        <v>1091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1650</v>
      </c>
      <c r="K38" s="52">
        <v>0.91012779186791271</v>
      </c>
      <c r="L38" s="52">
        <v>-9.9222997064243978E-2</v>
      </c>
      <c r="M38" s="52">
        <v>3.1315739147064425E-2</v>
      </c>
    </row>
    <row r="39" spans="1:13">
      <c r="A39" s="57" t="s">
        <v>1090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1651</v>
      </c>
      <c r="K39" s="52">
        <v>0.9411745599201955</v>
      </c>
      <c r="L39" s="52">
        <v>-0.10092337899289638</v>
      </c>
      <c r="M39" s="52">
        <v>3.0644466771924783E-2</v>
      </c>
    </row>
    <row r="40" spans="1:13">
      <c r="A40" s="57" t="s">
        <v>1089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1652</v>
      </c>
      <c r="K40" s="52">
        <v>0.98332429554047707</v>
      </c>
      <c r="L40" s="52">
        <v>-8.294198163861044E-2</v>
      </c>
      <c r="M40" s="52">
        <v>4.3276723922121452E-2</v>
      </c>
    </row>
    <row r="41" spans="1:13">
      <c r="A41" s="57" t="s">
        <v>1088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1653</v>
      </c>
      <c r="K41" s="52">
        <v>0.97916410768433737</v>
      </c>
      <c r="L41" s="52">
        <v>-7.7781352502317769E-2</v>
      </c>
      <c r="M41" s="52">
        <v>4.676171475840607E-2</v>
      </c>
    </row>
    <row r="42" spans="1:13">
      <c r="A42" s="57" t="s">
        <v>1087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1654</v>
      </c>
      <c r="K42" s="52">
        <v>1.0338158006328841</v>
      </c>
      <c r="L42" s="52">
        <v>-7.5596664430173544E-2</v>
      </c>
      <c r="M42" s="52">
        <v>7.5157201317496813E-2</v>
      </c>
    </row>
    <row r="43" spans="1:13">
      <c r="A43" s="57" t="s">
        <v>1086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1655</v>
      </c>
      <c r="K43" s="52">
        <v>0.99656632630069875</v>
      </c>
      <c r="L43" s="52">
        <v>-6.7286295273173757E-2</v>
      </c>
      <c r="M43" s="52">
        <v>7.5760603487036171E-2</v>
      </c>
    </row>
    <row r="44" spans="1:13">
      <c r="A44" s="57" t="s">
        <v>1085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1656</v>
      </c>
      <c r="K44" s="52">
        <v>1.000292381256759</v>
      </c>
      <c r="L44" s="52">
        <v>-4.7252865364509455E-2</v>
      </c>
      <c r="M44" s="52">
        <v>7.2317959956170963E-2</v>
      </c>
    </row>
    <row r="45" spans="1:13">
      <c r="A45" s="57" t="s">
        <v>1084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1657</v>
      </c>
      <c r="K45" s="52">
        <v>0.9990070992079727</v>
      </c>
      <c r="L45" s="52">
        <v>-5.0343738405263516E-2</v>
      </c>
      <c r="M45" s="52">
        <v>7.6491630417170331E-2</v>
      </c>
    </row>
    <row r="46" spans="1:13">
      <c r="A46" s="57" t="s">
        <v>1083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1658</v>
      </c>
      <c r="K46" s="52">
        <v>0.98077930226534527</v>
      </c>
      <c r="L46" s="52">
        <v>-4.6981114883007713E-2</v>
      </c>
      <c r="M46" s="52">
        <v>7.3362924542416774E-2</v>
      </c>
    </row>
    <row r="47" spans="1:13">
      <c r="A47" s="57" t="s">
        <v>1082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1662</v>
      </c>
      <c r="K47" s="52">
        <v>0.96965343258952008</v>
      </c>
      <c r="L47" s="52">
        <v>-6.1827504474435413E-2</v>
      </c>
      <c r="M47" s="52">
        <v>5.5846853977047806E-2</v>
      </c>
    </row>
    <row r="48" spans="1:13">
      <c r="A48" s="57" t="s">
        <v>1081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1663</v>
      </c>
      <c r="K48" s="52">
        <v>0.9664312624442517</v>
      </c>
      <c r="L48" s="52">
        <v>-7.5680592927387491E-2</v>
      </c>
      <c r="M48" s="52">
        <v>4.8158361236950942E-2</v>
      </c>
    </row>
    <row r="49" spans="1:13">
      <c r="A49" s="57" t="s">
        <v>1080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1664</v>
      </c>
      <c r="K49" s="52">
        <v>1.0160258323083413</v>
      </c>
      <c r="L49" s="52">
        <v>-9.4313122331180388E-2</v>
      </c>
      <c r="M49" s="52">
        <v>4.051321317783807E-2</v>
      </c>
    </row>
    <row r="50" spans="1:13">
      <c r="A50" s="57" t="s">
        <v>1079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1665</v>
      </c>
      <c r="K50" s="52">
        <v>1.00941511524998</v>
      </c>
      <c r="L50" s="52">
        <v>-9.4283107538175592E-2</v>
      </c>
      <c r="M50" s="52">
        <v>4.9337910740559154E-2</v>
      </c>
    </row>
    <row r="51" spans="1:13">
      <c r="A51" s="57" t="s">
        <v>1078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1666</v>
      </c>
      <c r="K51" s="52">
        <v>0.98614857093659714</v>
      </c>
      <c r="L51" s="52">
        <v>-9.7078025328768969E-2</v>
      </c>
      <c r="M51" s="52">
        <v>4.1944755687630897E-2</v>
      </c>
    </row>
    <row r="52" spans="1:13">
      <c r="A52" s="57" t="s">
        <v>1077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1667</v>
      </c>
      <c r="K52" s="52">
        <v>1.0775583582841137</v>
      </c>
      <c r="L52" s="52">
        <v>-8.8008817320804678E-2</v>
      </c>
      <c r="M52" s="52">
        <v>4.0918115345503825E-2</v>
      </c>
    </row>
    <row r="53" spans="1:13">
      <c r="A53" s="57" t="s">
        <v>1076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1668</v>
      </c>
      <c r="K53" s="52">
        <v>1.0812534339631164</v>
      </c>
      <c r="L53" s="52">
        <v>-8.4492727901133047E-2</v>
      </c>
      <c r="M53" s="52">
        <v>4.336870669186399E-2</v>
      </c>
    </row>
    <row r="54" spans="1:13">
      <c r="A54" s="57" t="s">
        <v>1075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1669</v>
      </c>
      <c r="K54" s="52">
        <v>1.0796652377460449</v>
      </c>
      <c r="L54" s="52">
        <v>-6.8841162718056959E-2</v>
      </c>
      <c r="M54" s="52">
        <v>4.9328663164039721E-2</v>
      </c>
    </row>
    <row r="55" spans="1:13">
      <c r="A55" s="57" t="s">
        <v>1074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1670</v>
      </c>
      <c r="K55" s="52">
        <v>1.1363092702293329</v>
      </c>
      <c r="L55" s="52">
        <v>-7.4671280934769602E-2</v>
      </c>
      <c r="M55" s="52">
        <v>4.0820302986019685E-2</v>
      </c>
    </row>
    <row r="56" spans="1:13">
      <c r="A56" s="57" t="s">
        <v>1073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1435</v>
      </c>
      <c r="K56" s="52">
        <v>1.1453737980781851</v>
      </c>
      <c r="L56" s="52">
        <v>-5.397610611862913E-2</v>
      </c>
      <c r="M56" s="52">
        <v>5.2164968652037569E-2</v>
      </c>
    </row>
    <row r="57" spans="1:13">
      <c r="A57" s="57" t="s">
        <v>1072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1671</v>
      </c>
      <c r="K57" s="52">
        <v>1.1350441603180847</v>
      </c>
      <c r="L57" s="52">
        <v>-3.6756354387129098E-2</v>
      </c>
      <c r="M57" s="52">
        <v>5.7363350373574651E-2</v>
      </c>
    </row>
    <row r="58" spans="1:13">
      <c r="A58" s="57" t="s">
        <v>1071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1672</v>
      </c>
      <c r="K58" s="52">
        <v>1.1546936355916886</v>
      </c>
      <c r="L58" s="52">
        <v>-1.5666858686469887E-2</v>
      </c>
      <c r="M58" s="52">
        <v>7.4760287654814128E-2</v>
      </c>
    </row>
    <row r="59" spans="1:13">
      <c r="A59" s="57" t="s">
        <v>1070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1673</v>
      </c>
      <c r="K59" s="52">
        <v>1.1480595181106508</v>
      </c>
      <c r="L59" s="52">
        <v>1.5776443268815665E-3</v>
      </c>
      <c r="M59" s="52">
        <v>6.0998884620151239E-2</v>
      </c>
    </row>
    <row r="60" spans="1:13">
      <c r="A60" s="57" t="s">
        <v>1069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1674</v>
      </c>
      <c r="K60" s="52">
        <v>1.1405513439836139</v>
      </c>
      <c r="L60" s="52">
        <v>9.5920042946915363E-3</v>
      </c>
      <c r="M60" s="52">
        <v>5.3580259123726659E-2</v>
      </c>
    </row>
    <row r="61" spans="1:13">
      <c r="A61" s="57" t="s">
        <v>1068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1675</v>
      </c>
      <c r="K61" s="52">
        <v>1.0571323219645046</v>
      </c>
      <c r="L61" s="52">
        <v>1.3668232385661172E-2</v>
      </c>
      <c r="M61" s="52">
        <v>5.3118811881188055E-2</v>
      </c>
    </row>
    <row r="62" spans="1:13">
      <c r="A62" s="57" t="s">
        <v>1067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1676</v>
      </c>
      <c r="K62" s="52">
        <v>1.058972399935767</v>
      </c>
      <c r="L62" s="52">
        <v>2.3671174987292209E-2</v>
      </c>
      <c r="M62" s="52">
        <v>5.812227938266723E-2</v>
      </c>
    </row>
    <row r="63" spans="1:13">
      <c r="A63" s="57" t="s">
        <v>362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1677</v>
      </c>
      <c r="K63" s="52">
        <v>0.94814959245376484</v>
      </c>
      <c r="L63" s="52">
        <v>1.4304770247670628E-2</v>
      </c>
      <c r="M63" s="52">
        <v>5.721516474791577E-2</v>
      </c>
    </row>
    <row r="64" spans="1:13">
      <c r="A64" s="57" t="s">
        <v>1066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1476</v>
      </c>
      <c r="K64" s="52">
        <v>0.86041045219696444</v>
      </c>
      <c r="L64" s="52">
        <v>9.56624710136178E-3</v>
      </c>
      <c r="M64" s="52">
        <v>5.2121332030815148E-2</v>
      </c>
    </row>
    <row r="65" spans="1:13">
      <c r="A65" s="57" t="s">
        <v>1065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1678</v>
      </c>
      <c r="K65" s="52">
        <v>0.91196538406164396</v>
      </c>
      <c r="L65" s="52">
        <v>1.4391710122517942E-2</v>
      </c>
      <c r="M65" s="52">
        <v>5.5215178615544369E-2</v>
      </c>
    </row>
    <row r="66" spans="1:13">
      <c r="A66" s="57" t="s">
        <v>1064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1659</v>
      </c>
      <c r="K66" s="52">
        <v>0.91117795635655918</v>
      </c>
      <c r="L66" s="52">
        <v>1.4413191267475423E-2</v>
      </c>
      <c r="M66" s="52">
        <v>6.4512917517049129E-2</v>
      </c>
    </row>
    <row r="67" spans="1:13">
      <c r="A67" s="57" t="s">
        <v>1063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1726</v>
      </c>
      <c r="K67" s="52">
        <v>0.97974986794045726</v>
      </c>
      <c r="L67" s="52">
        <v>-4.422695981328606E-3</v>
      </c>
      <c r="M67" s="52">
        <v>6.3051388127398633E-2</v>
      </c>
    </row>
    <row r="68" spans="1:13">
      <c r="A68" s="57" t="s">
        <v>1062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1727</v>
      </c>
      <c r="K68" s="52">
        <v>0.94474845648914885</v>
      </c>
      <c r="L68" s="52">
        <v>-2.0939417994540022E-2</v>
      </c>
      <c r="M68" s="52">
        <v>6.7638659251465505E-2</v>
      </c>
    </row>
    <row r="69" spans="1:13">
      <c r="A69" s="57" t="s">
        <v>1061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1728</v>
      </c>
      <c r="K69" s="52">
        <v>0.90467794375912103</v>
      </c>
      <c r="L69" s="52">
        <v>-3.1794963965282586E-2</v>
      </c>
      <c r="M69" s="52">
        <v>4.520245398773004E-2</v>
      </c>
    </row>
    <row r="70" spans="1:13">
      <c r="A70" s="57" t="s">
        <v>1060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1729</v>
      </c>
      <c r="K70" s="52">
        <v>0.89784714220395956</v>
      </c>
      <c r="L70" s="52">
        <v>-3.7920084424617362E-2</v>
      </c>
      <c r="M70" s="52">
        <v>4.7630191653939002E-2</v>
      </c>
    </row>
    <row r="71" spans="1:13">
      <c r="A71" s="57" t="s">
        <v>1059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1730</v>
      </c>
      <c r="K71" s="52">
        <v>0.82255095402426526</v>
      </c>
      <c r="L71" s="52">
        <v>-3.8269116320144292E-2</v>
      </c>
      <c r="M71" s="52">
        <v>4.4886922320550582E-2</v>
      </c>
    </row>
    <row r="72" spans="1:13">
      <c r="A72" s="57" t="s">
        <v>1058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1731</v>
      </c>
      <c r="K72" s="52">
        <v>0.79757413820974365</v>
      </c>
      <c r="L72" s="52">
        <v>-4.3039330031930501E-2</v>
      </c>
      <c r="M72" s="52">
        <v>4.2667974497302641E-2</v>
      </c>
    </row>
    <row r="73" spans="1:13">
      <c r="A73" s="57" t="s">
        <v>1057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1732</v>
      </c>
      <c r="K73" s="52">
        <v>0.74006113995222123</v>
      </c>
      <c r="L73" s="52">
        <v>-4.5656479152170415E-2</v>
      </c>
      <c r="M73" s="52">
        <v>2.8728035603846624E-2</v>
      </c>
    </row>
    <row r="74" spans="1:13">
      <c r="A74" s="57" t="s">
        <v>1056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1733</v>
      </c>
      <c r="K74" s="52">
        <v>0.67150455141873056</v>
      </c>
      <c r="L74" s="52">
        <v>-5.4594943822372399E-2</v>
      </c>
      <c r="M74" s="52">
        <v>1.3097481997003557E-2</v>
      </c>
    </row>
    <row r="75" spans="1:13">
      <c r="A75" s="57" t="s">
        <v>1055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1458</v>
      </c>
      <c r="K75" s="52">
        <v>0.67436788994486396</v>
      </c>
      <c r="L75" s="52">
        <v>-5.1819571865443503E-2</v>
      </c>
      <c r="M75" s="52">
        <v>1.5736974627154732E-2</v>
      </c>
    </row>
    <row r="76" spans="1:13">
      <c r="A76" s="57" t="s">
        <v>1054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1734</v>
      </c>
      <c r="K76" s="52">
        <v>0.70088952795982551</v>
      </c>
      <c r="L76" s="52">
        <v>-3.8838672215232739E-2</v>
      </c>
      <c r="M76" s="52">
        <v>2.206634517024697E-2</v>
      </c>
    </row>
    <row r="77" spans="1:13">
      <c r="A77" s="57" t="s">
        <v>1053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1436</v>
      </c>
      <c r="K77" s="52">
        <v>0.72941868717978586</v>
      </c>
      <c r="L77" s="52">
        <v>-3.9486778161019531E-2</v>
      </c>
      <c r="M77" s="52">
        <v>1.5770260403991321E-2</v>
      </c>
    </row>
    <row r="78" spans="1:13">
      <c r="A78" s="57" t="s">
        <v>1052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1735</v>
      </c>
      <c r="K78" s="52">
        <v>0.70828381640675064</v>
      </c>
      <c r="L78" s="52">
        <v>-1.7167797870488943E-2</v>
      </c>
      <c r="M78" s="52">
        <v>2.734528971225858E-2</v>
      </c>
    </row>
    <row r="79" spans="1:13">
      <c r="A79" s="57" t="s">
        <v>1051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1736</v>
      </c>
      <c r="K79" s="52">
        <v>0.77445932816912433</v>
      </c>
      <c r="L79" s="52">
        <v>-1.036071141691397E-2</v>
      </c>
      <c r="M79" s="52">
        <v>2.2906050561519731E-2</v>
      </c>
    </row>
    <row r="80" spans="1:13">
      <c r="A80" s="57" t="s">
        <v>1050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1737</v>
      </c>
      <c r="K80" s="52">
        <v>0.83839317180931072</v>
      </c>
      <c r="L80" s="52">
        <v>1.2229030637870286E-2</v>
      </c>
      <c r="M80" s="52">
        <v>2.4408320569198283E-2</v>
      </c>
    </row>
    <row r="81" spans="1:13">
      <c r="A81" s="57" t="s">
        <v>1049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1738</v>
      </c>
      <c r="K81" s="52">
        <v>0.80367782044107838</v>
      </c>
      <c r="L81" s="52">
        <v>1.8684292598517116E-2</v>
      </c>
      <c r="M81" s="52">
        <v>2.36274848320428E-2</v>
      </c>
    </row>
    <row r="82" spans="1:13">
      <c r="A82" s="57" t="s">
        <v>1048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1454</v>
      </c>
      <c r="K82" s="52">
        <v>0.76709325765665626</v>
      </c>
      <c r="L82" s="52">
        <v>3.2242028265038192E-2</v>
      </c>
      <c r="M82" s="52">
        <v>3.345061697804641E-2</v>
      </c>
    </row>
    <row r="83" spans="1:13">
      <c r="A83" s="57" t="s">
        <v>1047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1461</v>
      </c>
      <c r="K83" s="52">
        <v>0.76526105362988717</v>
      </c>
      <c r="L83" s="52">
        <v>4.2956398948090113E-2</v>
      </c>
      <c r="M83" s="52">
        <v>4.944363325109502E-2</v>
      </c>
    </row>
    <row r="84" spans="1:13">
      <c r="A84" s="57" t="s">
        <v>1046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1739</v>
      </c>
      <c r="K84" s="52">
        <v>0.7711302068795105</v>
      </c>
      <c r="L84" s="52">
        <v>5.090972528656601E-2</v>
      </c>
      <c r="M84" s="52">
        <v>5.7909390027841123E-2</v>
      </c>
    </row>
    <row r="85" spans="1:13">
      <c r="A85" s="57" t="s">
        <v>1045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1740</v>
      </c>
      <c r="K85" s="52">
        <v>0.66881827116607551</v>
      </c>
      <c r="L85" s="52">
        <v>5.7585394218201635E-2</v>
      </c>
      <c r="M85" s="52">
        <v>5.9840225091694732E-2</v>
      </c>
    </row>
    <row r="86" spans="1:13">
      <c r="A86" s="57" t="s">
        <v>1044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1741</v>
      </c>
      <c r="K86" s="52">
        <v>0.65271726663680352</v>
      </c>
      <c r="L86" s="52">
        <v>4.4533138342168987E-2</v>
      </c>
      <c r="M86" s="52">
        <v>4.3598752907408445E-2</v>
      </c>
    </row>
    <row r="87" spans="1:13">
      <c r="A87" s="57" t="s">
        <v>1043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1429</v>
      </c>
      <c r="K87" s="52">
        <v>0.68543375548231533</v>
      </c>
      <c r="L87" s="52">
        <v>5.1204115033902209E-2</v>
      </c>
      <c r="M87" s="52">
        <v>4.3995477559848561E-2</v>
      </c>
    </row>
    <row r="88" spans="1:13">
      <c r="A88" s="57" t="s">
        <v>1042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1787</v>
      </c>
      <c r="K88" s="52">
        <v>0.6216692703941864</v>
      </c>
      <c r="L88" s="52">
        <v>4.8565907241659989E-2</v>
      </c>
      <c r="M88" s="52">
        <v>4.9514227942989653E-2</v>
      </c>
    </row>
    <row r="89" spans="1:13">
      <c r="A89" s="57" t="s">
        <v>1041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1786</v>
      </c>
      <c r="K89" s="52">
        <v>0.60184230196687061</v>
      </c>
      <c r="L89" s="52">
        <v>5.6083741086233374E-2</v>
      </c>
      <c r="M89" s="52">
        <v>4.4996297210565084E-2</v>
      </c>
    </row>
    <row r="90" spans="1:13">
      <c r="A90" s="57" t="s">
        <v>1040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1785</v>
      </c>
      <c r="K90" s="52">
        <v>0.62941576503004359</v>
      </c>
      <c r="L90" s="52">
        <v>6.1158252446940509E-2</v>
      </c>
      <c r="M90" s="52">
        <v>4.3026706231453993E-2</v>
      </c>
    </row>
    <row r="91" spans="1:13">
      <c r="A91" s="57" t="s">
        <v>1039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1784</v>
      </c>
      <c r="K91" s="52">
        <v>0.67096640004489561</v>
      </c>
      <c r="L91" s="52">
        <v>8.4285922501926125E-2</v>
      </c>
      <c r="M91" s="52">
        <v>5.6333100069979158E-2</v>
      </c>
    </row>
    <row r="92" spans="1:13">
      <c r="A92" s="57" t="s">
        <v>1038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1783</v>
      </c>
      <c r="K92" s="52">
        <v>0.70512626753562357</v>
      </c>
      <c r="L92" s="52">
        <v>0.10731860867740406</v>
      </c>
      <c r="M92" s="52">
        <v>5.9563420044363768E-2</v>
      </c>
    </row>
    <row r="93" spans="1:13">
      <c r="A93" s="57" t="s">
        <v>1037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1782</v>
      </c>
      <c r="K93" s="52">
        <v>0.72757022007780092</v>
      </c>
      <c r="L93" s="52">
        <v>0.1250822630294024</v>
      </c>
      <c r="M93" s="52">
        <v>4.78366735343696E-2</v>
      </c>
    </row>
    <row r="94" spans="1:13">
      <c r="A94" s="57" t="s">
        <v>1036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1781</v>
      </c>
      <c r="K94" s="52">
        <v>0.68677246855258001</v>
      </c>
      <c r="L94" s="52">
        <v>0.1343705045553838</v>
      </c>
      <c r="M94" s="52">
        <v>4.5660508888114348E-2</v>
      </c>
    </row>
    <row r="95" spans="1:13">
      <c r="A95" s="57" t="s">
        <v>1035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1780</v>
      </c>
      <c r="K95" s="52">
        <v>0.66648869798247468</v>
      </c>
      <c r="L95" s="52">
        <v>0.14593495934959355</v>
      </c>
      <c r="M95" s="52">
        <v>5.7925616547334968E-2</v>
      </c>
    </row>
    <row r="96" spans="1:13">
      <c r="A96" s="57" t="s">
        <v>1034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1779</v>
      </c>
      <c r="K96" s="52">
        <v>0.66801209921289129</v>
      </c>
      <c r="L96" s="52">
        <v>0.10782631740452131</v>
      </c>
      <c r="M96" s="52">
        <v>4.5332678615271238E-2</v>
      </c>
    </row>
    <row r="97" spans="1:13">
      <c r="A97" s="57" t="s">
        <v>1033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1778</v>
      </c>
      <c r="K97" s="52">
        <v>0.65057000645411689</v>
      </c>
      <c r="L97" s="52">
        <v>7.9915101582201054E-2</v>
      </c>
      <c r="M97" s="52">
        <v>3.8471387286761249E-2</v>
      </c>
    </row>
    <row r="98" spans="1:13">
      <c r="A98" s="57" t="s">
        <v>1032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1455</v>
      </c>
      <c r="K98" s="52">
        <v>0.66163575492049476</v>
      </c>
      <c r="L98" s="52">
        <v>6.8818217255717462E-2</v>
      </c>
      <c r="M98" s="52">
        <v>3.4212575433132164E-2</v>
      </c>
    </row>
    <row r="99" spans="1:13">
      <c r="A99" s="57" t="s">
        <v>1031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1777</v>
      </c>
      <c r="K99" s="52">
        <v>0.66515894891284644</v>
      </c>
      <c r="L99" s="52">
        <v>6.393720147524129E-2</v>
      </c>
      <c r="M99" s="52">
        <v>3.7042438384133014E-2</v>
      </c>
    </row>
    <row r="100" spans="1:13">
      <c r="A100" s="57" t="s">
        <v>1030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1776</v>
      </c>
      <c r="K100" s="52">
        <v>0.65906760871397352</v>
      </c>
      <c r="L100" s="52">
        <v>5.1961663660092361E-2</v>
      </c>
      <c r="M100" s="52">
        <v>2.6734594856865801E-2</v>
      </c>
    </row>
    <row r="101" spans="1:13">
      <c r="A101" s="57" t="s">
        <v>1029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1775</v>
      </c>
      <c r="K101" s="52">
        <v>0.66576532952362544</v>
      </c>
      <c r="L101" s="52">
        <v>7.5663312923704984E-2</v>
      </c>
      <c r="M101" s="52">
        <v>2.8070107183846726E-2</v>
      </c>
    </row>
    <row r="102" spans="1:13">
      <c r="A102" s="57" t="s">
        <v>1028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1774</v>
      </c>
      <c r="K102" s="52">
        <v>0.67345657207158105</v>
      </c>
      <c r="L102" s="52">
        <v>8.2147272127905069E-2</v>
      </c>
      <c r="M102" s="52">
        <v>2.8319789791251049E-2</v>
      </c>
    </row>
    <row r="103" spans="1:13">
      <c r="A103" s="57" t="s">
        <v>1027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1556</v>
      </c>
      <c r="K103" s="52">
        <v>0.66139866978904216</v>
      </c>
      <c r="L103" s="52">
        <v>8.8689065717449056E-2</v>
      </c>
      <c r="M103" s="52">
        <v>4.0667618531829985E-2</v>
      </c>
    </row>
    <row r="104" spans="1:13">
      <c r="A104" s="57" t="s">
        <v>360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1773</v>
      </c>
      <c r="K104" s="52">
        <v>0.66303622247863414</v>
      </c>
      <c r="L104" s="52">
        <v>9.4345872756257831E-2</v>
      </c>
      <c r="M104" s="52">
        <v>4.9203766701178209E-2</v>
      </c>
    </row>
    <row r="105" spans="1:13">
      <c r="A105" s="57" t="s">
        <v>1026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1772</v>
      </c>
      <c r="K105" s="52">
        <v>0.67586020001725355</v>
      </c>
      <c r="L105" s="52">
        <v>8.6619703761852573E-2</v>
      </c>
      <c r="M105" s="52">
        <v>5.0325315457413256E-2</v>
      </c>
    </row>
    <row r="106" spans="1:13">
      <c r="A106" s="57" t="s">
        <v>1025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1886</v>
      </c>
      <c r="K106" s="52">
        <v>0.70911347376933032</v>
      </c>
      <c r="L106" s="52">
        <v>7.4104149791582197E-2</v>
      </c>
      <c r="M106" s="52">
        <v>3.2966765014264432E-2</v>
      </c>
    </row>
    <row r="107" spans="1:13">
      <c r="A107" s="57" t="s">
        <v>1024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1887</v>
      </c>
      <c r="K107" s="52">
        <v>0.76180033498945887</v>
      </c>
      <c r="L107" s="52">
        <v>7.0000690863131876E-2</v>
      </c>
      <c r="M107" s="52">
        <v>2.7262124599086279E-2</v>
      </c>
    </row>
    <row r="108" spans="1:13">
      <c r="A108" s="57" t="s">
        <v>1023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1888</v>
      </c>
      <c r="K108" s="52">
        <v>0.75454038159103365</v>
      </c>
      <c r="L108" s="52">
        <v>6.5930730236464452E-2</v>
      </c>
      <c r="M108" s="52">
        <v>2.6040151294733693E-2</v>
      </c>
    </row>
    <row r="109" spans="1:13">
      <c r="A109" s="57" t="s">
        <v>1022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1889</v>
      </c>
      <c r="K109" s="52">
        <v>0.75476381725582242</v>
      </c>
      <c r="L109" s="52">
        <v>7.7381809208496799E-2</v>
      </c>
      <c r="M109" s="52">
        <v>1.8715274393215742E-2</v>
      </c>
    </row>
    <row r="110" spans="1:13">
      <c r="A110" s="57" t="s">
        <v>1021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1890</v>
      </c>
      <c r="K110" s="52">
        <v>0.77123900196456474</v>
      </c>
      <c r="L110" s="52">
        <v>7.9883902198884194E-2</v>
      </c>
      <c r="M110" s="52">
        <v>2.468289338361318E-2</v>
      </c>
    </row>
    <row r="111" spans="1:13">
      <c r="A111" s="57" t="s">
        <v>1020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1891</v>
      </c>
      <c r="K111" s="52">
        <v>0.83697825263105052</v>
      </c>
      <c r="L111" s="52">
        <v>7.1054287172193975E-2</v>
      </c>
      <c r="M111" s="52">
        <v>2.3278157645750586E-2</v>
      </c>
    </row>
    <row r="112" spans="1:13">
      <c r="A112" s="57" t="s">
        <v>1019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1892</v>
      </c>
      <c r="K112" s="52">
        <v>0.91435660069624869</v>
      </c>
      <c r="L112" s="52">
        <v>6.7780087448928272E-2</v>
      </c>
      <c r="M112" s="52">
        <v>2.1399737366859517E-2</v>
      </c>
    </row>
    <row r="113" spans="1:13">
      <c r="A113" s="57" t="s">
        <v>1018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1465</v>
      </c>
      <c r="K113" s="52">
        <v>0.9150431100994143</v>
      </c>
      <c r="L113" s="52">
        <v>6.1275710088148916E-2</v>
      </c>
      <c r="M113" s="52">
        <v>2.9702002931118798E-2</v>
      </c>
    </row>
    <row r="114" spans="1:13">
      <c r="A114" s="57" t="s">
        <v>1017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1418</v>
      </c>
      <c r="K114" s="52">
        <v>0.9589073291482495</v>
      </c>
      <c r="L114" s="52">
        <v>4.6093962709369274E-2</v>
      </c>
      <c r="M114" s="52">
        <v>3.5689739813451249E-2</v>
      </c>
    </row>
    <row r="115" spans="1:13">
      <c r="A115" s="57" t="s">
        <v>1016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1893</v>
      </c>
      <c r="K115" s="52">
        <v>1.0176431088907489</v>
      </c>
      <c r="L115" s="52">
        <v>2.9579157520436272E-2</v>
      </c>
      <c r="M115" s="52">
        <v>2.9909989130302073E-2</v>
      </c>
    </row>
    <row r="116" spans="1:13">
      <c r="A116" s="57" t="s">
        <v>1015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1894</v>
      </c>
      <c r="K116" s="52">
        <v>1.008261765309844</v>
      </c>
      <c r="L116" s="52">
        <v>3.3072749374895016E-2</v>
      </c>
      <c r="M116" s="52">
        <v>4.0128273911134826E-2</v>
      </c>
    </row>
    <row r="117" spans="1:13">
      <c r="A117" s="57" t="s">
        <v>1014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1895</v>
      </c>
      <c r="K117" s="52">
        <v>0.9997499945882371</v>
      </c>
      <c r="L117" s="52">
        <v>3.0812198216094489E-2</v>
      </c>
      <c r="M117" s="52">
        <v>3.1811828216127713E-2</v>
      </c>
    </row>
    <row r="118" spans="1:13">
      <c r="A118" s="57" t="s">
        <v>1013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1896</v>
      </c>
      <c r="K118" s="52">
        <v>1.02648497872985</v>
      </c>
      <c r="L118" s="52">
        <v>3.6342124722701374E-2</v>
      </c>
      <c r="M118" s="52">
        <v>2.0487106017191836E-2</v>
      </c>
    </row>
    <row r="119" spans="1:13">
      <c r="A119" s="57" t="s">
        <v>1012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1897</v>
      </c>
      <c r="K119" s="52">
        <v>1.0342454846904685</v>
      </c>
      <c r="L119" s="52">
        <v>4.7499276382110267E-2</v>
      </c>
      <c r="M119" s="52">
        <v>1.8133231532735383E-2</v>
      </c>
    </row>
    <row r="120" spans="1:13">
      <c r="A120" s="57" t="s">
        <v>1011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1898</v>
      </c>
      <c r="K120" s="52">
        <v>1.0312431531117432</v>
      </c>
      <c r="L120" s="52">
        <v>8.1550389498363796E-2</v>
      </c>
      <c r="M120" s="52">
        <v>2.1890821175090558E-2</v>
      </c>
    </row>
    <row r="121" spans="1:13">
      <c r="A121" s="57" t="s">
        <v>1010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1899</v>
      </c>
      <c r="K121" s="52">
        <v>1.0569793434285328</v>
      </c>
      <c r="L121" s="52">
        <v>0.10864669168176011</v>
      </c>
      <c r="M121" s="52">
        <v>2.4442846872753332E-2</v>
      </c>
    </row>
    <row r="122" spans="1:13">
      <c r="A122" s="57" t="s">
        <v>1009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1408</v>
      </c>
      <c r="K122" s="52">
        <v>1.0616074562099835</v>
      </c>
      <c r="L122" s="52">
        <v>0.12383178055443023</v>
      </c>
      <c r="M122" s="52">
        <v>3.16962562717098E-2</v>
      </c>
    </row>
    <row r="123" spans="1:13">
      <c r="A123" s="57" t="s">
        <v>1008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1900</v>
      </c>
      <c r="K123" s="52">
        <v>1.0722929587631969</v>
      </c>
      <c r="L123" s="52">
        <v>0.12765339966832512</v>
      </c>
      <c r="M123" s="52">
        <v>3.9686404363069583E-2</v>
      </c>
    </row>
    <row r="124" spans="1:13">
      <c r="A124" s="57" t="s">
        <v>1007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1901</v>
      </c>
      <c r="K124" s="52">
        <v>1.0977703458256656</v>
      </c>
      <c r="L124" s="52">
        <v>0.12637654510164453</v>
      </c>
      <c r="M124" s="52">
        <v>4.4905092480217457E-2</v>
      </c>
    </row>
    <row r="125" spans="1:13">
      <c r="A125" s="57" t="s">
        <v>359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1902</v>
      </c>
      <c r="K125" s="52">
        <v>1.1298031138231304</v>
      </c>
      <c r="L125" s="52">
        <v>0.14083591496854742</v>
      </c>
      <c r="M125" s="52">
        <v>4.8377338399361092E-2</v>
      </c>
    </row>
    <row r="126" spans="1:13">
      <c r="A126" s="57" t="s">
        <v>1006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1883</v>
      </c>
      <c r="K126" s="52">
        <v>1.189109395262204</v>
      </c>
      <c r="L126" s="52">
        <v>0.16376093258394553</v>
      </c>
      <c r="M126" s="52">
        <v>6.7066389439582208E-2</v>
      </c>
    </row>
    <row r="127" spans="1:13">
      <c r="A127" s="57" t="s">
        <v>1005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1953</v>
      </c>
      <c r="K127" s="52">
        <v>1.232997360248739</v>
      </c>
      <c r="L127" s="52">
        <v>0.14809365377859507</v>
      </c>
      <c r="M127" s="52">
        <v>5.546397750412102E-2</v>
      </c>
    </row>
    <row r="128" spans="1:13">
      <c r="A128" s="57" t="s">
        <v>1004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1954</v>
      </c>
      <c r="K128" s="52">
        <v>1.2580813200926944</v>
      </c>
      <c r="L128" s="52">
        <v>0.15437496105838133</v>
      </c>
      <c r="M128" s="52">
        <v>6.0779928036565289E-2</v>
      </c>
    </row>
    <row r="129" spans="1:13">
      <c r="A129" s="57" t="s">
        <v>1003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1955</v>
      </c>
      <c r="K129" s="52">
        <v>1.3209374487452843</v>
      </c>
      <c r="L129" s="52">
        <v>0.14614788404898471</v>
      </c>
      <c r="M129" s="52">
        <v>5.2374740300526579E-2</v>
      </c>
    </row>
    <row r="130" spans="1:13">
      <c r="A130" s="57" t="s">
        <v>1002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1956</v>
      </c>
      <c r="K130" s="52">
        <v>1.3363778894277276</v>
      </c>
      <c r="L130" s="52">
        <v>0.15684360280527865</v>
      </c>
      <c r="M130" s="52">
        <v>5.4566201731065744E-2</v>
      </c>
    </row>
    <row r="131" spans="1:13">
      <c r="A131" s="57" t="s">
        <v>1001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1957</v>
      </c>
      <c r="K131" s="52">
        <v>1.3461816293943984</v>
      </c>
      <c r="L131" s="52">
        <v>0.1662540986522314</v>
      </c>
      <c r="M131" s="52">
        <v>6.0919260700389222E-2</v>
      </c>
    </row>
    <row r="132" spans="1:13">
      <c r="A132" s="57" t="s">
        <v>1000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1958</v>
      </c>
      <c r="K132" s="52">
        <v>1.347729616976963</v>
      </c>
      <c r="L132" s="52">
        <v>0.17182737920322411</v>
      </c>
      <c r="M132" s="52">
        <v>5.6592821901905621E-2</v>
      </c>
    </row>
    <row r="133" spans="1:13">
      <c r="A133" s="57" t="s">
        <v>999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1959</v>
      </c>
      <c r="K133" s="52">
        <v>1.3927808930597778</v>
      </c>
      <c r="L133" s="52">
        <v>0.17694970903006513</v>
      </c>
      <c r="M133" s="52">
        <v>5.9933677947917596E-2</v>
      </c>
    </row>
    <row r="134" spans="1:13">
      <c r="A134" s="57" t="s">
        <v>998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1960</v>
      </c>
      <c r="K134" s="52">
        <v>1.3794733586756682</v>
      </c>
      <c r="L134" s="52">
        <v>0.1731410829868969</v>
      </c>
      <c r="M134" s="52">
        <v>6.5033080127419707E-2</v>
      </c>
    </row>
    <row r="135" spans="1:13">
      <c r="A135" s="57" t="s">
        <v>997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1961</v>
      </c>
      <c r="K135" s="52">
        <v>1.3890654023660542</v>
      </c>
      <c r="L135" s="52">
        <v>0.16173438864697109</v>
      </c>
      <c r="M135" s="52">
        <v>5.6460540882492527E-2</v>
      </c>
    </row>
    <row r="136" spans="1:13">
      <c r="A136" s="57" t="s">
        <v>996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1962</v>
      </c>
      <c r="K136" s="52">
        <v>1.2771970208877579</v>
      </c>
      <c r="L136" s="52">
        <v>0.15861146144783844</v>
      </c>
      <c r="M136" s="52">
        <v>4.8487717254102503E-2</v>
      </c>
    </row>
    <row r="137" spans="1:13">
      <c r="A137" s="57" t="s">
        <v>995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1963</v>
      </c>
      <c r="K137" s="52">
        <v>1.2664403771127715</v>
      </c>
      <c r="L137" s="52">
        <v>0.15509439042322959</v>
      </c>
      <c r="M137" s="52">
        <v>4.0693184012357664E-2</v>
      </c>
    </row>
    <row r="138" spans="1:13">
      <c r="A138" s="57" t="s">
        <v>994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1442</v>
      </c>
      <c r="K138" s="52">
        <v>1.2172604559542464</v>
      </c>
      <c r="L138" s="52">
        <v>0.15519758160529218</v>
      </c>
      <c r="M138" s="52">
        <v>4.7527047913446641E-2</v>
      </c>
    </row>
    <row r="139" spans="1:13">
      <c r="A139" s="57" t="s">
        <v>993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1964</v>
      </c>
      <c r="K139" s="52">
        <v>1.1989440574174219</v>
      </c>
      <c r="L139" s="52">
        <v>0.16296590837745661</v>
      </c>
      <c r="M139" s="52">
        <v>4.9083642035484543E-2</v>
      </c>
    </row>
    <row r="140" spans="1:13">
      <c r="A140" s="57" t="s">
        <v>992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1965</v>
      </c>
      <c r="K140" s="52">
        <v>1.2333390086364746</v>
      </c>
      <c r="L140" s="52">
        <v>0.16709320564682573</v>
      </c>
      <c r="M140" s="52">
        <v>4.4372982637180591E-2</v>
      </c>
    </row>
    <row r="141" spans="1:13">
      <c r="A141" s="57" t="s">
        <v>991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1966</v>
      </c>
      <c r="K141" s="52">
        <v>1.3292407726391686</v>
      </c>
      <c r="L141" s="52">
        <v>0.16844375963020042</v>
      </c>
      <c r="M141" s="52">
        <v>4.2834630628909798E-2</v>
      </c>
    </row>
    <row r="142" spans="1:13">
      <c r="A142" s="57" t="s">
        <v>990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1967</v>
      </c>
      <c r="K142" s="52">
        <v>1.4151656567498505</v>
      </c>
      <c r="L142" s="52">
        <v>0.1697819951736268</v>
      </c>
      <c r="M142" s="52">
        <v>3.6737588652482334E-2</v>
      </c>
    </row>
    <row r="143" spans="1:13">
      <c r="A143" s="57" t="s">
        <v>989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1968</v>
      </c>
      <c r="K143" s="52">
        <v>1.4145844046858147</v>
      </c>
      <c r="L143" s="52">
        <v>0.17257639593648433</v>
      </c>
      <c r="M143" s="52">
        <v>4.683785068949109E-2</v>
      </c>
    </row>
    <row r="144" spans="1:13">
      <c r="A144" s="57" t="s">
        <v>988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1969</v>
      </c>
      <c r="K144" s="52">
        <v>1.4233862041601801</v>
      </c>
      <c r="L144" s="52">
        <v>0.14437706780905257</v>
      </c>
      <c r="M144" s="52">
        <v>4.3350268268363301E-2</v>
      </c>
    </row>
    <row r="145" spans="1:13">
      <c r="A145" s="57" t="s">
        <v>987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1970</v>
      </c>
      <c r="K145" s="52">
        <v>1.4856769815539814</v>
      </c>
      <c r="L145" s="52">
        <v>0.15020284077753954</v>
      </c>
      <c r="M145" s="52">
        <v>3.0300554420776171E-2</v>
      </c>
    </row>
    <row r="146" spans="1:13">
      <c r="A146" s="57" t="s">
        <v>986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1971</v>
      </c>
      <c r="K146" s="52">
        <v>1.4967173838770829</v>
      </c>
      <c r="L146" s="52">
        <v>0.15214742460097685</v>
      </c>
      <c r="M146" s="52">
        <v>2.6046986721144139E-2</v>
      </c>
    </row>
    <row r="147" spans="1:13">
      <c r="A147" s="57" t="s">
        <v>985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1431</v>
      </c>
      <c r="K147" s="52">
        <v>1.4882618624329376</v>
      </c>
      <c r="L147" s="52">
        <v>0.15409334045189427</v>
      </c>
      <c r="M147" s="52">
        <v>3.0788637637824801E-2</v>
      </c>
    </row>
    <row r="148" spans="1:13">
      <c r="A148" s="57" t="s">
        <v>984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1991</v>
      </c>
      <c r="K148" s="52">
        <v>1.4540342771486685</v>
      </c>
      <c r="L148" s="52">
        <v>0.12112107132552641</v>
      </c>
      <c r="M148" s="52">
        <v>2.0194534506716044E-2</v>
      </c>
    </row>
    <row r="149" spans="1:13">
      <c r="A149" s="57" t="s">
        <v>983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1992</v>
      </c>
      <c r="K149" s="52">
        <v>1.4832360820073069</v>
      </c>
      <c r="L149" s="52">
        <v>0.12285637860490017</v>
      </c>
      <c r="M149" s="52">
        <v>1.9062195631000423E-2</v>
      </c>
    </row>
    <row r="150" spans="1:13">
      <c r="A150" s="57" t="s">
        <v>982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1993</v>
      </c>
      <c r="K150" s="52">
        <v>1.510077137874847</v>
      </c>
      <c r="L150" s="52">
        <v>9.8856355670824181E-2</v>
      </c>
      <c r="M150" s="52">
        <v>9.1016057585824317E-3</v>
      </c>
    </row>
    <row r="151" spans="1:13">
      <c r="A151" s="57" t="s">
        <v>981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1994</v>
      </c>
      <c r="K151" s="52">
        <v>1.5264213399236963</v>
      </c>
      <c r="L151" s="52">
        <v>9.0913383131458803E-2</v>
      </c>
      <c r="M151" s="52">
        <v>5.8040444055460494E-3</v>
      </c>
    </row>
    <row r="152" spans="1:13">
      <c r="A152" s="57" t="s">
        <v>980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1995</v>
      </c>
      <c r="K152" s="52">
        <v>1.597963923415072</v>
      </c>
      <c r="L152" s="52">
        <v>8.2998674456281618E-2</v>
      </c>
      <c r="M152" s="52">
        <v>-2.0287716709701531E-3</v>
      </c>
    </row>
    <row r="153" spans="1:13">
      <c r="A153" s="57" t="s">
        <v>979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1996</v>
      </c>
      <c r="K153" s="52">
        <v>1.6236145724627575</v>
      </c>
      <c r="L153" s="52">
        <v>9.0131897925056714E-2</v>
      </c>
      <c r="M153" s="52">
        <v>-8.4855192768862331E-3</v>
      </c>
    </row>
    <row r="154" spans="1:13">
      <c r="A154" s="57" t="s">
        <v>978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1997</v>
      </c>
      <c r="K154" s="52">
        <v>1.6155797654241506</v>
      </c>
      <c r="L154" s="52">
        <v>6.1845070979477113E-2</v>
      </c>
      <c r="M154" s="52">
        <v>-1.8359988906351155E-2</v>
      </c>
    </row>
    <row r="155" spans="1:13">
      <c r="A155" s="57" t="s">
        <v>977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1998</v>
      </c>
      <c r="K155" s="52">
        <v>1.6355462756381649</v>
      </c>
      <c r="L155" s="52">
        <v>4.4798621580874443E-2</v>
      </c>
      <c r="M155" s="52">
        <v>-2.3365240456694747E-2</v>
      </c>
    </row>
    <row r="156" spans="1:13">
      <c r="A156" s="57" t="s">
        <v>976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1468</v>
      </c>
      <c r="K156" s="52">
        <v>1.7293886366745856</v>
      </c>
      <c r="L156" s="52">
        <v>3.470080799406694E-2</v>
      </c>
      <c r="M156" s="52">
        <v>-3.3699059561128397E-2</v>
      </c>
    </row>
    <row r="157" spans="1:13">
      <c r="A157" s="57" t="s">
        <v>975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1999</v>
      </c>
      <c r="K157" s="52">
        <v>1.7543738385240228</v>
      </c>
      <c r="L157" s="52">
        <v>5.5765227710445009E-2</v>
      </c>
      <c r="M157" s="52">
        <v>-2.9741656706812503E-2</v>
      </c>
    </row>
    <row r="158" spans="1:13">
      <c r="A158" s="57" t="s">
        <v>974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2000</v>
      </c>
      <c r="K158" s="52">
        <v>1.7841760066935994</v>
      </c>
      <c r="L158" s="52">
        <v>5.7926681233309241E-2</v>
      </c>
      <c r="M158" s="52">
        <v>-2.1457247012136027E-2</v>
      </c>
    </row>
    <row r="159" spans="1:13">
      <c r="A159" s="57" t="s">
        <v>973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2001</v>
      </c>
      <c r="K159" s="52">
        <v>1.8250576843056141</v>
      </c>
      <c r="L159" s="52">
        <v>4.9475704928469977E-2</v>
      </c>
      <c r="M159" s="52">
        <v>-2.4862198341747965E-2</v>
      </c>
    </row>
    <row r="160" spans="1:13">
      <c r="A160" s="57" t="s">
        <v>972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2002</v>
      </c>
      <c r="K160" s="52">
        <v>1.8439360884899729</v>
      </c>
      <c r="L160" s="52">
        <v>4.2110932435825532E-2</v>
      </c>
      <c r="M160" s="52">
        <v>-2.9427736247992553E-2</v>
      </c>
    </row>
    <row r="161" spans="1:13">
      <c r="A161" s="57" t="s">
        <v>971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2003</v>
      </c>
      <c r="K161" s="52">
        <v>1.8416723819740302</v>
      </c>
      <c r="L161" s="52">
        <v>3.9362534257185722E-2</v>
      </c>
      <c r="M161" s="52">
        <v>-3.3758197099842957E-2</v>
      </c>
    </row>
    <row r="162" spans="1:13">
      <c r="A162" s="57" t="s">
        <v>970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2004</v>
      </c>
      <c r="K162" s="52">
        <v>1.9047600445192763</v>
      </c>
      <c r="L162" s="52">
        <v>5.8823529411764719E-2</v>
      </c>
      <c r="M162" s="52">
        <v>-4.0938915072544102E-2</v>
      </c>
    </row>
    <row r="163" spans="1:13">
      <c r="A163" s="57" t="s">
        <v>969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2005</v>
      </c>
      <c r="K163" s="52">
        <v>1.9167003463510657</v>
      </c>
      <c r="L163" s="52">
        <v>5.3972811103716989E-2</v>
      </c>
      <c r="M163" s="52">
        <v>-4.8746486013180435E-2</v>
      </c>
    </row>
    <row r="164" spans="1:13">
      <c r="A164" s="57" t="s">
        <v>968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2006</v>
      </c>
      <c r="K164" s="52">
        <v>1.9819811461786161</v>
      </c>
      <c r="L164" s="52">
        <v>5.7104705949678536E-2</v>
      </c>
      <c r="M164" s="52">
        <v>-5.4908256880733974E-2</v>
      </c>
    </row>
    <row r="165" spans="1:13">
      <c r="A165" s="57" t="s">
        <v>967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2007</v>
      </c>
      <c r="K165" s="52">
        <v>2.0088859152814251</v>
      </c>
      <c r="L165" s="52">
        <v>6.1049184095610221E-2</v>
      </c>
      <c r="M165" s="52">
        <v>-4.5730435991289453E-2</v>
      </c>
    </row>
    <row r="166" spans="1:13">
      <c r="A166" s="57" t="s">
        <v>966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2008</v>
      </c>
      <c r="K166" s="52">
        <v>1.9886087205875929</v>
      </c>
      <c r="L166" s="52">
        <v>5.1365952424361705E-2</v>
      </c>
      <c r="M166" s="52">
        <v>-3.8247793396534835E-2</v>
      </c>
    </row>
    <row r="167" spans="1:13">
      <c r="A167" s="57" t="s">
        <v>965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1987</v>
      </c>
      <c r="K167" s="52">
        <v>2.0433744154883202</v>
      </c>
      <c r="L167" s="52">
        <v>5.9366121477386402E-2</v>
      </c>
      <c r="M167" s="52">
        <v>-3.3166721165973745E-2</v>
      </c>
    </row>
    <row r="168" spans="1:13">
      <c r="A168" s="57" t="s">
        <v>964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2014</v>
      </c>
      <c r="K168" s="52">
        <v>2.0665583119475333</v>
      </c>
      <c r="L168" s="52">
        <v>3.4554195619066252E-2</v>
      </c>
      <c r="M168" s="52">
        <v>-3.2142312698617448E-2</v>
      </c>
    </row>
    <row r="169" spans="1:13">
      <c r="A169" s="57" t="s">
        <v>963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2015</v>
      </c>
      <c r="K169" s="52">
        <v>2.1949312349908747</v>
      </c>
      <c r="L169" s="52">
        <v>2.6250973257579746E-2</v>
      </c>
      <c r="M169" s="52">
        <v>-3.1798966651009897E-2</v>
      </c>
    </row>
    <row r="170" spans="1:13">
      <c r="A170" s="57" t="s">
        <v>962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1452</v>
      </c>
      <c r="K170" s="52">
        <v>2.2145463995747425</v>
      </c>
      <c r="L170" s="52">
        <v>1.7931380397982144E-2</v>
      </c>
      <c r="M170" s="52">
        <v>-6.0088640074644206E-2</v>
      </c>
    </row>
    <row r="171" spans="1:13">
      <c r="A171" s="57" t="s">
        <v>961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2016</v>
      </c>
      <c r="K171" s="52">
        <v>2.2944980065125882</v>
      </c>
      <c r="L171" s="52">
        <v>1.8872291387407536E-2</v>
      </c>
      <c r="M171" s="52">
        <v>-6.4851508228821797E-2</v>
      </c>
    </row>
    <row r="172" spans="1:13">
      <c r="A172" s="57" t="s">
        <v>960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2017</v>
      </c>
      <c r="K172" s="52">
        <v>2.2845483244978508</v>
      </c>
      <c r="L172" s="52">
        <v>-5.7275187740631894E-3</v>
      </c>
      <c r="M172" s="52">
        <v>-8.5418106427090579E-2</v>
      </c>
    </row>
    <row r="173" spans="1:13">
      <c r="A173" s="57" t="s">
        <v>959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2018</v>
      </c>
      <c r="K173" s="52">
        <v>2.0791244906183683</v>
      </c>
      <c r="L173" s="52">
        <v>-3.0905997479987013E-2</v>
      </c>
      <c r="M173" s="52">
        <v>-0.11101492433948534</v>
      </c>
    </row>
    <row r="174" spans="1:13">
      <c r="A174" s="57" t="s">
        <v>958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2019</v>
      </c>
      <c r="K174" s="52">
        <v>2.1053571125270509</v>
      </c>
      <c r="L174" s="52">
        <v>-3.918321465897745E-2</v>
      </c>
      <c r="M174" s="52">
        <v>-0.11957124376270556</v>
      </c>
    </row>
    <row r="175" spans="1:13">
      <c r="A175" s="57" t="s">
        <v>957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2020</v>
      </c>
      <c r="K175" s="52">
        <v>2.1735571328875927</v>
      </c>
      <c r="L175" s="52">
        <v>-4.7403619197482372E-2</v>
      </c>
      <c r="M175" s="52">
        <v>-0.12172950025379536</v>
      </c>
    </row>
    <row r="176" spans="1:13">
      <c r="A176" s="57" t="s">
        <v>956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2021</v>
      </c>
      <c r="K176" s="52">
        <v>2.304173607055215</v>
      </c>
      <c r="L176" s="52">
        <v>-3.4856423836084782E-2</v>
      </c>
      <c r="M176" s="52">
        <v>-0.10843872154518275</v>
      </c>
    </row>
    <row r="177" spans="1:13">
      <c r="A177" s="57" t="s">
        <v>955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2022</v>
      </c>
      <c r="K177" s="52">
        <v>2.3586455315372321</v>
      </c>
      <c r="L177" s="52">
        <v>-2.2096376005879881E-2</v>
      </c>
      <c r="M177" s="52">
        <v>-9.8229109020475991E-2</v>
      </c>
    </row>
    <row r="178" spans="1:13">
      <c r="A178" s="57" t="s">
        <v>954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2023</v>
      </c>
      <c r="K178" s="52">
        <v>2.3411455232484215</v>
      </c>
      <c r="L178" s="52">
        <v>-6.8895290514784047E-2</v>
      </c>
      <c r="M178" s="52">
        <v>-0.15886953801230574</v>
      </c>
    </row>
    <row r="179" spans="1:13">
      <c r="A179" s="57" t="s">
        <v>953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1450</v>
      </c>
      <c r="K179" s="52">
        <v>2.2496329420521555</v>
      </c>
      <c r="L179" s="52">
        <v>-0.10162365848203281</v>
      </c>
      <c r="M179" s="52">
        <v>-0.20098426110775802</v>
      </c>
    </row>
    <row r="180" spans="1:13">
      <c r="A180" s="57" t="s">
        <v>952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2024</v>
      </c>
      <c r="K180" s="52">
        <v>2.1651958126774096</v>
      </c>
      <c r="L180" s="52">
        <v>-8.4537119644653602E-2</v>
      </c>
      <c r="M180" s="52">
        <v>-0.17606059197992663</v>
      </c>
    </row>
    <row r="181" spans="1:13">
      <c r="A181" s="57" t="s">
        <v>951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1451</v>
      </c>
      <c r="K181" s="52">
        <v>2.1994602924100333</v>
      </c>
      <c r="L181" s="52">
        <v>-0.10283190537569176</v>
      </c>
      <c r="M181" s="52">
        <v>-0.16909294512877926</v>
      </c>
    </row>
    <row r="182" spans="1:13">
      <c r="A182" s="57" t="s">
        <v>950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2025</v>
      </c>
      <c r="K182" s="52">
        <v>2.0875605687744012</v>
      </c>
      <c r="L182" s="52">
        <v>-0.16778190360715373</v>
      </c>
      <c r="M182" s="52">
        <v>-0.20058873002523125</v>
      </c>
    </row>
    <row r="183" spans="1:13">
      <c r="A183" s="57" t="s">
        <v>356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1412</v>
      </c>
      <c r="K183" s="52">
        <v>2.0330279196085086</v>
      </c>
      <c r="L183" s="52">
        <v>-0.18252238381144681</v>
      </c>
      <c r="M183" s="52">
        <v>-0.20526495484995122</v>
      </c>
    </row>
    <row r="184" spans="1:13">
      <c r="A184" s="57" t="s">
        <v>949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1411</v>
      </c>
      <c r="K184" s="52">
        <v>2.0770266990291262</v>
      </c>
      <c r="L184" s="52">
        <v>-0.20197767169577119</v>
      </c>
      <c r="M184" s="52">
        <v>-0.23952972283866092</v>
      </c>
    </row>
    <row r="185" spans="1:13">
      <c r="A185" s="57" t="s">
        <v>948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1445</v>
      </c>
      <c r="K185" s="52">
        <v>2.0018833074926139</v>
      </c>
      <c r="L185" s="52">
        <v>-0.20599337271286566</v>
      </c>
      <c r="M185" s="52">
        <v>-0.25216404143607207</v>
      </c>
    </row>
    <row r="186" spans="1:13">
      <c r="A186" s="57" t="s">
        <v>947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2026</v>
      </c>
      <c r="K186" s="52">
        <v>2.0546208587115573</v>
      </c>
      <c r="L186" s="52">
        <v>-0.25078933353621424</v>
      </c>
      <c r="M186" s="52">
        <v>-0.25028344671201819</v>
      </c>
    </row>
    <row r="187" spans="1:13">
      <c r="A187" s="57" t="s">
        <v>946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2135</v>
      </c>
      <c r="K187" s="52">
        <v>2.0077759223725797</v>
      </c>
      <c r="L187" s="52">
        <v>-0.23684861870037899</v>
      </c>
      <c r="M187" s="52">
        <v>-0.25316396142084219</v>
      </c>
    </row>
    <row r="188" spans="1:13">
      <c r="A188" s="57" t="s">
        <v>945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2136</v>
      </c>
      <c r="K188" s="52">
        <v>2.0461240357189396</v>
      </c>
      <c r="L188" s="52">
        <v>-0.21210465839094317</v>
      </c>
      <c r="M188" s="52">
        <v>-0.23862294698696596</v>
      </c>
    </row>
    <row r="189" spans="1:13">
      <c r="A189" s="57" t="s">
        <v>944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1399</v>
      </c>
      <c r="K189" s="52">
        <v>2.0867004651567185</v>
      </c>
      <c r="L189" s="52">
        <v>-0.20294829821560023</v>
      </c>
      <c r="M189" s="52">
        <v>-0.2201453322034812</v>
      </c>
    </row>
    <row r="190" spans="1:13">
      <c r="A190" s="57" t="s">
        <v>943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2137</v>
      </c>
      <c r="K190" s="52">
        <v>2.1020642210179945</v>
      </c>
      <c r="L190" s="52">
        <v>-0.21142508207057775</v>
      </c>
      <c r="M190" s="52">
        <v>-0.22435039460931361</v>
      </c>
    </row>
    <row r="191" spans="1:13">
      <c r="A191" s="57" t="s">
        <v>942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2138</v>
      </c>
      <c r="K191" s="52">
        <v>2.0653826477352677</v>
      </c>
      <c r="L191" s="52">
        <v>-0.22310098510668108</v>
      </c>
      <c r="M191" s="52">
        <v>-0.23463067393916981</v>
      </c>
    </row>
    <row r="192" spans="1:13">
      <c r="A192" s="57" t="s">
        <v>941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2139</v>
      </c>
      <c r="K192" s="52">
        <v>2.1665380037199844</v>
      </c>
      <c r="L192" s="52">
        <v>-0.21014299635141021</v>
      </c>
      <c r="M192" s="52">
        <v>-0.22883651639938629</v>
      </c>
    </row>
    <row r="193" spans="1:13">
      <c r="A193" s="57" t="s">
        <v>940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2140</v>
      </c>
      <c r="K193" s="52">
        <v>2.192498915258914</v>
      </c>
      <c r="L193" s="52">
        <v>-0.20603748970861058</v>
      </c>
      <c r="M193" s="52">
        <v>-0.21512697828487315</v>
      </c>
    </row>
    <row r="194" spans="1:13">
      <c r="A194" s="57" t="s">
        <v>939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2141</v>
      </c>
      <c r="K194" s="52">
        <v>2.1379649822851303</v>
      </c>
      <c r="L194" s="52">
        <v>-0.18223350253807091</v>
      </c>
      <c r="M194" s="52">
        <v>-0.20485088365242998</v>
      </c>
    </row>
    <row r="195" spans="1:13">
      <c r="A195" s="57" t="s">
        <v>938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2142</v>
      </c>
      <c r="K195" s="52">
        <v>2.1473310566579267</v>
      </c>
      <c r="L195" s="52">
        <v>-0.16778809704321462</v>
      </c>
      <c r="M195" s="52">
        <v>-0.19279743949895234</v>
      </c>
    </row>
    <row r="196" spans="1:13">
      <c r="A196" s="57" t="s">
        <v>937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2143</v>
      </c>
      <c r="K196" s="52">
        <v>2.2235012637554505</v>
      </c>
      <c r="L196" s="52">
        <v>-0.17475682311833041</v>
      </c>
      <c r="M196" s="52">
        <v>-0.2001381851681252</v>
      </c>
    </row>
    <row r="197" spans="1:13">
      <c r="A197" s="57" t="s">
        <v>936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2144</v>
      </c>
      <c r="K197" s="52">
        <v>2.2586603997630474</v>
      </c>
      <c r="L197" s="52">
        <v>-0.19632489215493287</v>
      </c>
      <c r="M197" s="52">
        <v>-0.21100427926297416</v>
      </c>
    </row>
    <row r="198" spans="1:13">
      <c r="A198" s="57" t="s">
        <v>935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2145</v>
      </c>
      <c r="K198" s="52">
        <v>2.3139108690311998</v>
      </c>
      <c r="L198" s="52">
        <v>-0.19596753501132091</v>
      </c>
      <c r="M198" s="52">
        <v>-0.21030937174434938</v>
      </c>
    </row>
    <row r="199" spans="1:13">
      <c r="A199" s="57" t="s">
        <v>934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2146</v>
      </c>
      <c r="K199" s="52">
        <v>2.3115181597600758</v>
      </c>
      <c r="L199" s="52">
        <v>-0.18866329811667437</v>
      </c>
      <c r="M199" s="52">
        <v>-0.21105162870882854</v>
      </c>
    </row>
    <row r="200" spans="1:13">
      <c r="A200" s="57" t="s">
        <v>933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2147</v>
      </c>
      <c r="K200" s="52">
        <v>2.2895279088733576</v>
      </c>
      <c r="L200" s="52">
        <v>-0.18030253146034536</v>
      </c>
      <c r="M200" s="52">
        <v>-0.19743403753740141</v>
      </c>
    </row>
    <row r="201" spans="1:13">
      <c r="A201" s="57" t="s">
        <v>932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2148</v>
      </c>
      <c r="K201" s="52">
        <v>2.3290451921684023</v>
      </c>
      <c r="L201" s="52">
        <v>-0.18969025135714612</v>
      </c>
      <c r="M201" s="52">
        <v>-0.20214839323754696</v>
      </c>
    </row>
    <row r="202" spans="1:13">
      <c r="A202" s="57" t="s">
        <v>931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2149</v>
      </c>
      <c r="K202" s="52">
        <v>2.4267226068082048</v>
      </c>
      <c r="L202" s="52">
        <v>-0.23807005469568743</v>
      </c>
      <c r="M202" s="52">
        <v>-0.20847290303761845</v>
      </c>
    </row>
    <row r="203" spans="1:13">
      <c r="A203" s="57" t="s">
        <v>930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2132</v>
      </c>
      <c r="K203" s="52">
        <v>2.5190866929037083</v>
      </c>
      <c r="L203" s="52">
        <v>-0.36071791501310435</v>
      </c>
      <c r="M203" s="52">
        <v>-0.19906580574254706</v>
      </c>
    </row>
    <row r="204" spans="1:13">
      <c r="A204" s="57" t="s">
        <v>929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2307</v>
      </c>
      <c r="K204" s="52">
        <v>2.5132522999834497</v>
      </c>
      <c r="L204" s="52">
        <v>-0.1720553847286922</v>
      </c>
      <c r="M204" s="52">
        <v>-0.20876005852231161</v>
      </c>
    </row>
    <row r="205" spans="1:13">
      <c r="A205" s="57" t="s">
        <v>928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2308</v>
      </c>
      <c r="K205" s="52">
        <v>2.5966802746831461</v>
      </c>
      <c r="L205" s="52">
        <v>-0.19689086004297929</v>
      </c>
      <c r="M205" s="52">
        <v>-0.22912117903930129</v>
      </c>
    </row>
    <row r="206" spans="1:13">
      <c r="A206" s="57" t="s">
        <v>927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2309</v>
      </c>
      <c r="K206" s="52">
        <v>2.7113059341818095</v>
      </c>
      <c r="L206" s="52">
        <v>-0.1894854933007416</v>
      </c>
      <c r="M206" s="52">
        <v>-0.22064153678869147</v>
      </c>
    </row>
    <row r="207" spans="1:13">
      <c r="A207" s="57" t="s">
        <v>926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2310</v>
      </c>
      <c r="K207" s="52">
        <v>2.7645094001085262</v>
      </c>
      <c r="L207" s="52">
        <v>-0.19210252418749041</v>
      </c>
      <c r="M207" s="52">
        <v>-0.22266744269340977</v>
      </c>
    </row>
    <row r="208" spans="1:13">
      <c r="A208" s="57" t="s">
        <v>925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2311</v>
      </c>
      <c r="K208" s="52">
        <v>2.9046865584714321</v>
      </c>
      <c r="L208" s="52">
        <v>-0.17909332157975444</v>
      </c>
      <c r="M208" s="52">
        <v>-0.20929810224280399</v>
      </c>
    </row>
    <row r="209" spans="1:13">
      <c r="A209" s="57" t="s">
        <v>924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2312</v>
      </c>
      <c r="K209" s="52">
        <v>3.0447376015183076</v>
      </c>
      <c r="L209" s="52">
        <v>-0.17841543092056966</v>
      </c>
      <c r="M209" s="52">
        <v>-0.20501448225923247</v>
      </c>
    </row>
    <row r="210" spans="1:13">
      <c r="A210" s="57" t="s">
        <v>923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2313</v>
      </c>
      <c r="K210" s="52">
        <v>3.1513653902871228</v>
      </c>
      <c r="L210" s="52">
        <v>-0.16765020469885294</v>
      </c>
      <c r="M210" s="52">
        <v>-0.19692990400289812</v>
      </c>
    </row>
    <row r="211" spans="1:13">
      <c r="A211" s="57" t="s">
        <v>922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2314</v>
      </c>
      <c r="K211" s="52">
        <v>3.2774238409176606</v>
      </c>
      <c r="L211" s="52">
        <v>-0.15125595955531534</v>
      </c>
      <c r="M211" s="52">
        <v>-0.17954558396446674</v>
      </c>
    </row>
    <row r="212" spans="1:13">
      <c r="A212" s="57" t="s">
        <v>921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2315</v>
      </c>
      <c r="K212" s="52">
        <v>3.3843861302527811</v>
      </c>
      <c r="L212" s="52">
        <v>-0.16855115063070514</v>
      </c>
      <c r="M212" s="52">
        <v>-0.17559455881681652</v>
      </c>
    </row>
    <row r="213" spans="1:13">
      <c r="A213" s="57" t="s">
        <v>920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1437</v>
      </c>
      <c r="K213" s="52">
        <v>3.4501820144125963</v>
      </c>
      <c r="L213" s="52">
        <v>-0.17415482357721324</v>
      </c>
      <c r="M213" s="52">
        <v>-0.17055152794347062</v>
      </c>
    </row>
    <row r="214" spans="1:13">
      <c r="A214" s="57" t="s">
        <v>919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2316</v>
      </c>
      <c r="K214" s="52">
        <v>3.519461863350597</v>
      </c>
      <c r="L214" s="52">
        <v>-0.17721730106371147</v>
      </c>
      <c r="M214" s="52">
        <v>-0.18931794237552113</v>
      </c>
    </row>
    <row r="215" spans="1:13">
      <c r="A215" s="57" t="s">
        <v>918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2317</v>
      </c>
      <c r="K215" s="52">
        <v>3.4549340735726393</v>
      </c>
      <c r="L215" s="52">
        <v>-0.17097956463793873</v>
      </c>
      <c r="M215" s="52">
        <v>-0.18343465740275189</v>
      </c>
    </row>
    <row r="216" spans="1:13">
      <c r="A216" s="57" t="s">
        <v>917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2318</v>
      </c>
      <c r="K216" s="52">
        <v>3.3542686037109464</v>
      </c>
      <c r="L216" s="52">
        <v>-0.15991759022449559</v>
      </c>
      <c r="M216" s="52">
        <v>-0.18233113009833946</v>
      </c>
    </row>
    <row r="217" spans="1:13">
      <c r="A217" s="57" t="s">
        <v>916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2319</v>
      </c>
      <c r="K217" s="52">
        <v>3.5533777743461163</v>
      </c>
      <c r="L217" s="52">
        <v>-0.147427143671779</v>
      </c>
      <c r="M217" s="52">
        <v>-0.17774186100207812</v>
      </c>
    </row>
    <row r="218" spans="1:13">
      <c r="A218" s="57" t="s">
        <v>915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2320</v>
      </c>
      <c r="K218" s="52">
        <v>3.8338874973009993</v>
      </c>
      <c r="L218" s="52">
        <v>-0.14132726040804044</v>
      </c>
      <c r="M218" s="52">
        <v>-0.16985701644078055</v>
      </c>
    </row>
    <row r="219" spans="1:13">
      <c r="A219" s="57" t="s">
        <v>914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2321</v>
      </c>
      <c r="K219" s="52">
        <v>4.0325541998423606</v>
      </c>
      <c r="L219" s="52">
        <v>-0.13353199943238259</v>
      </c>
      <c r="M219" s="52">
        <v>-0.17484008528784645</v>
      </c>
    </row>
    <row r="220" spans="1:13">
      <c r="A220" s="57" t="s">
        <v>913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1496</v>
      </c>
      <c r="K220" s="52">
        <v>3.8330905854480912</v>
      </c>
      <c r="L220" s="52">
        <v>-0.13476506746341377</v>
      </c>
      <c r="M220" s="52">
        <v>-0.1647607934655777</v>
      </c>
    </row>
    <row r="221" spans="1:13">
      <c r="A221" s="57" t="s">
        <v>912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1557</v>
      </c>
      <c r="K221" s="52">
        <v>3.8655923432824189</v>
      </c>
      <c r="L221" s="52">
        <v>-0.11751288497190049</v>
      </c>
      <c r="M221" s="52">
        <v>-0.14852142569185889</v>
      </c>
    </row>
    <row r="222" spans="1:13">
      <c r="A222" s="57" t="s">
        <v>911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2322</v>
      </c>
      <c r="K222" s="52">
        <v>3.8389210331980363</v>
      </c>
      <c r="L222" s="52">
        <v>-0.10959565361840173</v>
      </c>
      <c r="M222" s="52">
        <v>-0.13847694435172386</v>
      </c>
    </row>
    <row r="223" spans="1:13">
      <c r="A223" s="57" t="s">
        <v>910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2323</v>
      </c>
      <c r="K223" s="52">
        <v>3.6616237412257036</v>
      </c>
      <c r="L223" s="52">
        <v>-0.10289722476364749</v>
      </c>
      <c r="M223" s="52">
        <v>-0.11388997650743926</v>
      </c>
    </row>
    <row r="224" spans="1:13">
      <c r="A224" s="57" t="s">
        <v>354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2324</v>
      </c>
      <c r="K224" s="52">
        <v>3.6998700615453206</v>
      </c>
      <c r="L224" s="52">
        <v>-0.10045540572510048</v>
      </c>
      <c r="M224" s="52">
        <v>-0.10472560230660222</v>
      </c>
    </row>
    <row r="225" spans="1:13">
      <c r="A225" s="57" t="s">
        <v>909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2325</v>
      </c>
      <c r="K225" s="52">
        <v>3.7490044915642189</v>
      </c>
      <c r="L225" s="52">
        <v>-8.9323503646761226E-2</v>
      </c>
      <c r="M225" s="52">
        <v>-8.9163237311385535E-2</v>
      </c>
    </row>
    <row r="226" spans="1:13">
      <c r="A226" s="57" t="s">
        <v>908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2300</v>
      </c>
      <c r="K226" s="52">
        <v>3.6381662504459511</v>
      </c>
      <c r="L226" s="52">
        <v>-7.1134263229481243E-2</v>
      </c>
      <c r="M226" s="52">
        <v>-8.4141197365499965E-2</v>
      </c>
    </row>
    <row r="227" spans="1:13">
      <c r="A227" s="57" t="s">
        <v>907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2535</v>
      </c>
      <c r="K227" s="52">
        <v>3.5094366682875151</v>
      </c>
      <c r="L227" s="52">
        <v>-6.949015381718604E-2</v>
      </c>
      <c r="M227" s="52">
        <v>-8.0036593808723189E-2</v>
      </c>
    </row>
    <row r="228" spans="1:13">
      <c r="A228" s="57" t="s">
        <v>906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2536</v>
      </c>
      <c r="K228" s="52">
        <v>3.3711965590496513</v>
      </c>
      <c r="L228" s="52">
        <v>-6.7831562852084359E-2</v>
      </c>
      <c r="M228" s="52">
        <v>-7.8857651069716761E-2</v>
      </c>
    </row>
    <row r="229" spans="1:13">
      <c r="A229" s="57" t="s">
        <v>905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2537</v>
      </c>
      <c r="K229" s="52">
        <v>3.3635233547009733</v>
      </c>
      <c r="L229" s="52">
        <v>-7.168383434937986E-2</v>
      </c>
      <c r="M229" s="52">
        <v>-7.3632331197634238E-2</v>
      </c>
    </row>
    <row r="230" spans="1:13">
      <c r="A230" s="57" t="s">
        <v>904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2538</v>
      </c>
      <c r="K230" s="52">
        <v>3.524333229848593</v>
      </c>
      <c r="L230" s="52">
        <v>-5.6280561122244444E-2</v>
      </c>
      <c r="M230" s="52">
        <v>-6.2265825281009657E-2</v>
      </c>
    </row>
    <row r="231" spans="1:13">
      <c r="A231" s="57" t="s">
        <v>903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2539</v>
      </c>
      <c r="K231" s="52">
        <v>3.5279913790126827</v>
      </c>
      <c r="L231" s="52">
        <v>-4.6747492649132139E-2</v>
      </c>
      <c r="M231" s="52">
        <v>-5.8115589972502102E-2</v>
      </c>
    </row>
    <row r="232" spans="1:13">
      <c r="A232" s="57" t="s">
        <v>902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2540</v>
      </c>
      <c r="K232" s="52">
        <v>3.5415402858523013</v>
      </c>
      <c r="L232" s="52">
        <v>-4.0305010893246229E-2</v>
      </c>
      <c r="M232" s="52">
        <v>-5.1502145922746823E-2</v>
      </c>
    </row>
    <row r="233" spans="1:13">
      <c r="A233" s="57" t="s">
        <v>901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2541</v>
      </c>
      <c r="K233" s="52">
        <v>3.6070335644902798</v>
      </c>
      <c r="L233" s="52">
        <v>-2.09277849740932E-2</v>
      </c>
      <c r="M233" s="52">
        <v>-5.0948271659109867E-2</v>
      </c>
    </row>
    <row r="234" spans="1:13">
      <c r="A234" s="57" t="s">
        <v>900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2542</v>
      </c>
      <c r="K234" s="52">
        <v>3.7614899178890653</v>
      </c>
      <c r="L234" s="52">
        <v>8.8217784272335287E-3</v>
      </c>
      <c r="M234" s="52">
        <v>-4.0508910794930353E-2</v>
      </c>
    </row>
    <row r="235" spans="1:13">
      <c r="A235" s="57" t="s">
        <v>899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2543</v>
      </c>
      <c r="K235" s="52">
        <v>4.0191006431108187</v>
      </c>
      <c r="L235" s="52">
        <v>1.6179934212754432E-3</v>
      </c>
      <c r="M235" s="52">
        <v>-5.3534570184334607E-2</v>
      </c>
    </row>
    <row r="236" spans="1:13">
      <c r="A236" s="57" t="s">
        <v>898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2544</v>
      </c>
      <c r="K236" s="52">
        <v>3.983032531650756</v>
      </c>
      <c r="L236" s="52">
        <v>3.6861401131744742E-3</v>
      </c>
      <c r="M236" s="52">
        <v>-5.6467685299421144E-2</v>
      </c>
    </row>
    <row r="237" spans="1:13">
      <c r="A237" s="57" t="s">
        <v>897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1449</v>
      </c>
      <c r="K237" s="52">
        <v>3.9259900944298129</v>
      </c>
      <c r="L237" s="52">
        <v>1.2594958049862992E-3</v>
      </c>
      <c r="M237" s="52">
        <v>-6.159882758946722E-2</v>
      </c>
    </row>
    <row r="238" spans="1:13">
      <c r="A238" s="57" t="s">
        <v>896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1440</v>
      </c>
      <c r="K238" s="52">
        <v>4.0847936560825984</v>
      </c>
      <c r="L238" s="52">
        <v>-5.5087605569362763E-3</v>
      </c>
      <c r="M238" s="52">
        <v>-6.9452826787266497E-2</v>
      </c>
    </row>
    <row r="239" spans="1:13">
      <c r="A239" s="57" t="s">
        <v>895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2545</v>
      </c>
      <c r="K239" s="52">
        <v>4.1775994217801928</v>
      </c>
      <c r="L239" s="52">
        <v>-3.4584035896549348E-2</v>
      </c>
      <c r="M239" s="52">
        <v>-8.1062670299727579E-2</v>
      </c>
    </row>
    <row r="240" spans="1:13">
      <c r="A240" s="57" t="s">
        <v>894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2546</v>
      </c>
      <c r="K240" s="52">
        <v>4.148016417413297</v>
      </c>
      <c r="L240" s="52">
        <v>-4.5470289521833962E-2</v>
      </c>
      <c r="M240" s="52">
        <v>-9.8876196642464054E-2</v>
      </c>
    </row>
    <row r="241" spans="1:13">
      <c r="A241" s="57" t="s">
        <v>893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2547</v>
      </c>
      <c r="K241" s="52">
        <v>4.2038564289353584</v>
      </c>
      <c r="L241" s="52">
        <v>-6.3507292726655895E-2</v>
      </c>
      <c r="M241" s="52">
        <v>-0.10328443583356406</v>
      </c>
    </row>
    <row r="242" spans="1:13">
      <c r="A242" s="57" t="s">
        <v>892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2548</v>
      </c>
      <c r="K242" s="52">
        <v>4.2695900799133337</v>
      </c>
      <c r="L242" s="52">
        <v>-3.5440053009042738E-2</v>
      </c>
      <c r="M242" s="52">
        <v>-0.10040842549676465</v>
      </c>
    </row>
    <row r="243" spans="1:13">
      <c r="A243" s="57" t="s">
        <v>891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2522</v>
      </c>
      <c r="K243" s="52">
        <v>4.4261416497663859</v>
      </c>
      <c r="L243" s="52">
        <v>6.586712130239758E-2</v>
      </c>
      <c r="M243" s="52">
        <v>-5.9361578641903612E-2</v>
      </c>
    </row>
    <row r="244" spans="1:13">
      <c r="A244" s="57" t="s">
        <v>353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890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889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888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887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886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885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884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883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882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881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880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879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878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877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876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875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874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873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872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871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870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869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868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867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866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865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864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863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862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861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860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859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858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857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856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855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854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351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853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852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851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850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849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848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847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846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845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844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843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842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841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840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839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838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837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836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835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834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350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833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832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831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830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829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828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827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826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825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824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823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822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821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820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819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818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817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816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349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815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814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813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812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811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810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809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808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807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806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805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804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803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802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801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800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799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798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797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796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795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348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794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793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792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791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790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789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788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787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786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785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784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783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782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781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780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779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778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777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776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347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775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774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773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772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771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770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769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768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767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766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765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764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763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762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761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760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759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758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757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346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756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755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754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753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752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751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750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749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748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747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746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745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744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743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742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741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740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739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738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737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345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736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735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734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733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732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731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730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729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728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727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726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725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724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723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722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721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720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719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718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717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716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715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714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713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712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711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710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709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708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707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706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705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704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703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702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701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700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699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698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343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697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696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695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694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693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692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691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690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689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688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687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686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685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684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683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682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681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680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679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678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342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677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676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675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674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673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672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671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670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669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668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667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666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665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664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663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662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661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660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659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658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657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656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655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654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653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652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651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650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649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648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647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646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645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644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643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642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641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640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639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638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637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636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635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634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633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632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631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630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629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628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627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626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625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624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623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622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621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620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619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618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617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616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615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614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613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612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611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610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609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608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607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606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605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604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603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602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601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600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599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598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597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596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595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594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593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592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591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590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589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588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587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586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585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584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583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582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581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580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579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578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577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576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575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574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573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572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571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570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569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568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567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566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565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564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563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562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561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560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559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558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557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556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555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554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553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552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551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550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549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548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547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546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545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544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543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542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541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540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539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538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537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536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535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534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533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532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531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530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529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528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527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526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525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524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523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522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521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520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519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518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517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516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515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514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513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512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511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510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509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508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507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506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505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504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503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502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501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500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499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498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497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496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495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494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493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492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491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490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489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488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487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486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485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484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483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482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481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480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479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478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477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476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475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474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473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472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471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470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469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1153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1154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1155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1156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1157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1158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1159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1160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1161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1163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1162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1164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1165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1166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1167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1168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1169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1170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1171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1172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1173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1174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1175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1176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1177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1178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1179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1180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1181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1182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1183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1184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1185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1186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1187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1188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1189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1190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329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1138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1139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1140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1141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1142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1143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1144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1145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1146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1147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1148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1149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1150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1151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1152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200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1502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1503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1504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1505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1506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1507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1508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1509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1510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1511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1512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1513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1514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1515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1516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1495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1517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1518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1519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1520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1521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1494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1525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1526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1527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1528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1529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1530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1531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1532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1533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1534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1535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1536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1402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1537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1538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1446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1539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1540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1609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1608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1607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1606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1605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1604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1603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1457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1602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1601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1600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1599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1598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1597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1448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1596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1595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1594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1593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1592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1460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1573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1640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1641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1642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1643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1644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1645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1646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1647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1648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1649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1637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1650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1651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1652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1653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1654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1655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1656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1657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1658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1662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1663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1664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1665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1666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1667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1668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1669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1670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1435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1671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1672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1673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1674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1675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1676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1677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1476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1678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1659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1726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1727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1728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1729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1730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1731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1732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1733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1458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1734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1436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1735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1736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1737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1738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1454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1461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1739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1740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1741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1429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1787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1786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1785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1784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1783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1782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1781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1780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1779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1778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1455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1777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1776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1775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1774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1556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1773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1772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1886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1887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1888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1889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1890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1891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1892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1465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1418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1893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1894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1895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1896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1897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1898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1899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1408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1900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1901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1902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1883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1953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1954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1955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1956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1957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1958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1959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1960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1961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1962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1963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1442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1964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1965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1966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1967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1968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1969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1970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1971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1431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1991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1992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1993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1994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1995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1996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1997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1998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1468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1999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2000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2001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2002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2003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2004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2005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2006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2007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2008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1987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2014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2015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1452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2016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2017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2018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2019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2020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2021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2022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2023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1450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2024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1451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2025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1412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1411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1445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2026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2135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2136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1399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2137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2138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2139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2140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2141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2142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2143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2144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2145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2146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2147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2148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2149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2132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2307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2308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2309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2310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2311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2312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2313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2314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2315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1437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2316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2317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2318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2319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2320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2321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1496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1557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2322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2323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2324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2325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2300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2535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2536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2537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2538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2539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2540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2541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2542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2543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2544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1449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1440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2545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2546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2547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2548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2522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B3" sqref="B3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62" t="s">
        <v>425</v>
      </c>
      <c r="B1" s="663" t="s">
        <v>2523</v>
      </c>
      <c r="C1" s="663" t="s">
        <v>2301</v>
      </c>
      <c r="D1" s="663" t="s">
        <v>2011</v>
      </c>
    </row>
    <row r="2" spans="1:4" ht="18.75">
      <c r="A2" s="524" t="s">
        <v>434</v>
      </c>
      <c r="B2" s="1136">
        <v>24.668276052028254</v>
      </c>
      <c r="C2" s="1136">
        <v>20.02</v>
      </c>
      <c r="D2" s="1136">
        <v>10.3</v>
      </c>
    </row>
    <row r="3" spans="1:4">
      <c r="A3" s="523" t="s">
        <v>433</v>
      </c>
      <c r="B3" s="956">
        <v>22152.301107466974</v>
      </c>
      <c r="C3" s="956">
        <v>14873.505212998278</v>
      </c>
      <c r="D3" s="956">
        <v>6204</v>
      </c>
    </row>
    <row r="4" spans="1:4">
      <c r="A4" s="523" t="s">
        <v>2245</v>
      </c>
      <c r="B4" s="956">
        <v>370.31679225786939</v>
      </c>
      <c r="C4" s="956">
        <v>538.38077166350411</v>
      </c>
      <c r="D4" s="956">
        <v>253</v>
      </c>
    </row>
    <row r="5" spans="1:4">
      <c r="A5" s="523" t="s">
        <v>117</v>
      </c>
      <c r="B5" s="956">
        <v>112.30327387970978</v>
      </c>
      <c r="C5" s="956">
        <v>108</v>
      </c>
      <c r="D5" s="956">
        <v>39</v>
      </c>
    </row>
    <row r="6" spans="1:4">
      <c r="A6" s="523" t="s">
        <v>432</v>
      </c>
      <c r="B6" s="956">
        <v>107.52445466536678</v>
      </c>
      <c r="C6" s="956">
        <v>83</v>
      </c>
      <c r="D6" s="956">
        <v>45</v>
      </c>
    </row>
    <row r="7" spans="1:4">
      <c r="A7" s="523" t="s">
        <v>445</v>
      </c>
      <c r="B7" s="956">
        <v>87.156180699884274</v>
      </c>
      <c r="C7" s="956">
        <v>81</v>
      </c>
      <c r="D7" s="956">
        <v>37</v>
      </c>
    </row>
    <row r="8" spans="1:4">
      <c r="A8" s="523" t="s">
        <v>131</v>
      </c>
      <c r="B8" s="956">
        <v>82.683114154203551</v>
      </c>
      <c r="C8" s="956">
        <v>65.271344800892777</v>
      </c>
      <c r="D8" s="956">
        <v>31</v>
      </c>
    </row>
    <row r="9" spans="1:4">
      <c r="A9" s="523" t="s">
        <v>443</v>
      </c>
      <c r="B9" s="956">
        <v>79.308195314960344</v>
      </c>
      <c r="C9" s="956">
        <v>65.337963019934108</v>
      </c>
      <c r="D9" s="956">
        <v>43</v>
      </c>
    </row>
    <row r="10" spans="1:4">
      <c r="A10" s="662" t="s">
        <v>1809</v>
      </c>
      <c r="B10" s="663" t="s">
        <v>2523</v>
      </c>
      <c r="C10" s="663" t="s">
        <v>2301</v>
      </c>
      <c r="D10" s="663" t="s">
        <v>2011</v>
      </c>
    </row>
    <row r="11" spans="1:4">
      <c r="A11" s="523" t="s">
        <v>2244</v>
      </c>
      <c r="B11" s="956">
        <v>27.497375481957217</v>
      </c>
      <c r="C11" s="956">
        <v>24</v>
      </c>
      <c r="D11" s="956">
        <v>12</v>
      </c>
    </row>
    <row r="12" spans="1:4">
      <c r="A12" s="523" t="s">
        <v>110</v>
      </c>
      <c r="B12" s="956">
        <v>24.852828628728165</v>
      </c>
      <c r="C12" s="956">
        <v>25.27560718110432</v>
      </c>
      <c r="D12" s="956">
        <v>12</v>
      </c>
    </row>
    <row r="13" spans="1:4">
      <c r="A13" s="523" t="s">
        <v>436</v>
      </c>
      <c r="B13" s="956">
        <v>20.472295668152722</v>
      </c>
      <c r="C13" s="956">
        <v>15</v>
      </c>
      <c r="D13" s="956">
        <v>8</v>
      </c>
    </row>
    <row r="14" spans="1:4">
      <c r="A14" s="523" t="s">
        <v>2243</v>
      </c>
      <c r="B14" s="956">
        <v>20.243584414329394</v>
      </c>
      <c r="C14" s="956">
        <v>16</v>
      </c>
      <c r="D14" s="956">
        <v>9</v>
      </c>
    </row>
    <row r="15" spans="1:4">
      <c r="A15" s="523" t="s">
        <v>105</v>
      </c>
      <c r="B15" s="956">
        <v>20.180044367184848</v>
      </c>
      <c r="C15" s="956">
        <v>15</v>
      </c>
      <c r="D15" s="956">
        <v>8</v>
      </c>
    </row>
    <row r="16" spans="1:4">
      <c r="A16" s="523" t="s">
        <v>427</v>
      </c>
      <c r="B16" s="1135">
        <v>16.332124964377581</v>
      </c>
      <c r="C16" s="956">
        <v>11</v>
      </c>
      <c r="D16" s="956">
        <v>6</v>
      </c>
    </row>
    <row r="17" spans="1:45">
      <c r="A17" s="523" t="s">
        <v>2353</v>
      </c>
      <c r="B17" s="956">
        <v>16.037127541523635</v>
      </c>
      <c r="C17" s="956">
        <v>12</v>
      </c>
      <c r="D17" s="956">
        <v>5</v>
      </c>
    </row>
    <row r="19" spans="1:45" s="1068" customFormat="1" ht="43.5" customHeight="1">
      <c r="A19" s="1067" t="s">
        <v>425</v>
      </c>
      <c r="B19" s="1067" t="s">
        <v>456</v>
      </c>
      <c r="C19" s="1067" t="s">
        <v>434</v>
      </c>
      <c r="D19" s="1067" t="s">
        <v>105</v>
      </c>
      <c r="E19" s="1067" t="s">
        <v>110</v>
      </c>
      <c r="F19" s="1067" t="s">
        <v>2347</v>
      </c>
      <c r="G19" s="1067" t="s">
        <v>2348</v>
      </c>
      <c r="H19" s="1067" t="s">
        <v>106</v>
      </c>
      <c r="I19" s="1067" t="s">
        <v>117</v>
      </c>
      <c r="J19" s="1067" t="s">
        <v>455</v>
      </c>
      <c r="K19" s="1067" t="s">
        <v>428</v>
      </c>
      <c r="L19" s="1067" t="s">
        <v>427</v>
      </c>
      <c r="M19" s="1067" t="s">
        <v>454</v>
      </c>
      <c r="N19" s="1067" t="s">
        <v>453</v>
      </c>
      <c r="O19" s="1067" t="s">
        <v>452</v>
      </c>
      <c r="P19" s="1067" t="s">
        <v>432</v>
      </c>
      <c r="Q19" s="1067" t="s">
        <v>451</v>
      </c>
      <c r="R19" s="1067" t="s">
        <v>450</v>
      </c>
      <c r="S19" s="1067" t="s">
        <v>449</v>
      </c>
      <c r="T19" s="1067" t="s">
        <v>448</v>
      </c>
      <c r="U19" s="1067" t="s">
        <v>447</v>
      </c>
      <c r="V19" s="1067" t="s">
        <v>2349</v>
      </c>
      <c r="W19" s="1067" t="s">
        <v>2350</v>
      </c>
      <c r="X19" s="1067" t="s">
        <v>446</v>
      </c>
      <c r="Y19" s="1067" t="s">
        <v>2351</v>
      </c>
      <c r="Z19" s="1067" t="s">
        <v>430</v>
      </c>
      <c r="AA19" s="1067" t="s">
        <v>445</v>
      </c>
      <c r="AB19" s="1067" t="s">
        <v>2352</v>
      </c>
      <c r="AC19" s="1067" t="s">
        <v>444</v>
      </c>
      <c r="AD19" s="1067" t="s">
        <v>443</v>
      </c>
      <c r="AE19" s="1067" t="s">
        <v>433</v>
      </c>
      <c r="AF19" s="1067" t="s">
        <v>426</v>
      </c>
      <c r="AG19" s="1067" t="s">
        <v>442</v>
      </c>
      <c r="AH19" s="1067" t="s">
        <v>144</v>
      </c>
      <c r="AI19" s="1067" t="s">
        <v>441</v>
      </c>
      <c r="AJ19" s="1067" t="s">
        <v>429</v>
      </c>
      <c r="AK19" s="1067" t="s">
        <v>440</v>
      </c>
      <c r="AL19" s="1067" t="s">
        <v>439</v>
      </c>
      <c r="AM19" s="1067" t="s">
        <v>438</v>
      </c>
      <c r="AN19" s="1067" t="s">
        <v>431</v>
      </c>
      <c r="AO19" s="1067" t="s">
        <v>437</v>
      </c>
      <c r="AP19" s="1067" t="s">
        <v>436</v>
      </c>
      <c r="AQ19" s="1067" t="s">
        <v>435</v>
      </c>
      <c r="AR19" s="1067" t="s">
        <v>131</v>
      </c>
      <c r="AS19" s="1067" t="s">
        <v>2346</v>
      </c>
    </row>
    <row r="20" spans="1:45">
      <c r="A20" s="1069" t="s">
        <v>353</v>
      </c>
      <c r="B20" s="1070">
        <v>42814</v>
      </c>
      <c r="C20" s="1071">
        <v>6.8367747515556072</v>
      </c>
      <c r="D20" s="1071">
        <v>8.2354423712353224</v>
      </c>
      <c r="E20" s="1071">
        <v>4.8812328767123292</v>
      </c>
      <c r="F20" s="1071">
        <v>7.2495797821904384</v>
      </c>
      <c r="G20" s="1071">
        <v>5.2521184832924392</v>
      </c>
      <c r="H20" s="1071">
        <v>8.1121562816765227</v>
      </c>
      <c r="I20" s="1071">
        <v>12.091576250431549</v>
      </c>
      <c r="J20" s="1071">
        <v>5.8372143531123202</v>
      </c>
      <c r="K20" s="1071">
        <v>14.343951887787977</v>
      </c>
      <c r="L20" s="1071">
        <v>7.335372465086567</v>
      </c>
      <c r="M20" s="1071">
        <v>10.593794603111052</v>
      </c>
      <c r="N20" s="1071"/>
      <c r="O20" s="1071">
        <v>7.1817336898146769</v>
      </c>
      <c r="P20" s="1071">
        <v>20.155959210290604</v>
      </c>
      <c r="Q20" s="1071">
        <v>7.7997083176209259</v>
      </c>
      <c r="R20" s="1071">
        <v>7.7889611502082463</v>
      </c>
      <c r="S20" s="1071">
        <v>8.2179294825955562</v>
      </c>
      <c r="T20" s="1071">
        <v>7.1437281510753667</v>
      </c>
      <c r="U20" s="1071">
        <v>13.625496882734991</v>
      </c>
      <c r="V20" s="1071">
        <v>8.9919786096256686</v>
      </c>
      <c r="W20" s="1071">
        <v>6.2421259669672571</v>
      </c>
      <c r="X20" s="1071">
        <v>9.6351165742920628</v>
      </c>
      <c r="Y20" s="1071"/>
      <c r="Z20" s="1071">
        <v>9.0793772635656165</v>
      </c>
      <c r="AA20" s="1071">
        <v>7.220696459418086</v>
      </c>
      <c r="AB20" s="1071">
        <v>6.3396886430772854</v>
      </c>
      <c r="AC20" s="1071">
        <v>9.9373932373321914</v>
      </c>
      <c r="AD20" s="1071">
        <v>12.738289043068985</v>
      </c>
      <c r="AE20" s="1071">
        <v>64.411111111111111</v>
      </c>
      <c r="AF20" s="1071">
        <v>1.8574790586358196</v>
      </c>
      <c r="AG20" s="1071">
        <v>14.073482428115016</v>
      </c>
      <c r="AH20" s="1071">
        <v>72.12119606253799</v>
      </c>
      <c r="AI20" s="1071">
        <v>30.362499113355128</v>
      </c>
      <c r="AJ20" s="1071">
        <v>11.912863070539419</v>
      </c>
      <c r="AK20" s="1071">
        <v>8.9774236387782196</v>
      </c>
      <c r="AL20" s="1071">
        <v>8.4862665310274661</v>
      </c>
      <c r="AM20" s="1071">
        <v>43.346820809248555</v>
      </c>
      <c r="AN20" s="1071">
        <v>54.420454545454547</v>
      </c>
      <c r="AO20" s="1071"/>
      <c r="AP20" s="1071">
        <v>4.9310669145128756</v>
      </c>
      <c r="AQ20" s="1071">
        <v>16.287197231833911</v>
      </c>
      <c r="AR20" s="1072"/>
      <c r="AS20" s="1072"/>
    </row>
    <row r="21" spans="1:45">
      <c r="A21" s="1069" t="s">
        <v>352</v>
      </c>
      <c r="B21" s="1070">
        <v>42845</v>
      </c>
      <c r="C21" s="1071">
        <v>6.9631860959617313</v>
      </c>
      <c r="D21" s="1071">
        <v>8.0621748453079398</v>
      </c>
      <c r="E21" s="1071">
        <v>4.7216438356164385</v>
      </c>
      <c r="F21" s="1071">
        <v>7.0721494058317118</v>
      </c>
      <c r="G21" s="1071">
        <v>5.2593655933017986</v>
      </c>
      <c r="H21" s="1071">
        <v>7.8865087601734514</v>
      </c>
      <c r="I21" s="1071">
        <v>13.758779613992068</v>
      </c>
      <c r="J21" s="1071">
        <v>5.842863357485875</v>
      </c>
      <c r="K21" s="1071">
        <v>15.482821736410074</v>
      </c>
      <c r="L21" s="1071">
        <v>7.752969666710162</v>
      </c>
      <c r="M21" s="1071">
        <v>11.036443575245055</v>
      </c>
      <c r="N21" s="1071"/>
      <c r="O21" s="1071">
        <v>7.1741905621236555</v>
      </c>
      <c r="P21" s="1071">
        <v>20.3726710957209</v>
      </c>
      <c r="Q21" s="1071">
        <v>9.3939674808342666</v>
      </c>
      <c r="R21" s="1071">
        <v>8.4225315623753811</v>
      </c>
      <c r="S21" s="1071">
        <v>8.5475474693445772</v>
      </c>
      <c r="T21" s="1071">
        <v>7.2729463298801384</v>
      </c>
      <c r="U21" s="1071">
        <v>15.834803996532488</v>
      </c>
      <c r="V21" s="1071">
        <v>10.168449197860962</v>
      </c>
      <c r="W21" s="1071">
        <v>6.391291481897639</v>
      </c>
      <c r="X21" s="1071">
        <v>10.832241107147322</v>
      </c>
      <c r="Y21" s="1071"/>
      <c r="Z21" s="1071">
        <v>9.6196189657253175</v>
      </c>
      <c r="AA21" s="1071">
        <v>8.1731858659432124</v>
      </c>
      <c r="AB21" s="1071">
        <v>7.005772564334837</v>
      </c>
      <c r="AC21" s="1071">
        <v>11.814186919043458</v>
      </c>
      <c r="AD21" s="1071">
        <v>15.417111112097006</v>
      </c>
      <c r="AE21" s="1071">
        <v>63.694444444444443</v>
      </c>
      <c r="AF21" s="1071">
        <v>1.8574790586358196</v>
      </c>
      <c r="AG21" s="1071">
        <v>14.073482428115016</v>
      </c>
      <c r="AH21" s="1071">
        <v>73.135823187299025</v>
      </c>
      <c r="AI21" s="1071">
        <v>38.948619735747585</v>
      </c>
      <c r="AJ21" s="1071">
        <v>11.912863070539419</v>
      </c>
      <c r="AK21" s="1071">
        <v>9.9296148738379806</v>
      </c>
      <c r="AL21" s="1071">
        <v>9.1261444557477116</v>
      </c>
      <c r="AM21" s="1071">
        <v>46.427745664739888</v>
      </c>
      <c r="AN21" s="1071">
        <v>54.420454545454547</v>
      </c>
      <c r="AO21" s="1071"/>
      <c r="AP21" s="1071">
        <v>5.0075390298327038</v>
      </c>
      <c r="AQ21" s="1071">
        <v>15.629757785467127</v>
      </c>
      <c r="AR21" s="1072"/>
      <c r="AS21" s="1072"/>
    </row>
    <row r="22" spans="1:45" s="49" customFormat="1" ht="15.75">
      <c r="A22" s="1073" t="s">
        <v>351</v>
      </c>
      <c r="B22" s="1070">
        <v>42876</v>
      </c>
      <c r="C22" s="1074">
        <v>7.16</v>
      </c>
      <c r="D22" s="1074">
        <v>7.97</v>
      </c>
      <c r="E22" s="1074">
        <v>4.55</v>
      </c>
      <c r="F22" s="1074">
        <v>7.26</v>
      </c>
      <c r="G22" s="1074">
        <v>5.32</v>
      </c>
      <c r="H22" s="1074">
        <v>7.8</v>
      </c>
      <c r="I22" s="1074">
        <v>14.09</v>
      </c>
      <c r="J22" s="1074">
        <v>6.17</v>
      </c>
      <c r="K22" s="1074">
        <v>14.63</v>
      </c>
      <c r="L22" s="1074">
        <v>8.51</v>
      </c>
      <c r="M22" s="1074">
        <v>11.15</v>
      </c>
      <c r="N22" s="1075"/>
      <c r="O22" s="1074">
        <v>7.42</v>
      </c>
      <c r="P22" s="1074">
        <v>20.96</v>
      </c>
      <c r="Q22" s="1074">
        <v>10.78</v>
      </c>
      <c r="R22" s="1074">
        <v>7.97</v>
      </c>
      <c r="S22" s="1074">
        <v>9.2899999999999991</v>
      </c>
      <c r="T22" s="1074">
        <v>7.36</v>
      </c>
      <c r="U22" s="1074">
        <v>15.63</v>
      </c>
      <c r="V22" s="1074">
        <v>9.39</v>
      </c>
      <c r="W22" s="1074">
        <v>6.92</v>
      </c>
      <c r="X22" s="1074">
        <v>10.84</v>
      </c>
      <c r="Y22" s="1075"/>
      <c r="Z22" s="1074">
        <v>8.6999999999999993</v>
      </c>
      <c r="AA22" s="1074">
        <v>8.42</v>
      </c>
      <c r="AB22" s="1074">
        <v>7.3</v>
      </c>
      <c r="AC22" s="1074">
        <v>11.68</v>
      </c>
      <c r="AD22" s="1074">
        <v>11.94</v>
      </c>
      <c r="AE22" s="1074">
        <v>64.75</v>
      </c>
      <c r="AF22" s="1074">
        <v>1.86</v>
      </c>
      <c r="AG22" s="1074">
        <v>14.07</v>
      </c>
      <c r="AH22" s="1074">
        <v>75.819999999999993</v>
      </c>
      <c r="AI22" s="1074">
        <v>47.47</v>
      </c>
      <c r="AJ22" s="1074">
        <v>12.71</v>
      </c>
      <c r="AK22" s="1074">
        <v>9.2899999999999991</v>
      </c>
      <c r="AL22" s="1074">
        <v>11.81</v>
      </c>
      <c r="AM22" s="1074">
        <v>49.95</v>
      </c>
      <c r="AN22" s="1074">
        <v>59.34</v>
      </c>
      <c r="AO22" s="1074"/>
      <c r="AP22" s="1074">
        <v>5.32</v>
      </c>
      <c r="AQ22" s="1074">
        <v>14.66</v>
      </c>
      <c r="AR22" s="1076"/>
      <c r="AS22" s="1076"/>
    </row>
    <row r="23" spans="1:45">
      <c r="A23" s="1069" t="s">
        <v>350</v>
      </c>
      <c r="B23" s="1070" t="s">
        <v>2766</v>
      </c>
      <c r="C23" s="1071">
        <v>6.9791776760286774</v>
      </c>
      <c r="D23" s="1071">
        <v>7.8191104690798374</v>
      </c>
      <c r="E23" s="1071">
        <v>4.250342465753425</v>
      </c>
      <c r="F23" s="1071">
        <v>10.680327086693751</v>
      </c>
      <c r="G23" s="1071">
        <v>5.1532637827818553</v>
      </c>
      <c r="H23" s="1071">
        <v>7.3206604336409811</v>
      </c>
      <c r="I23" s="1071">
        <v>13.113814784667943</v>
      </c>
      <c r="J23" s="1071">
        <v>6.0260933331139679</v>
      </c>
      <c r="K23" s="1071">
        <v>13.685412250310506</v>
      </c>
      <c r="L23" s="1071">
        <v>7.5668218461215737</v>
      </c>
      <c r="M23" s="1071">
        <v>10.6318861876467</v>
      </c>
      <c r="N23" s="1071"/>
      <c r="O23" s="1071">
        <v>7.0719890850116753</v>
      </c>
      <c r="P23" s="1071">
        <v>19.606866058849231</v>
      </c>
      <c r="Q23" s="1071">
        <v>10.335791955471892</v>
      </c>
      <c r="R23" s="1071">
        <v>7.6304235051635994</v>
      </c>
      <c r="S23" s="1071">
        <v>8.8828274943991037</v>
      </c>
      <c r="T23" s="1071">
        <v>6.9213015125844706</v>
      </c>
      <c r="U23" s="1071">
        <v>16.199424745816835</v>
      </c>
      <c r="V23" s="1071">
        <v>7.7733990147783247</v>
      </c>
      <c r="W23" s="1071">
        <v>6.2660250092134699</v>
      </c>
      <c r="X23" s="1071">
        <v>10.221629688866029</v>
      </c>
      <c r="Y23" s="1071"/>
      <c r="Z23" s="1071">
        <v>7.9963367206122191</v>
      </c>
      <c r="AA23" s="1071">
        <v>7.8767665452047551</v>
      </c>
      <c r="AB23" s="1071">
        <v>6.7513800992191175</v>
      </c>
      <c r="AC23" s="1071">
        <v>13.039229374530713</v>
      </c>
      <c r="AD23" s="1071">
        <v>11.090643454287507</v>
      </c>
      <c r="AE23" s="1071">
        <v>65.422222222222217</v>
      </c>
      <c r="AF23" s="1071">
        <v>1.8574790586358196</v>
      </c>
      <c r="AG23" s="1071">
        <v>12.585714285714285</v>
      </c>
      <c r="AH23" s="1071">
        <v>75.801479686263107</v>
      </c>
      <c r="AI23" s="1071">
        <v>51.024838953049738</v>
      </c>
      <c r="AJ23" s="1071">
        <v>11.817427385892117</v>
      </c>
      <c r="AK23" s="1071">
        <v>8.9362549800796813</v>
      </c>
      <c r="AL23" s="1071">
        <v>7.1584089323098397</v>
      </c>
      <c r="AM23" s="1071">
        <v>42.346820809248555</v>
      </c>
      <c r="AN23" s="1071">
        <v>60.090909090909093</v>
      </c>
      <c r="AO23" s="1071"/>
      <c r="AP23" s="1071">
        <v>4.7352330367091948</v>
      </c>
      <c r="AQ23" s="1071">
        <v>11.023121387283236</v>
      </c>
      <c r="AR23" s="1072"/>
      <c r="AS23" s="1072"/>
    </row>
    <row r="24" spans="1:45">
      <c r="A24" s="1069" t="s">
        <v>349</v>
      </c>
      <c r="B24" s="1070">
        <v>42938</v>
      </c>
      <c r="C24" s="1071">
        <v>6.6957022085304834</v>
      </c>
      <c r="D24" s="1071">
        <v>6.7903999885817949</v>
      </c>
      <c r="E24" s="1071">
        <v>4.4170825725299245</v>
      </c>
      <c r="F24" s="1071">
        <v>10.791775297030529</v>
      </c>
      <c r="G24" s="1071">
        <v>4.7870526297130098</v>
      </c>
      <c r="H24" s="1071">
        <v>6.545661374255392</v>
      </c>
      <c r="I24" s="1071">
        <v>13.001421656357037</v>
      </c>
      <c r="J24" s="1071">
        <v>5.8464679774774808</v>
      </c>
      <c r="K24" s="1071">
        <v>13.71939523547155</v>
      </c>
      <c r="L24" s="1071">
        <v>6.7332960400647641</v>
      </c>
      <c r="M24" s="1071">
        <v>11.043675895177108</v>
      </c>
      <c r="N24" s="1071"/>
      <c r="O24" s="1071">
        <v>6.6127765635238278</v>
      </c>
      <c r="P24" s="1071">
        <v>26.450802624978412</v>
      </c>
      <c r="Q24" s="1071">
        <v>9.7954663741940671</v>
      </c>
      <c r="R24" s="1071">
        <v>7.9959305036303068</v>
      </c>
      <c r="S24" s="1071">
        <v>9.3507063261399974</v>
      </c>
      <c r="T24" s="1071">
        <v>6.825133154021251</v>
      </c>
      <c r="U24" s="1071">
        <v>15.212165699237987</v>
      </c>
      <c r="V24" s="1071">
        <v>7.7142857142857144</v>
      </c>
      <c r="W24" s="1071">
        <v>5.8103672920197225</v>
      </c>
      <c r="X24" s="1071">
        <v>10.23148137622565</v>
      </c>
      <c r="Y24" s="1071"/>
      <c r="Z24" s="1071">
        <v>7.9397753146345735</v>
      </c>
      <c r="AA24" s="1071">
        <v>8.1648474811274117</v>
      </c>
      <c r="AB24" s="1071">
        <v>6.9688966307739211</v>
      </c>
      <c r="AC24" s="1071">
        <v>13.653241693115438</v>
      </c>
      <c r="AD24" s="1071">
        <v>11.093791679146012</v>
      </c>
      <c r="AE24" s="1071">
        <v>67.37777777777778</v>
      </c>
      <c r="AF24" s="1071">
        <v>1.8574790586358196</v>
      </c>
      <c r="AG24" s="1071">
        <v>12.585714285714285</v>
      </c>
      <c r="AH24" s="1071">
        <v>71.926691689604141</v>
      </c>
      <c r="AI24" s="1071">
        <v>50.134563673998414</v>
      </c>
      <c r="AJ24" s="1071">
        <v>10.892116182572614</v>
      </c>
      <c r="AK24" s="1071">
        <v>9.2774725274725274</v>
      </c>
      <c r="AL24" s="1071">
        <v>7.01884159106769</v>
      </c>
      <c r="AM24" s="1071">
        <v>38.635838150289018</v>
      </c>
      <c r="AN24" s="1071">
        <v>51.113636363636367</v>
      </c>
      <c r="AO24" s="1071"/>
      <c r="AP24" s="1071">
        <v>4.2306963342277459</v>
      </c>
      <c r="AQ24" s="1071">
        <v>12.066473988439306</v>
      </c>
      <c r="AR24" s="1072"/>
      <c r="AS24" s="1072"/>
    </row>
    <row r="25" spans="1:45" s="48" customFormat="1">
      <c r="A25" s="1069" t="s">
        <v>348</v>
      </c>
      <c r="B25" s="1070">
        <v>42969</v>
      </c>
      <c r="C25" s="1071">
        <v>6.53</v>
      </c>
      <c r="D25" s="1071">
        <v>7.5191739716722656</v>
      </c>
      <c r="E25" s="1071">
        <v>4.3130858186244678</v>
      </c>
      <c r="F25" s="1071">
        <v>10.511726745815819</v>
      </c>
      <c r="G25" s="1071">
        <v>4.651787913190252</v>
      </c>
      <c r="H25" s="1071">
        <v>7.2082586586206805</v>
      </c>
      <c r="I25" s="1071">
        <v>13.47668803091611</v>
      </c>
      <c r="J25" s="1071">
        <v>5.3577598415182583</v>
      </c>
      <c r="K25" s="1071">
        <v>13.719075857045469</v>
      </c>
      <c r="L25" s="1071">
        <v>5.6364302352949212</v>
      </c>
      <c r="M25" s="1071">
        <v>10.194087220727624</v>
      </c>
      <c r="N25" s="1071"/>
      <c r="O25" s="1071">
        <v>6.5037654389371609</v>
      </c>
      <c r="P25" s="1071">
        <v>30.620014638037517</v>
      </c>
      <c r="Q25" s="1071">
        <v>9.4159702483500602</v>
      </c>
      <c r="R25" s="1071">
        <v>8.6343622854916653</v>
      </c>
      <c r="S25" s="1071">
        <v>8.9357481550014999</v>
      </c>
      <c r="T25" s="1071">
        <v>6.5149751436710126</v>
      </c>
      <c r="U25" s="1071">
        <v>14.708772462381996</v>
      </c>
      <c r="V25" s="1071">
        <v>11.730337078651685</v>
      </c>
      <c r="W25" s="1071">
        <v>5.3818028979846568</v>
      </c>
      <c r="X25" s="1071">
        <v>8.6371874889460827</v>
      </c>
      <c r="Y25" s="1071"/>
      <c r="Z25" s="1071">
        <v>7.7467438138618734</v>
      </c>
      <c r="AA25" s="1071">
        <v>7.6264571253820179</v>
      </c>
      <c r="AB25" s="1071">
        <v>7.0281800376290908</v>
      </c>
      <c r="AC25" s="1071">
        <v>13.062412529508981</v>
      </c>
      <c r="AD25" s="1071">
        <v>11.316485387299888</v>
      </c>
      <c r="AE25" s="1071">
        <v>67.37777777777778</v>
      </c>
      <c r="AF25" s="1071">
        <v>1.8574790586358196</v>
      </c>
      <c r="AG25" s="1071">
        <v>12.585714285714285</v>
      </c>
      <c r="AH25" s="1071">
        <v>70.656867728761227</v>
      </c>
      <c r="AI25" s="1071">
        <v>48.050941778061507</v>
      </c>
      <c r="AJ25" s="1071">
        <v>12.601659751037344</v>
      </c>
      <c r="AK25" s="1071">
        <v>8.5260989010989015</v>
      </c>
      <c r="AL25" s="1071">
        <v>6.6038062283737027</v>
      </c>
      <c r="AM25" s="1071">
        <v>39.156069364161851</v>
      </c>
      <c r="AN25" s="1071">
        <v>13.410071942446043</v>
      </c>
      <c r="AO25" s="1071"/>
      <c r="AP25" s="1071">
        <v>4.2335511896221663</v>
      </c>
      <c r="AQ25" s="1071">
        <v>10.606936416184972</v>
      </c>
      <c r="AR25" s="1077"/>
      <c r="AS25" s="1077"/>
    </row>
    <row r="26" spans="1:45" s="45" customFormat="1">
      <c r="A26" s="1069" t="s">
        <v>347</v>
      </c>
      <c r="B26" s="1070">
        <v>42967</v>
      </c>
      <c r="C26" s="1071">
        <v>6.9554149878676279</v>
      </c>
      <c r="D26" s="1071">
        <v>7.9566025241910987</v>
      </c>
      <c r="E26" s="1071">
        <v>4.696394912014763</v>
      </c>
      <c r="F26" s="1071">
        <v>10.399129905636707</v>
      </c>
      <c r="G26" s="1071">
        <v>4.8649991896710061</v>
      </c>
      <c r="H26" s="1071">
        <v>7.9571830167179094</v>
      </c>
      <c r="I26" s="1071">
        <v>13.026980120432961</v>
      </c>
      <c r="J26" s="1071">
        <v>6.2409833458248789</v>
      </c>
      <c r="K26" s="1071">
        <v>13.397611198789724</v>
      </c>
      <c r="L26" s="1071">
        <v>6.3142317015336769</v>
      </c>
      <c r="M26" s="1071">
        <v>9.762893184415887</v>
      </c>
      <c r="N26" s="1071"/>
      <c r="O26" s="1071">
        <v>6.479534722062505</v>
      </c>
      <c r="P26" s="1071">
        <v>30.086331938059718</v>
      </c>
      <c r="Q26" s="1071">
        <v>9.3869661042143466</v>
      </c>
      <c r="R26" s="1071">
        <v>7.8605110748352311</v>
      </c>
      <c r="S26" s="1071">
        <v>8.9977331220338073</v>
      </c>
      <c r="T26" s="1071">
        <v>6.4424052167955734</v>
      </c>
      <c r="U26" s="1071">
        <v>14.217148826567158</v>
      </c>
      <c r="V26" s="1071">
        <v>8.7902621722846437</v>
      </c>
      <c r="W26" s="1071">
        <v>5.4348618658934642</v>
      </c>
      <c r="X26" s="1071">
        <v>8.6486237550339489</v>
      </c>
      <c r="Y26" s="1071"/>
      <c r="Z26" s="1071">
        <v>8.2811371039384074</v>
      </c>
      <c r="AA26" s="1071">
        <v>7.9500474763544293</v>
      </c>
      <c r="AB26" s="1071">
        <v>6.7180243794005063</v>
      </c>
      <c r="AC26" s="1071">
        <v>14.225571099027674</v>
      </c>
      <c r="AD26" s="1071">
        <v>12.064947863746772</v>
      </c>
      <c r="AE26" s="1071">
        <v>77</v>
      </c>
      <c r="AF26" s="1071">
        <v>1.8574790586358196</v>
      </c>
      <c r="AG26" s="1071">
        <v>12.585714285714285</v>
      </c>
      <c r="AH26" s="1071">
        <v>68.305988704304909</v>
      </c>
      <c r="AI26" s="1071">
        <v>50.767963425093015</v>
      </c>
      <c r="AJ26" s="1071">
        <v>12.107883817427386</v>
      </c>
      <c r="AK26" s="1071">
        <v>8.3777472527472536</v>
      </c>
      <c r="AL26" s="1071">
        <v>6.4172661870503598</v>
      </c>
      <c r="AM26" s="1071">
        <v>37.843930635838149</v>
      </c>
      <c r="AN26" s="1071">
        <v>12.96043165467626</v>
      </c>
      <c r="AO26" s="1071"/>
      <c r="AP26" s="1071">
        <v>4.4605738247452509</v>
      </c>
      <c r="AQ26" s="1071">
        <v>10.606936416184972</v>
      </c>
      <c r="AR26" s="1078"/>
      <c r="AS26" s="1078"/>
    </row>
    <row r="27" spans="1:45" s="45" customFormat="1">
      <c r="A27" s="1069" t="s">
        <v>346</v>
      </c>
      <c r="B27" s="1070">
        <v>43030</v>
      </c>
      <c r="C27" s="1071">
        <v>6.629366400089995</v>
      </c>
      <c r="D27" s="1071">
        <v>5.8346550192790501</v>
      </c>
      <c r="E27" s="1071">
        <v>5.0182817743767876</v>
      </c>
      <c r="F27" s="1071">
        <v>10.313734055608162</v>
      </c>
      <c r="G27" s="1071">
        <v>4.8187327988512623</v>
      </c>
      <c r="H27" s="1071">
        <v>7.0810341061333641</v>
      </c>
      <c r="I27" s="1071">
        <v>13.081646546218593</v>
      </c>
      <c r="J27" s="1071">
        <v>6.1682563352916819</v>
      </c>
      <c r="K27" s="1071">
        <v>12.927149967782</v>
      </c>
      <c r="L27" s="1071">
        <v>6.5211081441011709</v>
      </c>
      <c r="M27" s="1071">
        <v>9.7444495874634462</v>
      </c>
      <c r="N27" s="1071"/>
      <c r="O27" s="1071">
        <v>6.4451454426197872</v>
      </c>
      <c r="P27" s="1071">
        <v>30.598701079760858</v>
      </c>
      <c r="Q27" s="1071">
        <v>8.9030206462975645</v>
      </c>
      <c r="R27" s="1071">
        <v>7.7966161927715341</v>
      </c>
      <c r="S27" s="1071">
        <v>8.6725621598883489</v>
      </c>
      <c r="T27" s="1071">
        <v>6.1720092741443606</v>
      </c>
      <c r="U27" s="1071">
        <v>13.789246123760048</v>
      </c>
      <c r="V27" s="1071">
        <v>8.404494382022472</v>
      </c>
      <c r="W27" s="1071">
        <v>5.3583666317656364</v>
      </c>
      <c r="X27" s="1071">
        <v>7.9537456557377579</v>
      </c>
      <c r="Y27" s="1071"/>
      <c r="Z27" s="1071">
        <v>8.4271781534460342</v>
      </c>
      <c r="AA27" s="1071">
        <v>8.1424911168817857</v>
      </c>
      <c r="AB27" s="1071">
        <v>6.0938350011086593</v>
      </c>
      <c r="AC27" s="1071">
        <v>13.649201159247852</v>
      </c>
      <c r="AD27" s="1071">
        <v>14.416246115929207</v>
      </c>
      <c r="AE27" s="1071">
        <v>78.144444444444446</v>
      </c>
      <c r="AF27" s="1071">
        <v>1.8574790586358196</v>
      </c>
      <c r="AG27" s="1071">
        <v>12.585714285714285</v>
      </c>
      <c r="AH27" s="1071">
        <v>69.622838771429159</v>
      </c>
      <c r="AI27" s="1071">
        <v>50.644232939340597</v>
      </c>
      <c r="AJ27" s="1071">
        <v>11.381742738589212</v>
      </c>
      <c r="AK27" s="1071">
        <v>6.9311981020166078</v>
      </c>
      <c r="AL27" s="1071">
        <v>5.8638627559490866</v>
      </c>
      <c r="AM27" s="1071">
        <v>141.5609756097561</v>
      </c>
      <c r="AN27" s="1071">
        <v>12.232876712328768</v>
      </c>
      <c r="AO27" s="1071"/>
      <c r="AP27" s="1071">
        <v>4.7521306968665984</v>
      </c>
      <c r="AQ27" s="1071">
        <v>10.540462427745664</v>
      </c>
      <c r="AR27" s="1078"/>
      <c r="AS27" s="1078"/>
    </row>
    <row r="28" spans="1:45" s="45" customFormat="1">
      <c r="A28" s="1069" t="s">
        <v>345</v>
      </c>
      <c r="B28" s="1070">
        <v>43029</v>
      </c>
      <c r="C28" s="1071">
        <v>6.7767705333537673</v>
      </c>
      <c r="D28" s="1071">
        <v>6.0917806471625422</v>
      </c>
      <c r="E28" s="1071">
        <v>5.1470193672749058</v>
      </c>
      <c r="F28" s="1071">
        <v>10.482074747068882</v>
      </c>
      <c r="G28" s="1071">
        <v>4.9132967949481712</v>
      </c>
      <c r="H28" s="1071">
        <v>6.8409000469485557</v>
      </c>
      <c r="I28" s="1071">
        <v>13.035495664024596</v>
      </c>
      <c r="J28" s="1071">
        <v>6.1865859881029754</v>
      </c>
      <c r="K28" s="1071">
        <v>14.318285524379952</v>
      </c>
      <c r="L28" s="1071">
        <v>7.6365971220695279</v>
      </c>
      <c r="M28" s="1071">
        <v>9.7368818064725708</v>
      </c>
      <c r="N28" s="1071"/>
      <c r="O28" s="1071">
        <v>6.2430296538203907</v>
      </c>
      <c r="P28" s="1071">
        <v>28.387209345432527</v>
      </c>
      <c r="Q28" s="1071">
        <v>8.8368774815307027</v>
      </c>
      <c r="R28" s="1071">
        <v>8.1232833127136459</v>
      </c>
      <c r="S28" s="1071">
        <v>8.7656593919826964</v>
      </c>
      <c r="T28" s="1071">
        <v>6.3427390166912367</v>
      </c>
      <c r="U28" s="1071">
        <v>13.819200527702094</v>
      </c>
      <c r="V28" s="1071">
        <v>8.382022471910112</v>
      </c>
      <c r="W28" s="1071">
        <v>5.376862628977519</v>
      </c>
      <c r="X28" s="1071">
        <v>7.9934217026733059</v>
      </c>
      <c r="Y28" s="1071"/>
      <c r="Z28" s="1071">
        <v>8.5133289986996097</v>
      </c>
      <c r="AA28" s="1071">
        <v>7.655604290132592</v>
      </c>
      <c r="AB28" s="1071">
        <v>6.1511448355837564</v>
      </c>
      <c r="AC28" s="1071">
        <v>13.88493320792932</v>
      </c>
      <c r="AD28" s="1071">
        <v>13.917747023480965</v>
      </c>
      <c r="AE28" s="1071">
        <v>77.855555555555554</v>
      </c>
      <c r="AF28" s="1071">
        <v>1.8574790586358196</v>
      </c>
      <c r="AG28" s="1071">
        <v>12.585714285714285</v>
      </c>
      <c r="AH28" s="1071">
        <v>66.936708860759495</v>
      </c>
      <c r="AI28" s="1071">
        <v>46.226678255830798</v>
      </c>
      <c r="AJ28" s="1071">
        <v>12.049792531120332</v>
      </c>
      <c r="AK28" s="1071">
        <v>6.524317912218268</v>
      </c>
      <c r="AL28" s="1071">
        <v>6.0022136137244049</v>
      </c>
      <c r="AM28" s="1071">
        <v>127.48780487804878</v>
      </c>
      <c r="AN28" s="1071">
        <v>11.61986301369863</v>
      </c>
      <c r="AO28" s="1071"/>
      <c r="AP28" s="1071">
        <v>4.9132891186566177</v>
      </c>
      <c r="AQ28" s="1071">
        <v>12.875886524822695</v>
      </c>
      <c r="AR28" s="1078"/>
      <c r="AS28" s="1078"/>
    </row>
    <row r="29" spans="1:45" s="45" customFormat="1">
      <c r="A29" s="1069" t="s">
        <v>344</v>
      </c>
      <c r="B29" s="1070">
        <v>43090</v>
      </c>
      <c r="C29" s="1071">
        <v>7.0594914892690372</v>
      </c>
      <c r="D29" s="1071">
        <v>7.0350577737602027</v>
      </c>
      <c r="E29" s="1071">
        <v>5.2730303859128149</v>
      </c>
      <c r="F29" s="1071">
        <v>10.857511513400018</v>
      </c>
      <c r="G29" s="1071">
        <v>5.6099785535565356</v>
      </c>
      <c r="H29" s="1071">
        <v>7.9835062450999894</v>
      </c>
      <c r="I29" s="1071">
        <v>14.305274256202248</v>
      </c>
      <c r="J29" s="1071">
        <v>6.4680415718698114</v>
      </c>
      <c r="K29" s="1071">
        <v>15.230791779000903</v>
      </c>
      <c r="L29" s="1071">
        <v>6.2349045858458387</v>
      </c>
      <c r="M29" s="1071">
        <v>9.593413510141815</v>
      </c>
      <c r="N29" s="1071"/>
      <c r="O29" s="1071">
        <v>6.3214955798423764</v>
      </c>
      <c r="P29" s="1071">
        <v>28.653989974090809</v>
      </c>
      <c r="Q29" s="1071">
        <v>8.5904345149693846</v>
      </c>
      <c r="R29" s="1071">
        <v>8.3199136236184472</v>
      </c>
      <c r="S29" s="1071">
        <v>9.0065199523763155</v>
      </c>
      <c r="T29" s="1071">
        <v>6.2642951149050239</v>
      </c>
      <c r="U29" s="1071">
        <v>13.60585243731499</v>
      </c>
      <c r="V29" s="1071">
        <v>9.3241106719367597</v>
      </c>
      <c r="W29" s="1071">
        <v>7.4533393923328406</v>
      </c>
      <c r="X29" s="1071">
        <v>8.0764194264008911</v>
      </c>
      <c r="Y29" s="1071"/>
      <c r="Z29" s="1071">
        <v>8.6501950585175553</v>
      </c>
      <c r="AA29" s="1071">
        <v>8.2719887601819071</v>
      </c>
      <c r="AB29" s="1071">
        <v>6.5203710171108007</v>
      </c>
      <c r="AC29" s="1071">
        <v>13.372054992360464</v>
      </c>
      <c r="AD29" s="1071">
        <v>13.611159041855172</v>
      </c>
      <c r="AE29" s="1071">
        <v>76.49444444444444</v>
      </c>
      <c r="AF29" s="1071">
        <v>1.8574790586358196</v>
      </c>
      <c r="AG29" s="1071">
        <v>13.268072289156626</v>
      </c>
      <c r="AH29" s="1071">
        <v>67.341772151898738</v>
      </c>
      <c r="AI29" s="1071">
        <v>35.08</v>
      </c>
      <c r="AJ29" s="1071">
        <v>12.647302904564315</v>
      </c>
      <c r="AK29" s="1071">
        <v>6.0294426919032595</v>
      </c>
      <c r="AL29" s="1071">
        <v>7.0691754288876592</v>
      </c>
      <c r="AM29" s="1071">
        <v>145.26829268292684</v>
      </c>
      <c r="AN29" s="1071">
        <v>11.235099337748345</v>
      </c>
      <c r="AO29" s="1071"/>
      <c r="AP29" s="1071">
        <v>5.0918796296961002</v>
      </c>
      <c r="AQ29" s="1071">
        <v>6.4815054654716882</v>
      </c>
      <c r="AR29" s="1078"/>
      <c r="AS29" s="1078"/>
    </row>
    <row r="30" spans="1:45">
      <c r="A30" s="1069" t="s">
        <v>343</v>
      </c>
      <c r="B30" s="1070">
        <v>43120</v>
      </c>
      <c r="C30" s="1071">
        <v>7.1701543738755582</v>
      </c>
      <c r="D30" s="1071">
        <v>7.3985630222373322</v>
      </c>
      <c r="E30" s="1071">
        <v>5.2910431237708231</v>
      </c>
      <c r="F30" s="1071">
        <v>11.354335826527523</v>
      </c>
      <c r="G30" s="1071">
        <v>5.4408424121875143</v>
      </c>
      <c r="H30" s="1071">
        <v>8.6866379865639392</v>
      </c>
      <c r="I30" s="1071">
        <v>13.59781124906087</v>
      </c>
      <c r="J30" s="1071">
        <v>6.6042199502919958</v>
      </c>
      <c r="K30" s="1071">
        <v>14.035948200536216</v>
      </c>
      <c r="L30" s="1071">
        <v>6.5855160081701589</v>
      </c>
      <c r="M30" s="1071">
        <v>8.9764696906189361</v>
      </c>
      <c r="N30" s="1071"/>
      <c r="O30" s="1071">
        <v>6.0831515364994431</v>
      </c>
      <c r="P30" s="1071">
        <v>27.278006845957712</v>
      </c>
      <c r="Q30" s="1071">
        <v>8.7598526107904942</v>
      </c>
      <c r="R30" s="1071">
        <v>8.9954288591128186</v>
      </c>
      <c r="S30" s="1071">
        <v>9.0132398330491963</v>
      </c>
      <c r="T30" s="1071">
        <v>6.2970673490941165</v>
      </c>
      <c r="U30" s="1071">
        <v>13.141819952497016</v>
      </c>
      <c r="V30" s="1071">
        <v>7.849802371541502</v>
      </c>
      <c r="W30" s="1071">
        <v>7.357688650556379</v>
      </c>
      <c r="X30" s="1071">
        <v>8.0373738950693046</v>
      </c>
      <c r="Y30" s="1071"/>
      <c r="Z30" s="1071">
        <v>8.6538524057217163</v>
      </c>
      <c r="AA30" s="1071">
        <v>7.7435384553880606</v>
      </c>
      <c r="AB30" s="1071">
        <v>5.7516435453910084</v>
      </c>
      <c r="AC30" s="1071">
        <v>13.254046974539797</v>
      </c>
      <c r="AD30" s="1071">
        <v>12.069148094849888</v>
      </c>
      <c r="AE30" s="1071">
        <v>75.972222222222229</v>
      </c>
      <c r="AF30" s="1071">
        <v>1.8574790586358196</v>
      </c>
      <c r="AG30" s="1071">
        <v>11.572289156626505</v>
      </c>
      <c r="AH30" s="1071">
        <v>65.721518987341767</v>
      </c>
      <c r="AI30" s="1071">
        <v>30.268571428571427</v>
      </c>
      <c r="AJ30" s="1071">
        <v>8.6035805626598467</v>
      </c>
      <c r="AK30" s="1071">
        <v>5.5278654048370139</v>
      </c>
      <c r="AL30" s="1071">
        <v>6.6203652462645266</v>
      </c>
      <c r="AM30" s="1071">
        <v>174.5</v>
      </c>
      <c r="AN30" s="1071">
        <v>11.235099337748345</v>
      </c>
      <c r="AO30" s="1071"/>
      <c r="AP30" s="1071">
        <v>5.3064561153779497</v>
      </c>
      <c r="AQ30" s="1071">
        <v>7.8557478112210539</v>
      </c>
      <c r="AR30" s="1072"/>
      <c r="AS30" s="1072"/>
    </row>
    <row r="31" spans="1:45">
      <c r="A31" s="1069" t="s">
        <v>342</v>
      </c>
      <c r="B31" s="1070">
        <v>43150</v>
      </c>
      <c r="C31" s="1071">
        <v>6.8210180696016787</v>
      </c>
      <c r="D31" s="1071">
        <v>6.4114560084213812</v>
      </c>
      <c r="E31" s="1071">
        <v>5.3412521653056171</v>
      </c>
      <c r="F31" s="1071">
        <v>10.330190328258842</v>
      </c>
      <c r="G31" s="1071">
        <v>5.1244299741177439</v>
      </c>
      <c r="H31" s="1071">
        <v>6.915947929898878</v>
      </c>
      <c r="I31" s="1071">
        <v>13.078648851748762</v>
      </c>
      <c r="J31" s="1071">
        <v>6.6758903594868659</v>
      </c>
      <c r="K31" s="1071">
        <v>13.334077041993712</v>
      </c>
      <c r="L31" s="1071">
        <v>6.5075972064869889</v>
      </c>
      <c r="M31" s="1071">
        <v>8.8743304117464543</v>
      </c>
      <c r="N31" s="1071"/>
      <c r="O31" s="1071">
        <v>6.10896430092592</v>
      </c>
      <c r="P31" s="1071">
        <v>26.260851584414944</v>
      </c>
      <c r="Q31" s="1071">
        <v>9.0529323045195866</v>
      </c>
      <c r="R31" s="1071">
        <v>9.0166820127421712</v>
      </c>
      <c r="S31" s="1071">
        <v>8.539130233096758</v>
      </c>
      <c r="T31" s="1071">
        <v>5.8857212979083684</v>
      </c>
      <c r="U31" s="1071">
        <v>13.319421878207184</v>
      </c>
      <c r="V31" s="1071">
        <v>7.5296442687747032</v>
      </c>
      <c r="W31" s="1071">
        <v>7.1869244541148047</v>
      </c>
      <c r="X31" s="1071">
        <v>8.3448891787313926</v>
      </c>
      <c r="Y31" s="1071"/>
      <c r="Z31" s="1071">
        <v>8.2270726196041757</v>
      </c>
      <c r="AA31" s="1071">
        <v>7.4203881088872787</v>
      </c>
      <c r="AB31" s="1071">
        <v>6.529546178396239</v>
      </c>
      <c r="AC31" s="1071">
        <v>11.322813575231187</v>
      </c>
      <c r="AD31" s="1071">
        <v>10.516699612693781</v>
      </c>
      <c r="AE31" s="1071">
        <v>73.572222222222223</v>
      </c>
      <c r="AF31" s="1071">
        <v>1.8574790586358196</v>
      </c>
      <c r="AG31" s="1071">
        <v>10.5</v>
      </c>
      <c r="AH31" s="1071">
        <v>65.481012658227854</v>
      </c>
      <c r="AI31" s="1071">
        <v>14.573809523809524</v>
      </c>
      <c r="AJ31" s="1071">
        <v>8.749360613810742</v>
      </c>
      <c r="AK31" s="1071">
        <v>6.5141955835962149</v>
      </c>
      <c r="AL31" s="1071">
        <v>6.4997232982844491</v>
      </c>
      <c r="AM31" s="1071">
        <v>244.75</v>
      </c>
      <c r="AN31" s="1071">
        <v>11.235099337748345</v>
      </c>
      <c r="AO31" s="1071"/>
      <c r="AP31" s="1071">
        <v>5.1536726315800268</v>
      </c>
      <c r="AQ31" s="1071">
        <v>7.1310159042635863</v>
      </c>
      <c r="AR31" s="1072"/>
      <c r="AS31" s="1072"/>
    </row>
    <row r="32" spans="1:45">
      <c r="A32" s="1069" t="s">
        <v>1</v>
      </c>
      <c r="B32" s="1070">
        <v>43178</v>
      </c>
      <c r="C32" s="1071">
        <v>6.4422686995656608</v>
      </c>
      <c r="D32" s="1071">
        <v>6.3084829231042701</v>
      </c>
      <c r="E32" s="1071">
        <v>5.3835293504734372</v>
      </c>
      <c r="F32" s="1071">
        <v>9.2783307710896352</v>
      </c>
      <c r="G32" s="1071">
        <v>4.8443983402489623</v>
      </c>
      <c r="H32" s="1071">
        <v>6.0745068348229569</v>
      </c>
      <c r="I32" s="1071">
        <v>12.34611532870332</v>
      </c>
      <c r="J32" s="1071">
        <v>6.0263809120439005</v>
      </c>
      <c r="K32" s="1071">
        <v>12.867536463506621</v>
      </c>
      <c r="L32" s="1071">
        <v>5.9301297882688209</v>
      </c>
      <c r="M32" s="1071">
        <v>8.689193703498157</v>
      </c>
      <c r="N32" s="1071"/>
      <c r="O32" s="1071">
        <v>6.1340651070245773</v>
      </c>
      <c r="P32" s="1071">
        <v>26.92569870371667</v>
      </c>
      <c r="Q32" s="1071">
        <v>9.3378473188706828</v>
      </c>
      <c r="R32" s="1071">
        <v>8.1421887177014725</v>
      </c>
      <c r="S32" s="1071">
        <v>8.6102209383948729</v>
      </c>
      <c r="T32" s="1071">
        <v>5.9511158342189159</v>
      </c>
      <c r="U32" s="1071">
        <v>12.939974960080967</v>
      </c>
      <c r="V32" s="1071">
        <v>6.6403162055335967</v>
      </c>
      <c r="W32" s="1071">
        <v>7.2683981942314775</v>
      </c>
      <c r="X32" s="1071">
        <v>8.4292576996916821</v>
      </c>
      <c r="Y32" s="1071"/>
      <c r="Z32" s="1071">
        <v>8.1271622253389442</v>
      </c>
      <c r="AA32" s="1071">
        <v>6.8469526587427314</v>
      </c>
      <c r="AB32" s="1071">
        <v>6.1900645668610803</v>
      </c>
      <c r="AC32" s="1071">
        <v>10.519938099792219</v>
      </c>
      <c r="AD32" s="1071">
        <v>8.2707519791359552</v>
      </c>
      <c r="AE32" s="1071">
        <v>74.538888888888891</v>
      </c>
      <c r="AF32" s="1071">
        <v>1.8574790586358196</v>
      </c>
      <c r="AG32" s="1071">
        <v>10.481927710843374</v>
      </c>
      <c r="AH32" s="1071">
        <v>65.455696202531641</v>
      </c>
      <c r="AI32" s="1071">
        <v>12.438095238095238</v>
      </c>
      <c r="AJ32" s="1071">
        <v>8.8695652173913047</v>
      </c>
      <c r="AK32" s="1071">
        <v>6.4300736067297581</v>
      </c>
      <c r="AL32" s="1071">
        <v>6.8079690094078584</v>
      </c>
      <c r="AM32" s="1071">
        <v>187.6</v>
      </c>
      <c r="AN32" s="1071">
        <v>9.6887417218543046</v>
      </c>
      <c r="AO32" s="1071"/>
      <c r="AP32" s="1071">
        <v>5.1125058071503071</v>
      </c>
      <c r="AQ32" s="1071">
        <v>6.7384582058433296</v>
      </c>
      <c r="AR32" s="1072"/>
      <c r="AS32" s="1072"/>
    </row>
    <row r="33" spans="1:45">
      <c r="A33" s="1069" t="s">
        <v>2</v>
      </c>
      <c r="B33" s="1070">
        <v>43208</v>
      </c>
      <c r="C33" s="1071">
        <v>6.3196181554716437</v>
      </c>
      <c r="D33" s="1071">
        <v>5.7643927861864013</v>
      </c>
      <c r="E33" s="1071">
        <v>5.3403488296699733</v>
      </c>
      <c r="F33" s="1071">
        <v>8.9708254264289646</v>
      </c>
      <c r="G33" s="1071">
        <v>4.748546690768662</v>
      </c>
      <c r="H33" s="1071">
        <v>6.4848570684346152</v>
      </c>
      <c r="I33" s="1071">
        <v>11.459099731787743</v>
      </c>
      <c r="J33" s="1071">
        <v>5.9502078406752386</v>
      </c>
      <c r="K33" s="1071">
        <v>12.553448069842645</v>
      </c>
      <c r="L33" s="1071">
        <v>5.9883756647405413</v>
      </c>
      <c r="M33" s="1071">
        <v>8.2729264637655415</v>
      </c>
      <c r="N33" s="1071"/>
      <c r="O33" s="1071">
        <v>5.9261234421686151</v>
      </c>
      <c r="P33" s="1071">
        <v>26.673255866639757</v>
      </c>
      <c r="Q33" s="1071">
        <v>9.5926487661992983</v>
      </c>
      <c r="R33" s="1071">
        <v>7.8332988128237009</v>
      </c>
      <c r="S33" s="1071">
        <v>9.7920079315059336</v>
      </c>
      <c r="T33" s="1071">
        <v>5.7579225591977981</v>
      </c>
      <c r="U33" s="1071">
        <v>12.796488244655469</v>
      </c>
      <c r="V33" s="1071">
        <v>6.7272727272727275</v>
      </c>
      <c r="W33" s="1071">
        <v>6.6520365139106596</v>
      </c>
      <c r="X33" s="1071">
        <v>7.9438649848809835</v>
      </c>
      <c r="Y33" s="1071"/>
      <c r="Z33" s="1071">
        <v>8.0559256661991583</v>
      </c>
      <c r="AA33" s="1071">
        <v>6.229085128087398</v>
      </c>
      <c r="AB33" s="1071">
        <v>5.9179591514583159</v>
      </c>
      <c r="AC33" s="1071">
        <v>11.413291652307462</v>
      </c>
      <c r="AD33" s="1071">
        <v>8.7931157707621299</v>
      </c>
      <c r="AE33" s="1071">
        <v>74.533333333333331</v>
      </c>
      <c r="AF33" s="1071">
        <v>1.8574790586358196</v>
      </c>
      <c r="AG33" s="1071">
        <v>8.7771084337349397</v>
      </c>
      <c r="AH33" s="1071">
        <v>65.35443037974683</v>
      </c>
      <c r="AI33" s="1071">
        <v>12.566666666666666</v>
      </c>
      <c r="AJ33" s="1071">
        <v>8.1636828644501271</v>
      </c>
      <c r="AK33" s="1071">
        <v>5.7131578947368418</v>
      </c>
      <c r="AL33" s="1071">
        <v>6.0553403431101271</v>
      </c>
      <c r="AM33" s="1071">
        <v>179.35</v>
      </c>
      <c r="AN33" s="1071">
        <v>10.049668874172186</v>
      </c>
      <c r="AO33" s="1071"/>
      <c r="AP33" s="1071">
        <v>5.3119579608467316</v>
      </c>
      <c r="AQ33" s="1071">
        <v>6.4355196880246979</v>
      </c>
      <c r="AR33" s="1072"/>
      <c r="AS33" s="1072"/>
    </row>
    <row r="34" spans="1:45">
      <c r="A34" s="1069" t="s">
        <v>3</v>
      </c>
      <c r="B34" s="1070">
        <v>43241</v>
      </c>
      <c r="C34" s="1071">
        <v>6.1491469440532196</v>
      </c>
      <c r="D34" s="1071">
        <v>5.7987519081394261</v>
      </c>
      <c r="E34" s="1071">
        <v>4.7537898043509434</v>
      </c>
      <c r="F34" s="1071">
        <v>8.9410114259903857</v>
      </c>
      <c r="G34" s="1071">
        <v>4.5661640852881966</v>
      </c>
      <c r="H34" s="1071">
        <v>6.3485302796351961</v>
      </c>
      <c r="I34" s="1071">
        <v>13.158647991487193</v>
      </c>
      <c r="J34" s="1071">
        <v>5.725549852673451</v>
      </c>
      <c r="K34" s="1071">
        <v>12.6220283119798</v>
      </c>
      <c r="L34" s="1071">
        <v>6.1119130658579781</v>
      </c>
      <c r="M34" s="1071">
        <v>8.6450120626657458</v>
      </c>
      <c r="N34" s="1071"/>
      <c r="O34" s="1071">
        <v>6.0332070091395522</v>
      </c>
      <c r="P34" s="1071">
        <v>25.129386934092214</v>
      </c>
      <c r="Q34" s="1071">
        <v>8.997903182139412</v>
      </c>
      <c r="R34" s="1071">
        <v>8.0638155102182267</v>
      </c>
      <c r="S34" s="1071">
        <v>10.681433986769417</v>
      </c>
      <c r="T34" s="1071">
        <v>6.0944423814828568</v>
      </c>
      <c r="U34" s="1071">
        <v>11.033084009098047</v>
      </c>
      <c r="V34" s="1071">
        <v>6.542553191489362</v>
      </c>
      <c r="W34" s="1071">
        <v>6.6372689235762499</v>
      </c>
      <c r="X34" s="1071">
        <v>8.4189905071341169</v>
      </c>
      <c r="Y34" s="1071"/>
      <c r="Z34" s="1071">
        <v>8.267262850306917</v>
      </c>
      <c r="AA34" s="1071">
        <v>6.8398967305400893</v>
      </c>
      <c r="AB34" s="1071">
        <v>6.1751748948523364</v>
      </c>
      <c r="AC34" s="1071">
        <v>10.731188984674557</v>
      </c>
      <c r="AD34" s="1071">
        <v>11.478747845017562</v>
      </c>
      <c r="AE34" s="1071">
        <v>583.304347826087</v>
      </c>
      <c r="AF34" s="1071">
        <v>1.8574790586358196</v>
      </c>
      <c r="AG34" s="1071">
        <v>8.2801204819277103</v>
      </c>
      <c r="AH34" s="1071">
        <v>113.57777777777778</v>
      </c>
      <c r="AI34" s="1071">
        <v>13.161904761904761</v>
      </c>
      <c r="AJ34" s="1071">
        <v>8.3606138107416879</v>
      </c>
      <c r="AK34" s="1071">
        <v>8.4862745098039216</v>
      </c>
      <c r="AL34" s="1071">
        <v>6.0890979524073048</v>
      </c>
      <c r="AM34" s="1071">
        <v>210.25</v>
      </c>
      <c r="AN34" s="1071">
        <v>11.943708609271523</v>
      </c>
      <c r="AO34" s="1071"/>
      <c r="AP34" s="1071">
        <v>4.6579072275051656</v>
      </c>
      <c r="AQ34" s="1071">
        <v>7.0051160743756187</v>
      </c>
      <c r="AR34" s="1072"/>
      <c r="AS34" s="1072"/>
    </row>
    <row r="35" spans="1:45">
      <c r="A35" s="1069" t="s">
        <v>202</v>
      </c>
      <c r="B35" s="1070">
        <v>43241</v>
      </c>
      <c r="C35" s="1071">
        <v>6.6437592713425646</v>
      </c>
      <c r="D35" s="1071">
        <v>6.5510650273673132</v>
      </c>
      <c r="E35" s="1071">
        <v>4.4224836122414271</v>
      </c>
      <c r="F35" s="1071">
        <v>7.5604371706244473</v>
      </c>
      <c r="G35" s="1071">
        <v>5.4731779713241036</v>
      </c>
      <c r="H35" s="1071">
        <v>7.8489176310470965</v>
      </c>
      <c r="I35" s="1071">
        <v>14.474483335931517</v>
      </c>
      <c r="J35" s="1071">
        <v>6.5086306937062162</v>
      </c>
      <c r="K35" s="1071">
        <v>11.727259077688039</v>
      </c>
      <c r="L35" s="1071">
        <v>6.1780463056342327</v>
      </c>
      <c r="M35" s="1071">
        <v>8.7736482444188617</v>
      </c>
      <c r="N35" s="1071"/>
      <c r="O35" s="1071">
        <v>6.0083606378911121</v>
      </c>
      <c r="P35" s="1071">
        <v>25.812001769099453</v>
      </c>
      <c r="Q35" s="1071">
        <v>9.0717330108460228</v>
      </c>
      <c r="R35" s="1071">
        <v>8.3315975277880607</v>
      </c>
      <c r="S35" s="1071">
        <v>11.18497202322637</v>
      </c>
      <c r="T35" s="1071">
        <v>7.1976627314696513</v>
      </c>
      <c r="U35" s="1071">
        <v>11.379971812175583</v>
      </c>
      <c r="V35" s="1071">
        <v>6.6312056737588652</v>
      </c>
      <c r="W35" s="1071">
        <v>6.0176433344062703</v>
      </c>
      <c r="X35" s="1071">
        <v>8.1940700641934807</v>
      </c>
      <c r="Y35" s="1071"/>
      <c r="Z35" s="1071">
        <v>9.6304490841729855</v>
      </c>
      <c r="AA35" s="1071">
        <v>7.6161763696159479</v>
      </c>
      <c r="AB35" s="1071">
        <v>6.9839972093793756</v>
      </c>
      <c r="AC35" s="1071">
        <v>9.9819953737681395</v>
      </c>
      <c r="AD35" s="1071">
        <v>14.548262009757988</v>
      </c>
      <c r="AE35" s="1071">
        <v>843.3125</v>
      </c>
      <c r="AF35" s="1071">
        <v>1.8574790586358196</v>
      </c>
      <c r="AG35" s="1071">
        <v>10.704819277108435</v>
      </c>
      <c r="AH35" s="1071">
        <v>113.22222222222223</v>
      </c>
      <c r="AI35" s="1071">
        <v>22.916932907348244</v>
      </c>
      <c r="AJ35" s="1071">
        <v>9.3514285714285723</v>
      </c>
      <c r="AK35" s="1071">
        <v>10.433070866141732</v>
      </c>
      <c r="AL35" s="1071">
        <v>7.0038738240177087</v>
      </c>
      <c r="AM35" s="1071"/>
      <c r="AN35" s="1071">
        <v>9.1174863387978142</v>
      </c>
      <c r="AO35" s="1071"/>
      <c r="AP35" s="1071">
        <v>5.1130311819448968</v>
      </c>
      <c r="AQ35" s="1071">
        <v>7.8125206293321598</v>
      </c>
      <c r="AR35" s="1072"/>
      <c r="AS35" s="1072"/>
    </row>
    <row r="36" spans="1:45">
      <c r="A36" s="1069" t="s">
        <v>5</v>
      </c>
      <c r="B36" s="1070">
        <v>43303</v>
      </c>
      <c r="C36" s="1071">
        <v>6.3365038719655029</v>
      </c>
      <c r="D36" s="1071">
        <v>5.7077947811594534</v>
      </c>
      <c r="E36" s="1071">
        <v>4.5074251920082693</v>
      </c>
      <c r="F36" s="1071">
        <v>10.470931336588157</v>
      </c>
      <c r="G36" s="1071">
        <v>5.0461279326649136</v>
      </c>
      <c r="H36" s="1071">
        <v>7.4564970578759464</v>
      </c>
      <c r="I36" s="1071">
        <v>15.764767575461423</v>
      </c>
      <c r="J36" s="1071">
        <v>6.214144869776332</v>
      </c>
      <c r="K36" s="1071">
        <v>8.1720133337173895</v>
      </c>
      <c r="L36" s="1071">
        <v>5.9436551585468047</v>
      </c>
      <c r="M36" s="1071">
        <v>8.9175253769277543</v>
      </c>
      <c r="N36" s="1071"/>
      <c r="O36" s="1071">
        <v>5.6886783749481538</v>
      </c>
      <c r="P36" s="1071">
        <v>22.138695365870706</v>
      </c>
      <c r="Q36" s="1071">
        <v>8.6853204456618123</v>
      </c>
      <c r="R36" s="1071">
        <v>7.8058628381862682</v>
      </c>
      <c r="S36" s="1071">
        <v>11.128937203296386</v>
      </c>
      <c r="T36" s="1071">
        <v>6.801439089692102</v>
      </c>
      <c r="U36" s="1071">
        <v>13.051750893993502</v>
      </c>
      <c r="V36" s="1071">
        <v>6.7121212121212119</v>
      </c>
      <c r="W36" s="1071">
        <v>6.2707462718041906</v>
      </c>
      <c r="X36" s="1071">
        <v>7.3095947220721973</v>
      </c>
      <c r="Y36" s="1071"/>
      <c r="Z36" s="1071">
        <v>8.7099170398139467</v>
      </c>
      <c r="AA36" s="1071">
        <v>8.1146376707089729</v>
      </c>
      <c r="AB36" s="1071">
        <v>6.8242574089045727</v>
      </c>
      <c r="AC36" s="1071">
        <v>8.7934260878922803</v>
      </c>
      <c r="AD36" s="1071">
        <v>14.731488267277914</v>
      </c>
      <c r="AE36" s="1071">
        <v>833.9375</v>
      </c>
      <c r="AF36" s="1071">
        <v>1.8574790586358196</v>
      </c>
      <c r="AG36" s="1071">
        <v>8.8184523809523814</v>
      </c>
      <c r="AH36" s="1071">
        <v>149.86486486486487</v>
      </c>
      <c r="AI36" s="1071">
        <v>20.380191693290733</v>
      </c>
      <c r="AJ36" s="1071">
        <v>9.0457142857142863</v>
      </c>
      <c r="AK36" s="1071">
        <v>8.8149606299212593</v>
      </c>
      <c r="AL36" s="1071">
        <v>7.4379844961240309</v>
      </c>
      <c r="AM36" s="1071"/>
      <c r="AN36" s="1071">
        <v>7.6584699453551917</v>
      </c>
      <c r="AO36" s="1071"/>
      <c r="AP36" s="1071">
        <v>4.664800216551491</v>
      </c>
      <c r="AQ36" s="1071">
        <v>8.4519925552879354</v>
      </c>
      <c r="AR36" s="1072"/>
      <c r="AS36" s="1072"/>
    </row>
    <row r="37" spans="1:45">
      <c r="A37" s="1069" t="s">
        <v>201</v>
      </c>
      <c r="B37" s="1070">
        <v>43334</v>
      </c>
      <c r="C37" s="1071">
        <v>7.8139109267211238</v>
      </c>
      <c r="D37" s="1071">
        <v>8.0560076837954977</v>
      </c>
      <c r="E37" s="1071">
        <v>4.6926297609546115</v>
      </c>
      <c r="F37" s="1071">
        <v>10.856402502840906</v>
      </c>
      <c r="G37" s="1071">
        <v>5.5876851199657622</v>
      </c>
      <c r="H37" s="1071">
        <v>9.6242093693041966</v>
      </c>
      <c r="I37" s="1071">
        <v>18.192596549364794</v>
      </c>
      <c r="J37" s="1071">
        <v>8.0459412590464723</v>
      </c>
      <c r="K37" s="1071">
        <v>10.161883426859637</v>
      </c>
      <c r="L37" s="1071">
        <v>8.087102329143633</v>
      </c>
      <c r="M37" s="1071">
        <v>9.6796840711372187</v>
      </c>
      <c r="N37" s="1071"/>
      <c r="O37" s="1071">
        <v>5.6076318972687194</v>
      </c>
      <c r="P37" s="1071">
        <v>21.382206591595512</v>
      </c>
      <c r="Q37" s="1071">
        <v>9.6607451614433408</v>
      </c>
      <c r="R37" s="1071">
        <v>8.475317850701531</v>
      </c>
      <c r="S37" s="1071">
        <v>10.988409326286307</v>
      </c>
      <c r="T37" s="1071">
        <v>7.1068440428380191</v>
      </c>
      <c r="U37" s="1071">
        <v>11.890925147959212</v>
      </c>
      <c r="V37" s="1071">
        <v>15.761363636363637</v>
      </c>
      <c r="W37" s="1071">
        <v>5.8912503450179408</v>
      </c>
      <c r="X37" s="1071">
        <v>8.2997040899554353</v>
      </c>
      <c r="Y37" s="1071"/>
      <c r="Z37" s="1071">
        <v>8.7595890173209767</v>
      </c>
      <c r="AA37" s="1071">
        <v>8.0254598353872133</v>
      </c>
      <c r="AB37" s="1071">
        <v>7.4297154018981582</v>
      </c>
      <c r="AC37" s="1071">
        <v>8.1720745524494429</v>
      </c>
      <c r="AD37" s="1071">
        <v>15.336047294015572</v>
      </c>
      <c r="AE37" s="1071">
        <v>899.625</v>
      </c>
      <c r="AF37" s="1071">
        <v>1.8574790586358196</v>
      </c>
      <c r="AG37" s="1071">
        <v>10.029761904761905</v>
      </c>
      <c r="AH37" s="1071">
        <v>148.21621621621622</v>
      </c>
      <c r="AI37" s="1071">
        <v>20.849840255591054</v>
      </c>
      <c r="AJ37" s="1071">
        <v>13.874285714285714</v>
      </c>
      <c r="AK37" s="1071">
        <v>9.2480314960629926</v>
      </c>
      <c r="AL37" s="1071">
        <v>9.7151162790697683</v>
      </c>
      <c r="AM37" s="1071"/>
      <c r="AN37" s="1071">
        <v>10.355191256830601</v>
      </c>
      <c r="AO37" s="1071"/>
      <c r="AP37" s="1071">
        <v>6.6073677317047874</v>
      </c>
      <c r="AQ37" s="1071">
        <v>8.4071053207795057</v>
      </c>
      <c r="AR37" s="1072"/>
      <c r="AS37" s="1072"/>
    </row>
    <row r="38" spans="1:45">
      <c r="A38" s="1069" t="s">
        <v>7</v>
      </c>
      <c r="B38" s="1070">
        <v>43365</v>
      </c>
      <c r="C38" s="1071">
        <v>9.0538395468802868</v>
      </c>
      <c r="D38" s="1071">
        <v>8.4304421470512203</v>
      </c>
      <c r="E38" s="1071">
        <v>5.4928757408836963</v>
      </c>
      <c r="F38" s="1071">
        <v>13.614412742890352</v>
      </c>
      <c r="G38" s="1071">
        <v>6.4909189796446052</v>
      </c>
      <c r="H38" s="1071">
        <v>10.821188501156939</v>
      </c>
      <c r="I38" s="1071">
        <v>25.893420544468526</v>
      </c>
      <c r="J38" s="1071">
        <v>8.7021556348160107</v>
      </c>
      <c r="K38" s="1071">
        <v>15.727702290456127</v>
      </c>
      <c r="L38" s="1071">
        <v>10.36100416529785</v>
      </c>
      <c r="M38" s="1071">
        <v>14.194363439696335</v>
      </c>
      <c r="N38" s="1071"/>
      <c r="O38" s="1071">
        <v>7.5114668571772665</v>
      </c>
      <c r="P38" s="1071">
        <v>33.621238473900043</v>
      </c>
      <c r="Q38" s="1071">
        <v>10.074381438592315</v>
      </c>
      <c r="R38" s="1071">
        <v>12.162570479384039</v>
      </c>
      <c r="S38" s="1071">
        <v>15.081280910436792</v>
      </c>
      <c r="T38" s="1071">
        <v>9.8686579651941102</v>
      </c>
      <c r="U38" s="1071">
        <v>18.534821148440795</v>
      </c>
      <c r="V38" s="1071">
        <v>23.522727272727273</v>
      </c>
      <c r="W38" s="1071">
        <v>7.9037758064685191</v>
      </c>
      <c r="X38" s="1071">
        <v>11.40307917041109</v>
      </c>
      <c r="Y38" s="1071"/>
      <c r="Z38" s="1071">
        <v>12.133013988684091</v>
      </c>
      <c r="AA38" s="1071">
        <v>11.374191335917047</v>
      </c>
      <c r="AB38" s="1071">
        <v>10.929504056216953</v>
      </c>
      <c r="AC38" s="1071">
        <v>11.239850381713632</v>
      </c>
      <c r="AD38" s="1071">
        <v>24.28671132351737</v>
      </c>
      <c r="AE38" s="1071">
        <v>903.875</v>
      </c>
      <c r="AF38" s="1071">
        <v>1.8574790586358196</v>
      </c>
      <c r="AG38" s="1071">
        <v>15.163690476190476</v>
      </c>
      <c r="AH38" s="1071">
        <v>151.48648648648648</v>
      </c>
      <c r="AI38" s="1071">
        <v>23.322683706070286</v>
      </c>
      <c r="AJ38" s="1071">
        <v>18.5</v>
      </c>
      <c r="AK38" s="1071">
        <v>14.826771653543307</v>
      </c>
      <c r="AL38" s="1071">
        <v>10.742248062015504</v>
      </c>
      <c r="AM38" s="1071"/>
      <c r="AN38" s="1071">
        <v>15.773224043715848</v>
      </c>
      <c r="AO38" s="1071"/>
      <c r="AP38" s="1071">
        <v>8.4778242944316382</v>
      </c>
      <c r="AQ38" s="1071">
        <v>9.6776877600175162</v>
      </c>
      <c r="AR38" s="1072"/>
      <c r="AS38" s="1072"/>
    </row>
    <row r="39" spans="1:45">
      <c r="A39" s="1069" t="s">
        <v>8</v>
      </c>
      <c r="B39" s="1070">
        <v>43395</v>
      </c>
      <c r="C39" s="1071">
        <v>10.752817207530484</v>
      </c>
      <c r="D39" s="1071">
        <v>9.6730341332607299</v>
      </c>
      <c r="E39" s="1071">
        <v>5.7513770950817102</v>
      </c>
      <c r="F39" s="1071">
        <v>16.456178175848475</v>
      </c>
      <c r="G39" s="1071">
        <v>7.7680661929259873</v>
      </c>
      <c r="H39" s="1071">
        <v>15.305126881553809</v>
      </c>
      <c r="I39" s="1071">
        <v>21.761719547991795</v>
      </c>
      <c r="J39" s="1071">
        <v>10.675220791175688</v>
      </c>
      <c r="K39" s="1071">
        <v>15.71058475106641</v>
      </c>
      <c r="L39" s="1071">
        <v>13.931672355030102</v>
      </c>
      <c r="M39" s="1071">
        <v>13.298478403386749</v>
      </c>
      <c r="N39" s="1071"/>
      <c r="O39" s="1071">
        <v>8.0926761208728415</v>
      </c>
      <c r="P39" s="1071">
        <v>40.615996759350054</v>
      </c>
      <c r="Q39" s="1071">
        <v>11.049320163714507</v>
      </c>
      <c r="R39" s="1071">
        <v>14.858407660995804</v>
      </c>
      <c r="S39" s="1071">
        <v>14.506168272247256</v>
      </c>
      <c r="T39" s="1071">
        <v>10.424246987951808</v>
      </c>
      <c r="U39" s="1071">
        <v>13.7900373001383</v>
      </c>
      <c r="V39" s="1071">
        <v>27.901515151515152</v>
      </c>
      <c r="W39" s="1071">
        <v>6.6169724369971039</v>
      </c>
      <c r="X39" s="1071">
        <v>11.665741390799015</v>
      </c>
      <c r="Y39" s="1071"/>
      <c r="Z39" s="1071">
        <v>13.55607622617932</v>
      </c>
      <c r="AA39" s="1071">
        <v>10.450324947187942</v>
      </c>
      <c r="AB39" s="1071">
        <v>11.354760071009505</v>
      </c>
      <c r="AC39" s="1071">
        <v>13.00603338714903</v>
      </c>
      <c r="AD39" s="1071">
        <v>23.6935122285891</v>
      </c>
      <c r="AE39" s="1071">
        <v>986.625</v>
      </c>
      <c r="AF39" s="1071">
        <v>1.8574790586358196</v>
      </c>
      <c r="AG39" s="1071">
        <v>14.791666666666666</v>
      </c>
      <c r="AH39" s="1071">
        <v>170.35135135135135</v>
      </c>
      <c r="AI39" s="1071">
        <v>24.80511182108626</v>
      </c>
      <c r="AJ39" s="1071">
        <v>20.568571428571428</v>
      </c>
      <c r="AK39" s="1071">
        <v>9.5580862624342018</v>
      </c>
      <c r="AL39" s="1071">
        <v>9.7344961240310077</v>
      </c>
      <c r="AM39" s="1071"/>
      <c r="AN39" s="1071">
        <v>12.491803278688524</v>
      </c>
      <c r="AO39" s="1071"/>
      <c r="AP39" s="1071">
        <v>9.543812277946941</v>
      </c>
      <c r="AQ39" s="1071">
        <v>10.965896649879573</v>
      </c>
      <c r="AR39" s="1072"/>
      <c r="AS39" s="1072"/>
    </row>
    <row r="40" spans="1:45">
      <c r="A40" s="1069" t="s">
        <v>9</v>
      </c>
      <c r="B40" s="1070">
        <v>43425</v>
      </c>
      <c r="C40" s="1071">
        <v>10.612194504317037</v>
      </c>
      <c r="D40" s="1071">
        <v>8.6700329346712355</v>
      </c>
      <c r="E40" s="1071">
        <v>5.7475173036412883</v>
      </c>
      <c r="F40" s="1071">
        <v>15.848003655065401</v>
      </c>
      <c r="G40" s="1071">
        <v>7.4972226432590032</v>
      </c>
      <c r="H40" s="1071">
        <v>14.698006745832187</v>
      </c>
      <c r="I40" s="1071">
        <v>21.958274335763285</v>
      </c>
      <c r="J40" s="1071">
        <v>12.866396997772956</v>
      </c>
      <c r="K40" s="1071">
        <v>15.72351128207411</v>
      </c>
      <c r="L40" s="1071">
        <v>10.770000069541894</v>
      </c>
      <c r="M40" s="1071">
        <v>12.282657206545082</v>
      </c>
      <c r="N40" s="1071"/>
      <c r="O40" s="1071">
        <v>8.0698379568949878</v>
      </c>
      <c r="P40" s="1071">
        <v>38.167641632615194</v>
      </c>
      <c r="Q40" s="1071">
        <v>11.074403791753836</v>
      </c>
      <c r="R40" s="1071">
        <v>10.322828908926079</v>
      </c>
      <c r="S40" s="1071">
        <v>14.608169235239725</v>
      </c>
      <c r="T40" s="1071">
        <v>9.4282797858099059</v>
      </c>
      <c r="U40" s="1071">
        <v>17.707166248264517</v>
      </c>
      <c r="V40" s="1071">
        <v>23.568181818181817</v>
      </c>
      <c r="W40" s="1071">
        <v>6.4783293794568459</v>
      </c>
      <c r="X40" s="1071">
        <v>11.266930832450445</v>
      </c>
      <c r="Y40" s="1071"/>
      <c r="Z40" s="1071">
        <v>26.487975589464195</v>
      </c>
      <c r="AA40" s="1071">
        <v>10.870048407257237</v>
      </c>
      <c r="AB40" s="1071">
        <v>11.351374157929738</v>
      </c>
      <c r="AC40" s="1071">
        <v>12.322135667503556</v>
      </c>
      <c r="AD40" s="1071">
        <v>22.334324474012245</v>
      </c>
      <c r="AE40" s="1071">
        <v>977.5</v>
      </c>
      <c r="AF40" s="1071">
        <v>1.8574790586358196</v>
      </c>
      <c r="AG40" s="1071">
        <v>20.226190476190474</v>
      </c>
      <c r="AH40" s="1071">
        <v>220.78378378378378</v>
      </c>
      <c r="AI40" s="1071">
        <v>25.792332268370608</v>
      </c>
      <c r="AJ40" s="1071">
        <v>20.528571428571428</v>
      </c>
      <c r="AK40" s="1071">
        <v>16.554705757118324</v>
      </c>
      <c r="AL40" s="1071">
        <v>8.0484496124031004</v>
      </c>
      <c r="AM40" s="1071"/>
      <c r="AN40" s="1071">
        <v>13.180327868852459</v>
      </c>
      <c r="AO40" s="1071"/>
      <c r="AP40" s="1071">
        <v>9.1722850020128188</v>
      </c>
      <c r="AQ40" s="1071">
        <v>10.2556382745785</v>
      </c>
      <c r="AR40" s="1072"/>
      <c r="AS40" s="1072"/>
    </row>
    <row r="41" spans="1:45" s="45" customFormat="1">
      <c r="A41" s="1069" t="s">
        <v>199</v>
      </c>
      <c r="B41" s="1070">
        <v>43455</v>
      </c>
      <c r="C41" s="1071">
        <v>9.0024071724761487</v>
      </c>
      <c r="D41" s="1071">
        <v>7.4675282198884103</v>
      </c>
      <c r="E41" s="1071">
        <v>5.273229224211093</v>
      </c>
      <c r="F41" s="1071">
        <v>16.27584073243872</v>
      </c>
      <c r="G41" s="1071">
        <v>8.480837316300228</v>
      </c>
      <c r="H41" s="1071">
        <v>12.180718215212041</v>
      </c>
      <c r="I41" s="1071">
        <v>20.198440341312672</v>
      </c>
      <c r="J41" s="1071">
        <v>8.3940871397481978</v>
      </c>
      <c r="K41" s="1071">
        <v>13.499696250669054</v>
      </c>
      <c r="L41" s="1071">
        <v>9.2961454371850092</v>
      </c>
      <c r="M41" s="1071">
        <v>11.044570443877451</v>
      </c>
      <c r="N41" s="1071"/>
      <c r="O41" s="1071">
        <v>8.5302762060579553</v>
      </c>
      <c r="P41" s="1071">
        <v>33.483343860130901</v>
      </c>
      <c r="Q41" s="1071">
        <v>11.698284649501012</v>
      </c>
      <c r="R41" s="1071">
        <v>7.9010020040229714</v>
      </c>
      <c r="S41" s="1071">
        <v>14.40326215352057</v>
      </c>
      <c r="T41" s="1071">
        <v>8.0950585973068812</v>
      </c>
      <c r="U41" s="1071">
        <v>16.385477191845876</v>
      </c>
      <c r="V41" s="1071">
        <v>19.926065190966671</v>
      </c>
      <c r="W41" s="1071">
        <v>6.2186269854853222</v>
      </c>
      <c r="X41" s="1071">
        <v>10.60140043833932</v>
      </c>
      <c r="Y41" s="1071"/>
      <c r="Z41" s="1071">
        <v>11.307570089015936</v>
      </c>
      <c r="AA41" s="1071">
        <v>10.7838418543007</v>
      </c>
      <c r="AB41" s="1071">
        <v>10.549396258555749</v>
      </c>
      <c r="AC41" s="1071">
        <v>11.73228460152327</v>
      </c>
      <c r="AD41" s="1071">
        <v>20.13763299157911</v>
      </c>
      <c r="AE41" s="1071">
        <v>963.52426156526133</v>
      </c>
      <c r="AF41" s="1071">
        <v>3.0701778965256361</v>
      </c>
      <c r="AG41" s="1071">
        <v>17.254058554183434</v>
      </c>
      <c r="AH41" s="1071">
        <v>151.61852076386785</v>
      </c>
      <c r="AI41" s="1071">
        <v>32.086290082485419</v>
      </c>
      <c r="AJ41" s="1071">
        <v>20.611116398591417</v>
      </c>
      <c r="AK41" s="1071">
        <v>14.103218154371881</v>
      </c>
      <c r="AL41" s="1071">
        <v>8.3995783268612243</v>
      </c>
      <c r="AM41" s="1071"/>
      <c r="AN41" s="1071">
        <v>11.976313392043728</v>
      </c>
      <c r="AO41" s="1071"/>
      <c r="AP41" s="1071">
        <v>8.1351926260946215</v>
      </c>
      <c r="AQ41" s="1071">
        <v>10.632509698782131</v>
      </c>
      <c r="AR41" s="1071">
        <v>18.569488339321627</v>
      </c>
      <c r="AS41" s="1078"/>
    </row>
    <row r="42" spans="1:45" s="45" customFormat="1">
      <c r="A42" s="1069" t="s">
        <v>11</v>
      </c>
      <c r="B42" s="1070">
        <v>43485</v>
      </c>
      <c r="C42" s="1071">
        <v>6.8637077684820307</v>
      </c>
      <c r="D42" s="1071">
        <v>5.3938832273070103</v>
      </c>
      <c r="E42" s="1071">
        <v>5.3190065598522169</v>
      </c>
      <c r="F42" s="1071">
        <v>11.116728212181494</v>
      </c>
      <c r="G42" s="1071">
        <v>6.0868336408563861</v>
      </c>
      <c r="H42" s="1071">
        <v>7.2088880953338563</v>
      </c>
      <c r="I42" s="1071">
        <v>11.181317825130824</v>
      </c>
      <c r="J42" s="1071">
        <v>6.456396328028605</v>
      </c>
      <c r="K42" s="1071">
        <v>14.646085434234294</v>
      </c>
      <c r="L42" s="1071">
        <v>7.1844937985546498</v>
      </c>
      <c r="M42" s="1071">
        <v>8.4038482379703883</v>
      </c>
      <c r="N42" s="1071"/>
      <c r="O42" s="1071">
        <v>7.9921579966218008</v>
      </c>
      <c r="P42" s="1071">
        <v>30.690968784729844</v>
      </c>
      <c r="Q42" s="1071">
        <v>10.295831764240425</v>
      </c>
      <c r="R42" s="1071">
        <v>9.1273219999358819</v>
      </c>
      <c r="S42" s="1071">
        <v>13.94056459952548</v>
      </c>
      <c r="T42" s="1071">
        <v>6.8964083379311276</v>
      </c>
      <c r="U42" s="1071">
        <v>11.887592009614831</v>
      </c>
      <c r="V42" s="1071">
        <v>2.7626193133369994</v>
      </c>
      <c r="W42" s="1071">
        <v>5.627705400521215</v>
      </c>
      <c r="X42" s="1071">
        <v>9.0561985487249643</v>
      </c>
      <c r="Y42" s="1071"/>
      <c r="Z42" s="1071">
        <v>17.703712268669076</v>
      </c>
      <c r="AA42" s="1071">
        <v>14.102754245489281</v>
      </c>
      <c r="AB42" s="1071">
        <v>8.9628766469709706</v>
      </c>
      <c r="AC42" s="1071">
        <v>9.3096843778929603</v>
      </c>
      <c r="AD42" s="1071">
        <v>17.44427284870072</v>
      </c>
      <c r="AE42" s="1071">
        <v>1045.8725311026617</v>
      </c>
      <c r="AF42" s="1071">
        <v>2.2563875945441034</v>
      </c>
      <c r="AG42" s="1071">
        <v>6.7434121425531091</v>
      </c>
      <c r="AH42" s="1071">
        <v>11.734261151352726</v>
      </c>
      <c r="AI42" s="1071">
        <v>23.863019350693943</v>
      </c>
      <c r="AJ42" s="1071">
        <v>11.257270693512304</v>
      </c>
      <c r="AK42" s="1071">
        <v>8.8029715482449031</v>
      </c>
      <c r="AL42" s="1071">
        <v>9.8180071886170328</v>
      </c>
      <c r="AM42" s="1071"/>
      <c r="AN42" s="1071">
        <v>13.832068023079259</v>
      </c>
      <c r="AO42" s="1071"/>
      <c r="AP42" s="1071">
        <v>6.7874153326374937</v>
      </c>
      <c r="AQ42" s="1071">
        <v>8.2804125688591483</v>
      </c>
      <c r="AR42" s="1071">
        <v>19.888463126014916</v>
      </c>
      <c r="AS42" s="1078"/>
    </row>
    <row r="43" spans="1:45">
      <c r="A43" s="1069" t="s">
        <v>12</v>
      </c>
      <c r="B43" s="1070">
        <v>43515</v>
      </c>
      <c r="C43" s="1071">
        <v>6.1174281717023842</v>
      </c>
      <c r="D43" s="1071">
        <v>4.8050920774683359</v>
      </c>
      <c r="E43" s="1071">
        <v>5.1959474863994837</v>
      </c>
      <c r="F43" s="1071">
        <v>9.5991359447996736</v>
      </c>
      <c r="G43" s="1071">
        <v>5.9437996213566437</v>
      </c>
      <c r="H43" s="1071">
        <v>6.7906904779203403</v>
      </c>
      <c r="I43" s="1071">
        <v>10.315065528594467</v>
      </c>
      <c r="J43" s="1071">
        <v>5.7512324525323324</v>
      </c>
      <c r="K43" s="1071">
        <v>13.058663833835009</v>
      </c>
      <c r="L43" s="1071">
        <v>5.1287092690822931</v>
      </c>
      <c r="M43" s="1071">
        <v>8.6538017398824447</v>
      </c>
      <c r="N43" s="1071"/>
      <c r="O43" s="1071">
        <v>7.8958203520133585</v>
      </c>
      <c r="P43" s="1071">
        <v>32.192184552510675</v>
      </c>
      <c r="Q43" s="1071">
        <v>11.059155513813014</v>
      </c>
      <c r="R43" s="1071">
        <v>13.790133974874996</v>
      </c>
      <c r="S43" s="1071">
        <v>13.217918505408631</v>
      </c>
      <c r="T43" s="1071">
        <v>6.4867239065161151</v>
      </c>
      <c r="U43" s="1071">
        <v>10.488470587577646</v>
      </c>
      <c r="V43" s="1071">
        <v>3.2393757912470349</v>
      </c>
      <c r="W43" s="1071">
        <v>4.8950728980087206</v>
      </c>
      <c r="X43" s="1071">
        <v>9.279225411011307</v>
      </c>
      <c r="Y43" s="1071"/>
      <c r="Z43" s="1071">
        <v>17.345094410189045</v>
      </c>
      <c r="AA43" s="1071">
        <v>15.9311718130096</v>
      </c>
      <c r="AB43" s="1071">
        <v>8.232127674295846</v>
      </c>
      <c r="AC43" s="1071">
        <v>7.3695408833221085</v>
      </c>
      <c r="AD43" s="1071">
        <v>13.532461823112191</v>
      </c>
      <c r="AE43" s="1071">
        <v>1036.9012946709565</v>
      </c>
      <c r="AF43" s="1071">
        <v>2.2714944928441119</v>
      </c>
      <c r="AG43" s="1071">
        <v>6.0156418644039649</v>
      </c>
      <c r="AH43" s="1071">
        <v>11.737401173068367</v>
      </c>
      <c r="AI43" s="1071">
        <v>18.477135277633167</v>
      </c>
      <c r="AJ43" s="1071">
        <v>11.403214411868598</v>
      </c>
      <c r="AK43" s="1071">
        <v>9.0006841969678177</v>
      </c>
      <c r="AL43" s="1071">
        <v>11.635484162320742</v>
      </c>
      <c r="AM43" s="1071"/>
      <c r="AN43" s="1071">
        <v>19.514120862435469</v>
      </c>
      <c r="AO43" s="1071"/>
      <c r="AP43" s="1071">
        <v>5.6251042441072308</v>
      </c>
      <c r="AQ43" s="1071">
        <v>11.357985306746247</v>
      </c>
      <c r="AR43" s="1071">
        <v>23.447930814035402</v>
      </c>
      <c r="AS43" s="1071">
        <v>9.5863551280403811</v>
      </c>
    </row>
    <row r="44" spans="1:45">
      <c r="A44" s="1069" t="s">
        <v>49</v>
      </c>
      <c r="B44" s="1070">
        <v>43543</v>
      </c>
      <c r="C44" s="1071">
        <v>6.8837318586388783</v>
      </c>
      <c r="D44" s="1071">
        <v>5.843208126121568</v>
      </c>
      <c r="E44" s="1071">
        <v>5.1841133454826513</v>
      </c>
      <c r="F44" s="1071">
        <v>11.008939144578463</v>
      </c>
      <c r="G44" s="1071">
        <v>6.0481819778900938</v>
      </c>
      <c r="H44" s="1071">
        <v>8.2458485882372887</v>
      </c>
      <c r="I44" s="1071">
        <v>10.735894461591824</v>
      </c>
      <c r="J44" s="1071">
        <v>6.5874389232287562</v>
      </c>
      <c r="K44" s="1071">
        <v>13.422440600228725</v>
      </c>
      <c r="L44" s="1071">
        <v>5.8521943976484314</v>
      </c>
      <c r="M44" s="1071">
        <v>9.2649156828271799</v>
      </c>
      <c r="N44" s="1071"/>
      <c r="O44" s="1071">
        <v>8.3073777515799634</v>
      </c>
      <c r="P44" s="1071">
        <v>35.576759485209294</v>
      </c>
      <c r="Q44" s="1071">
        <v>9.9467822988392189</v>
      </c>
      <c r="R44" s="1071">
        <v>12.45272167329651</v>
      </c>
      <c r="S44" s="1071">
        <v>14.374446491343642</v>
      </c>
      <c r="T44" s="1071">
        <v>7.0148980466002984</v>
      </c>
      <c r="U44" s="1071">
        <v>10.786733978585318</v>
      </c>
      <c r="V44" s="1071">
        <v>3.5764513549409087</v>
      </c>
      <c r="W44" s="1071">
        <v>4.8791778957231413</v>
      </c>
      <c r="X44" s="1071">
        <v>10.451384440285675</v>
      </c>
      <c r="Y44" s="1071"/>
      <c r="Z44" s="1071">
        <v>17.755938402502423</v>
      </c>
      <c r="AA44" s="1071">
        <v>15.148373664697983</v>
      </c>
      <c r="AB44" s="1071">
        <v>8.6224772916258114</v>
      </c>
      <c r="AC44" s="1071">
        <v>9.200075066698604</v>
      </c>
      <c r="AD44" s="1071">
        <v>13.885133789928645</v>
      </c>
      <c r="AE44" s="1071">
        <v>1085.2302135127231</v>
      </c>
      <c r="AF44" s="1071">
        <v>2.2714944928441119</v>
      </c>
      <c r="AG44" s="1071">
        <v>6.0774122843431915</v>
      </c>
      <c r="AH44" s="1071">
        <v>4.5197521180985092</v>
      </c>
      <c r="AI44" s="1071">
        <v>14.347890198380611</v>
      </c>
      <c r="AJ44" s="1071">
        <v>15.049629106322854</v>
      </c>
      <c r="AK44" s="1071">
        <v>11.338465820832292</v>
      </c>
      <c r="AL44" s="1071">
        <v>12.185763650778252</v>
      </c>
      <c r="AM44" s="1071"/>
      <c r="AN44" s="1071">
        <v>22.055876100819923</v>
      </c>
      <c r="AO44" s="1071"/>
      <c r="AP44" s="1071">
        <v>6.8005437581996864</v>
      </c>
      <c r="AQ44" s="1071">
        <v>6.1936272853653538</v>
      </c>
      <c r="AR44" s="1071">
        <v>20.51502252876119</v>
      </c>
      <c r="AS44" s="1071">
        <v>12.283433635011988</v>
      </c>
    </row>
    <row r="45" spans="1:45">
      <c r="A45" s="1069" t="s">
        <v>200</v>
      </c>
      <c r="B45" s="1070">
        <v>43575</v>
      </c>
      <c r="C45" s="1071">
        <v>8.1059270179315686</v>
      </c>
      <c r="D45" s="1071">
        <v>6.4338684242180237</v>
      </c>
      <c r="E45" s="1071">
        <v>5.8681746667225054</v>
      </c>
      <c r="F45" s="1071">
        <v>12.817375175542528</v>
      </c>
      <c r="G45" s="1071">
        <v>6.7457962104111013</v>
      </c>
      <c r="H45" s="1071">
        <v>14.440835198439682</v>
      </c>
      <c r="I45" s="1071">
        <v>13.53091331319157</v>
      </c>
      <c r="J45" s="1071">
        <v>7.3918951797286372</v>
      </c>
      <c r="K45" s="1071">
        <v>18.998669733343707</v>
      </c>
      <c r="L45" s="1071">
        <v>6.6916594339286499</v>
      </c>
      <c r="M45" s="1071">
        <v>14.034401261335301</v>
      </c>
      <c r="N45" s="1071"/>
      <c r="O45" s="1071">
        <v>10.491383169030346</v>
      </c>
      <c r="P45" s="1071">
        <v>38.804743754783857</v>
      </c>
      <c r="Q45" s="1071">
        <v>10.578053650794374</v>
      </c>
      <c r="R45" s="1071">
        <v>14.454413974258884</v>
      </c>
      <c r="S45" s="1071">
        <v>16.401703324902087</v>
      </c>
      <c r="T45" s="1071">
        <v>7.9731841981083207</v>
      </c>
      <c r="U45" s="1071">
        <v>12.359755075153286</v>
      </c>
      <c r="V45" s="1071">
        <v>4.5306140726412849</v>
      </c>
      <c r="W45" s="1071">
        <v>5.6072842033330472</v>
      </c>
      <c r="X45" s="1071">
        <v>13.246855812800774</v>
      </c>
      <c r="Y45" s="1071"/>
      <c r="Z45" s="1071">
        <v>23.287888743589839</v>
      </c>
      <c r="AA45" s="1071">
        <v>18.627625730907553</v>
      </c>
      <c r="AB45" s="1071">
        <v>10.062368554815837</v>
      </c>
      <c r="AC45" s="1071">
        <v>11.282992905458176</v>
      </c>
      <c r="AD45" s="1071">
        <v>18.187468722953291</v>
      </c>
      <c r="AE45" s="1071">
        <v>1127.7712378824217</v>
      </c>
      <c r="AF45" s="1071">
        <v>2.2714944928441119</v>
      </c>
      <c r="AG45" s="1071">
        <v>8.3360178005081114</v>
      </c>
      <c r="AH45" s="1071">
        <v>4.6186631599143828</v>
      </c>
      <c r="AI45" s="1071">
        <v>16.158661567771734</v>
      </c>
      <c r="AJ45" s="1071">
        <v>19.528140821853292</v>
      </c>
      <c r="AK45" s="1071">
        <v>13.594155976058833</v>
      </c>
      <c r="AL45" s="1071">
        <v>7.7198991356409872</v>
      </c>
      <c r="AM45" s="1071"/>
      <c r="AN45" s="1071">
        <v>24.485575463103554</v>
      </c>
      <c r="AO45" s="1071"/>
      <c r="AP45" s="1071">
        <v>7.376008207659571</v>
      </c>
      <c r="AQ45" s="1071">
        <v>7.1179644532569748</v>
      </c>
      <c r="AR45" s="1071">
        <v>23.881157789507281</v>
      </c>
      <c r="AS45" s="1071">
        <v>14.646797536863737</v>
      </c>
    </row>
    <row r="46" spans="1:45">
      <c r="A46" s="1069" t="s">
        <v>1494</v>
      </c>
      <c r="B46" s="1070">
        <v>43606</v>
      </c>
      <c r="C46" s="1071">
        <v>7.7073883866942818</v>
      </c>
      <c r="D46" s="1071">
        <v>6.733612370375166</v>
      </c>
      <c r="E46" s="1071">
        <v>5.3237464589282517</v>
      </c>
      <c r="F46" s="1071">
        <v>13.739783538389345</v>
      </c>
      <c r="G46" s="1071">
        <v>7.4546049990743972</v>
      </c>
      <c r="H46" s="1071">
        <v>8.7508149067165348</v>
      </c>
      <c r="I46" s="1071">
        <v>13.711039762413376</v>
      </c>
      <c r="J46" s="1071">
        <v>7.054674601929916</v>
      </c>
      <c r="K46" s="1071">
        <v>20.060512676284706</v>
      </c>
      <c r="L46" s="1071">
        <v>5.5616430668342414</v>
      </c>
      <c r="M46" s="1071">
        <v>12.715404532806195</v>
      </c>
      <c r="N46" s="1071"/>
      <c r="O46" s="1071">
        <v>11.584653057111737</v>
      </c>
      <c r="P46" s="1071">
        <v>40.643719425143395</v>
      </c>
      <c r="Q46" s="1071">
        <v>10.044956796134176</v>
      </c>
      <c r="R46" s="1071">
        <v>15.167152883241711</v>
      </c>
      <c r="S46" s="1071">
        <v>16.054062510337438</v>
      </c>
      <c r="T46" s="1071">
        <v>9.0466014500032443</v>
      </c>
      <c r="U46" s="1071">
        <v>11.887013139108205</v>
      </c>
      <c r="V46" s="1071">
        <v>12.789565635797162</v>
      </c>
      <c r="W46" s="1071">
        <v>6.2755632828851358</v>
      </c>
      <c r="X46" s="1071">
        <v>16.882619091982694</v>
      </c>
      <c r="Y46" s="1071"/>
      <c r="Z46" s="1071">
        <v>17.384943905030379</v>
      </c>
      <c r="AA46" s="1071">
        <v>17.43756506432479</v>
      </c>
      <c r="AB46" s="1071">
        <v>9.0805744647367721</v>
      </c>
      <c r="AC46" s="1071">
        <v>11.09668785616039</v>
      </c>
      <c r="AD46" s="1071">
        <v>14.996454990909381</v>
      </c>
      <c r="AE46" s="1071">
        <v>1193.0297480549868</v>
      </c>
      <c r="AF46" s="1071">
        <v>2.2714944928441119</v>
      </c>
      <c r="AG46" s="1071">
        <v>10.536838085116981</v>
      </c>
      <c r="AH46" s="1071">
        <v>19.941287562960138</v>
      </c>
      <c r="AI46" s="1071">
        <v>20.688618037017754</v>
      </c>
      <c r="AJ46" s="1071">
        <v>17.532119583680782</v>
      </c>
      <c r="AK46" s="1071">
        <v>14.634544243855801</v>
      </c>
      <c r="AL46" s="1071">
        <v>11.097776399358136</v>
      </c>
      <c r="AM46" s="1071"/>
      <c r="AN46" s="1071">
        <v>21.307014880048587</v>
      </c>
      <c r="AO46" s="1071"/>
      <c r="AP46" s="1071">
        <v>8.0366823278999302</v>
      </c>
      <c r="AQ46" s="1071">
        <v>8.3503637168607074</v>
      </c>
      <c r="AR46" s="1071">
        <v>22.562307527893779</v>
      </c>
      <c r="AS46" s="1071">
        <v>18.348440067446507</v>
      </c>
    </row>
    <row r="47" spans="1:45">
      <c r="A47" s="1069" t="s">
        <v>1523</v>
      </c>
      <c r="B47" s="1070">
        <v>43637</v>
      </c>
      <c r="C47" s="1071">
        <v>7.9578309584920399</v>
      </c>
      <c r="D47" s="1071">
        <v>6.216035854970535</v>
      </c>
      <c r="E47" s="1071">
        <v>6.0651108717939346</v>
      </c>
      <c r="F47" s="1071">
        <v>16.731170700537014</v>
      </c>
      <c r="G47" s="1071">
        <v>7.207202613693144</v>
      </c>
      <c r="H47" s="1071">
        <v>7.9784926356253578</v>
      </c>
      <c r="I47" s="1071">
        <v>19.709155546630356</v>
      </c>
      <c r="J47" s="1071">
        <v>7.706714835608258</v>
      </c>
      <c r="K47" s="1071">
        <v>27.629672899571638</v>
      </c>
      <c r="L47" s="1071">
        <v>5.5840832482760412</v>
      </c>
      <c r="M47" s="1071">
        <v>14.523289155027426</v>
      </c>
      <c r="N47" s="1071"/>
      <c r="O47" s="1071">
        <v>12.25709760481811</v>
      </c>
      <c r="P47" s="1071">
        <v>31.977619720435122</v>
      </c>
      <c r="Q47" s="1071">
        <v>10.842727965483025</v>
      </c>
      <c r="R47" s="1071">
        <v>16.524365164493872</v>
      </c>
      <c r="S47" s="1071">
        <v>18.429123743965111</v>
      </c>
      <c r="T47" s="1071">
        <v>9.910452874163175</v>
      </c>
      <c r="U47" s="1071">
        <v>13.173147615769665</v>
      </c>
      <c r="V47" s="1071">
        <v>14.661992283536568</v>
      </c>
      <c r="W47" s="1071">
        <v>6.7621682821836497</v>
      </c>
      <c r="X47" s="1071">
        <v>19.278597553570741</v>
      </c>
      <c r="Y47" s="1071"/>
      <c r="Z47" s="1071">
        <v>19.302347543149811</v>
      </c>
      <c r="AA47" s="1071">
        <v>17.776971674233991</v>
      </c>
      <c r="AB47" s="1071">
        <v>11.763913930787625</v>
      </c>
      <c r="AC47" s="1071">
        <v>14.136979793928374</v>
      </c>
      <c r="AD47" s="1071">
        <v>16.902049306684997</v>
      </c>
      <c r="AE47" s="1071">
        <v>1437.5782808842794</v>
      </c>
      <c r="AF47" s="1071">
        <v>2.2563875945441034</v>
      </c>
      <c r="AG47" s="1071">
        <v>12.053202264915397</v>
      </c>
      <c r="AH47" s="1071">
        <v>17.586581937421421</v>
      </c>
      <c r="AI47" s="1071">
        <v>26.894093164674739</v>
      </c>
      <c r="AJ47" s="1071">
        <v>22.717119981160955</v>
      </c>
      <c r="AK47" s="1071">
        <v>22.977877419717679</v>
      </c>
      <c r="AL47" s="1071">
        <v>14.036250296178288</v>
      </c>
      <c r="AM47" s="1071"/>
      <c r="AN47" s="1071">
        <v>21.82083206802308</v>
      </c>
      <c r="AO47" s="1071"/>
      <c r="AP47" s="1071">
        <v>7.8644901451482276</v>
      </c>
      <c r="AQ47" s="1071">
        <v>7.7304038323193609</v>
      </c>
      <c r="AR47" s="1071">
        <v>26.58020018536747</v>
      </c>
      <c r="AS47" s="1071">
        <v>16.569375193679249</v>
      </c>
    </row>
    <row r="48" spans="1:45">
      <c r="A48" s="1069" t="s">
        <v>1573</v>
      </c>
      <c r="B48" s="1070">
        <v>43668</v>
      </c>
      <c r="C48" s="1071">
        <v>6.5454212951489987</v>
      </c>
      <c r="D48" s="1071">
        <v>4.6861570793230563</v>
      </c>
      <c r="E48" s="1071">
        <v>6.250382703233238</v>
      </c>
      <c r="F48" s="1071">
        <v>7.8055062016097807</v>
      </c>
      <c r="G48" s="1071">
        <v>7.3540577776502438</v>
      </c>
      <c r="H48" s="1071">
        <v>7.5991334321048187</v>
      </c>
      <c r="I48" s="1071">
        <v>17.080607465606949</v>
      </c>
      <c r="J48" s="1071">
        <v>6.0639503495159222</v>
      </c>
      <c r="K48" s="1071">
        <v>28.693216229507389</v>
      </c>
      <c r="L48" s="1071">
        <v>4.5412445178493694</v>
      </c>
      <c r="M48" s="1071">
        <v>11.736978883921534</v>
      </c>
      <c r="N48" s="1071"/>
      <c r="O48" s="1071">
        <v>10.7573066832654</v>
      </c>
      <c r="P48" s="1071">
        <v>35.279753232971814</v>
      </c>
      <c r="Q48" s="1071">
        <v>10.415003222334184</v>
      </c>
      <c r="R48" s="1071">
        <v>16.640426984954708</v>
      </c>
      <c r="S48" s="1071">
        <v>12.875647062168447</v>
      </c>
      <c r="T48" s="1071">
        <v>9.595472991941687</v>
      </c>
      <c r="U48" s="1071">
        <v>11.880935817252537</v>
      </c>
      <c r="V48" s="1071">
        <v>13.850905125214711</v>
      </c>
      <c r="W48" s="1071">
        <v>6.2964868139838703</v>
      </c>
      <c r="X48" s="1071">
        <v>14.211660912108913</v>
      </c>
      <c r="Y48" s="1071"/>
      <c r="Z48" s="1071">
        <v>13.063332792709692</v>
      </c>
      <c r="AA48" s="1071">
        <v>16.327188673087782</v>
      </c>
      <c r="AB48" s="1071">
        <v>10.840987746702199</v>
      </c>
      <c r="AC48" s="1071">
        <v>17.197039802995736</v>
      </c>
      <c r="AD48" s="1071">
        <v>10.679201292040871</v>
      </c>
      <c r="AE48" s="1071">
        <v>3923.0616090065505</v>
      </c>
      <c r="AF48" s="1071">
        <v>2.2563875945441034</v>
      </c>
      <c r="AG48" s="1071">
        <v>8.2795034694301393</v>
      </c>
      <c r="AH48" s="1071">
        <v>12.925370222332768</v>
      </c>
      <c r="AI48" s="1071">
        <v>49.692202317129208</v>
      </c>
      <c r="AJ48" s="1071">
        <v>10.623861963552059</v>
      </c>
      <c r="AK48" s="1071">
        <v>14.286635987307015</v>
      </c>
      <c r="AL48" s="1071">
        <v>13.914006808190496</v>
      </c>
      <c r="AM48" s="1071"/>
      <c r="AN48" s="1071">
        <v>34.059520194351656</v>
      </c>
      <c r="AO48" s="1071"/>
      <c r="AP48" s="1071">
        <v>6.2654874800138964</v>
      </c>
      <c r="AQ48" s="1071">
        <v>6.946699888009336</v>
      </c>
      <c r="AR48" s="1071">
        <v>36.331527150388311</v>
      </c>
      <c r="AS48" s="1071">
        <v>19.854578149388267</v>
      </c>
    </row>
    <row r="49" spans="1:45">
      <c r="A49" s="1069" t="s">
        <v>1629</v>
      </c>
      <c r="B49" s="1070">
        <v>43699</v>
      </c>
      <c r="C49" s="1071">
        <v>6.0464917811834322</v>
      </c>
      <c r="D49" s="1071">
        <v>4.5236692405039935</v>
      </c>
      <c r="E49" s="1071">
        <v>7.7338471258920007</v>
      </c>
      <c r="F49" s="1071">
        <v>3.1440592480686984</v>
      </c>
      <c r="G49" s="1071">
        <v>6.1626706018451554</v>
      </c>
      <c r="H49" s="1071">
        <v>6.8932331595615013</v>
      </c>
      <c r="I49" s="1071">
        <v>20.046638422511155</v>
      </c>
      <c r="J49" s="1071">
        <v>5.65</v>
      </c>
      <c r="K49" s="1071">
        <v>32.466662656858325</v>
      </c>
      <c r="L49" s="1071">
        <v>4.5820329670172422</v>
      </c>
      <c r="M49" s="1071">
        <v>12.927523387426424</v>
      </c>
      <c r="N49" s="1071"/>
      <c r="O49" s="1071">
        <v>11.103884231370929</v>
      </c>
      <c r="P49" s="1071"/>
      <c r="Q49" s="1071">
        <v>10.931859581849055</v>
      </c>
      <c r="R49" s="1071">
        <v>19.88</v>
      </c>
      <c r="S49" s="1071">
        <v>16.512410102770811</v>
      </c>
      <c r="T49" s="1071">
        <v>12.22051159324103</v>
      </c>
      <c r="U49" s="1071">
        <v>14.557957885944072</v>
      </c>
      <c r="V49" s="1071">
        <v>9.727580409979856</v>
      </c>
      <c r="W49" s="1071">
        <v>7.1808735105147754</v>
      </c>
      <c r="X49" s="1071">
        <v>15.623845711402758</v>
      </c>
      <c r="Y49" s="1071"/>
      <c r="Z49" s="1071">
        <v>14.12366245474704</v>
      </c>
      <c r="AA49" s="1071">
        <v>21.254199843499954</v>
      </c>
      <c r="AB49" s="1071">
        <v>12.579909438312402</v>
      </c>
      <c r="AC49" s="1071">
        <v>17.993264696575316</v>
      </c>
      <c r="AD49" s="1071">
        <v>14.620657604813632</v>
      </c>
      <c r="AE49" s="1071">
        <v>4971.9184439637656</v>
      </c>
      <c r="AF49" s="1071">
        <v>2.2563875945441034</v>
      </c>
      <c r="AG49" s="1071">
        <v>9.9090439496653051</v>
      </c>
      <c r="AH49" s="1071">
        <v>17.540408586587954</v>
      </c>
      <c r="AI49" s="1071">
        <v>63.692204057761131</v>
      </c>
      <c r="AJ49" s="1071">
        <v>12.366038684263168</v>
      </c>
      <c r="AK49" s="1071">
        <v>15.544276878510665</v>
      </c>
      <c r="AL49" s="1071">
        <v>22.282872667822723</v>
      </c>
      <c r="AM49" s="1071"/>
      <c r="AN49" s="1071">
        <v>56.724870938354087</v>
      </c>
      <c r="AO49" s="1071"/>
      <c r="AP49" s="1071">
        <v>5.8419163440554618</v>
      </c>
      <c r="AQ49" s="1071">
        <v>8.4451548541241124</v>
      </c>
      <c r="AR49" s="1071">
        <v>50.312850450148304</v>
      </c>
      <c r="AS49" s="1071">
        <v>16.204560407928284</v>
      </c>
    </row>
    <row r="50" spans="1:45">
      <c r="A50" s="1069" t="s">
        <v>1659</v>
      </c>
      <c r="B50" s="1070">
        <v>43730</v>
      </c>
      <c r="C50" s="1071">
        <v>6.56071064953984</v>
      </c>
      <c r="D50" s="1071">
        <v>5.2889552252283831</v>
      </c>
      <c r="E50" s="1071">
        <v>7.4933806763642075</v>
      </c>
      <c r="F50" s="1071">
        <v>3.4911658042097589</v>
      </c>
      <c r="G50" s="1071">
        <v>6.9657577594587101</v>
      </c>
      <c r="H50" s="1071">
        <v>7.1982671255171677</v>
      </c>
      <c r="I50" s="1071">
        <v>24.541467771505783</v>
      </c>
      <c r="J50" s="1071">
        <v>5.6254954620582653</v>
      </c>
      <c r="K50" s="1071">
        <v>18.454416444652903</v>
      </c>
      <c r="L50" s="1071">
        <v>5.2368955940471231</v>
      </c>
      <c r="M50" s="1071">
        <v>16.031063929266427</v>
      </c>
      <c r="N50" s="1071"/>
      <c r="O50" s="1071">
        <v>14.280697572246412</v>
      </c>
      <c r="P50" s="1071">
        <v>21.319756739625859</v>
      </c>
      <c r="Q50" s="1071">
        <v>11.965620777753145</v>
      </c>
      <c r="R50" s="1071">
        <v>22.90650378905212</v>
      </c>
      <c r="S50" s="1071">
        <v>20.242777735453199</v>
      </c>
      <c r="T50" s="1071">
        <v>14.182884403376981</v>
      </c>
      <c r="U50" s="1071">
        <v>16.771573923117607</v>
      </c>
      <c r="V50" s="1071">
        <v>10.639341824854524</v>
      </c>
      <c r="W50" s="1071">
        <v>9.6705890390963951</v>
      </c>
      <c r="X50" s="1071">
        <v>17.679213620082983</v>
      </c>
      <c r="Y50" s="1071"/>
      <c r="Z50" s="1071">
        <v>15.906457269130286</v>
      </c>
      <c r="AA50" s="1071">
        <v>23.304840768903432</v>
      </c>
      <c r="AB50" s="1071">
        <v>14.698668481096576</v>
      </c>
      <c r="AC50" s="1071">
        <v>21.693244379545106</v>
      </c>
      <c r="AD50" s="1071">
        <v>20.72495931258112</v>
      </c>
      <c r="AE50" s="1071">
        <v>4682.8676298051059</v>
      </c>
      <c r="AF50" s="1071">
        <v>2.2563875945441034</v>
      </c>
      <c r="AG50" s="1071">
        <v>12.817454189143852</v>
      </c>
      <c r="AH50" s="1071">
        <v>18.499667883447884</v>
      </c>
      <c r="AI50" s="1071">
        <v>72.01886148747441</v>
      </c>
      <c r="AJ50" s="1071">
        <v>14.317921862096911</v>
      </c>
      <c r="AK50" s="1071">
        <v>17.088177418686602</v>
      </c>
      <c r="AL50" s="1071">
        <v>32.863656374462877</v>
      </c>
      <c r="AM50" s="1071"/>
      <c r="AN50" s="1071">
        <v>91.330515784026218</v>
      </c>
      <c r="AO50" s="1071"/>
      <c r="AP50" s="1071">
        <v>6.3336739582443942</v>
      </c>
      <c r="AQ50" s="1071">
        <v>9.9254151189952253</v>
      </c>
      <c r="AR50" s="1071">
        <v>47.430643622986388</v>
      </c>
      <c r="AS50" s="1071">
        <v>16.973595233526147</v>
      </c>
    </row>
    <row r="51" spans="1:45">
      <c r="A51" s="1069" t="s">
        <v>1429</v>
      </c>
      <c r="B51" s="1070">
        <v>43740</v>
      </c>
      <c r="C51" s="1071">
        <v>6.837749360260962</v>
      </c>
      <c r="D51" s="1071">
        <v>6.2649159182863388</v>
      </c>
      <c r="E51" s="1071">
        <v>7.8927924522086839</v>
      </c>
      <c r="F51" s="1071">
        <v>3.8830435255427247</v>
      </c>
      <c r="G51" s="1071">
        <v>7.0652128960788882</v>
      </c>
      <c r="H51" s="1071">
        <v>7.6174029740587654</v>
      </c>
      <c r="I51" s="1071">
        <v>23.069152771564671</v>
      </c>
      <c r="J51" s="1071">
        <v>5.9023239921554636</v>
      </c>
      <c r="K51" s="1071">
        <v>15.136296635500246</v>
      </c>
      <c r="L51" s="1071">
        <v>5.6518424960412359</v>
      </c>
      <c r="M51" s="1071">
        <v>14.172513893579174</v>
      </c>
      <c r="N51" s="1071"/>
      <c r="O51" s="1071">
        <v>14.062466943947923</v>
      </c>
      <c r="P51" s="1071">
        <v>19.359170921210378</v>
      </c>
      <c r="Q51" s="1071">
        <v>11.603403371669023</v>
      </c>
      <c r="R51" s="1071">
        <v>20.54310723693937</v>
      </c>
      <c r="S51" s="1071">
        <v>18.463866055076672</v>
      </c>
      <c r="T51" s="1071">
        <v>15.015183917782627</v>
      </c>
      <c r="U51" s="1071">
        <v>15.786089034310804</v>
      </c>
      <c r="V51" s="1071">
        <v>10.199401002292621</v>
      </c>
      <c r="W51" s="1071">
        <v>8.7917544029065517</v>
      </c>
      <c r="X51" s="1071">
        <v>15.591044347151849</v>
      </c>
      <c r="Y51" s="1071"/>
      <c r="Z51" s="1071">
        <v>13.574798296399305</v>
      </c>
      <c r="AA51" s="1071">
        <v>20.82450913258792</v>
      </c>
      <c r="AB51" s="1071">
        <v>13.435685515717971</v>
      </c>
      <c r="AC51" s="1071">
        <v>18.519818557321635</v>
      </c>
      <c r="AD51" s="1071">
        <v>15.239817060688683</v>
      </c>
      <c r="AE51" s="1071">
        <v>4200.7088721493274</v>
      </c>
      <c r="AF51" s="1071">
        <v>2.2563875945441034</v>
      </c>
      <c r="AG51" s="1071">
        <v>16.026211105371626</v>
      </c>
      <c r="AH51" s="1071">
        <v>20.585798988715851</v>
      </c>
      <c r="AI51" s="1071">
        <v>69.540659420996192</v>
      </c>
      <c r="AJ51" s="1071">
        <v>14.146171324815478</v>
      </c>
      <c r="AK51" s="1071">
        <v>15.424220515681515</v>
      </c>
      <c r="AL51" s="1071">
        <v>21.331400143439108</v>
      </c>
      <c r="AM51" s="1071"/>
      <c r="AN51" s="1071">
        <v>81.638088666551667</v>
      </c>
      <c r="AO51" s="1071"/>
      <c r="AP51" s="1071">
        <v>6.3271904060943589</v>
      </c>
      <c r="AQ51" s="1071">
        <v>8.7426199158465749</v>
      </c>
      <c r="AR51" s="1071">
        <v>41.037384842736316</v>
      </c>
      <c r="AS51" s="1071">
        <v>17.169209364805219</v>
      </c>
    </row>
    <row r="52" spans="1:45">
      <c r="A52" s="1069" t="s">
        <v>1754</v>
      </c>
      <c r="B52" s="1070">
        <v>43790</v>
      </c>
      <c r="C52" s="1071">
        <v>6.5116332089044491</v>
      </c>
      <c r="D52" s="1071">
        <v>5.3445359577098577</v>
      </c>
      <c r="E52" s="1071">
        <v>7.7017545850652906</v>
      </c>
      <c r="F52" s="1071">
        <v>3.3389368426006385</v>
      </c>
      <c r="G52" s="1071">
        <v>6.9463795442779288</v>
      </c>
      <c r="H52" s="1071">
        <v>6.8663642870276602</v>
      </c>
      <c r="I52" s="1071">
        <v>24.070457822827123</v>
      </c>
      <c r="J52" s="1071">
        <v>5.6679455792181548</v>
      </c>
      <c r="K52" s="1071">
        <v>15.963499290190194</v>
      </c>
      <c r="L52" s="1071">
        <v>5.360419644100924</v>
      </c>
      <c r="M52" s="1071">
        <v>15.124073127326644</v>
      </c>
      <c r="N52" s="1071"/>
      <c r="O52" s="1071">
        <v>14.137863039222776</v>
      </c>
      <c r="P52" s="1071">
        <v>19.818026180179061</v>
      </c>
      <c r="Q52" s="1071">
        <v>11.65154411556267</v>
      </c>
      <c r="R52" s="1071">
        <v>20.769405039826637</v>
      </c>
      <c r="S52" s="1071">
        <v>19.559147457166183</v>
      </c>
      <c r="T52" s="1071">
        <v>15.715567910363763</v>
      </c>
      <c r="U52" s="1071">
        <v>15.355118613403539</v>
      </c>
      <c r="V52" s="1071">
        <v>10.868876167060733</v>
      </c>
      <c r="W52" s="1071">
        <v>9.868793823703145</v>
      </c>
      <c r="X52" s="1071">
        <v>16.68029115393194</v>
      </c>
      <c r="Y52" s="1071"/>
      <c r="Z52" s="1071">
        <v>16.725533705536595</v>
      </c>
      <c r="AA52" s="1071">
        <v>23.741352992661341</v>
      </c>
      <c r="AB52" s="1071">
        <v>15.420556688660531</v>
      </c>
      <c r="AC52" s="1071">
        <v>21.014852243874721</v>
      </c>
      <c r="AD52" s="1071">
        <v>16.911155908370283</v>
      </c>
      <c r="AE52" s="1071">
        <v>4873.1916683502604</v>
      </c>
      <c r="AF52" s="1071">
        <v>2.2563875945441034</v>
      </c>
      <c r="AG52" s="1071">
        <v>17.71486236773297</v>
      </c>
      <c r="AH52" s="1071">
        <v>18.910260747860427</v>
      </c>
      <c r="AI52" s="1071">
        <v>66.877194936849875</v>
      </c>
      <c r="AJ52" s="1071">
        <v>15.254484184178537</v>
      </c>
      <c r="AK52" s="1071">
        <v>15.239511265457761</v>
      </c>
      <c r="AL52" s="1071">
        <v>23.506486795954768</v>
      </c>
      <c r="AM52" s="1071"/>
      <c r="AN52" s="1071">
        <v>82.420562359841298</v>
      </c>
      <c r="AO52" s="1071"/>
      <c r="AP52" s="1071">
        <v>6.1044088285757736</v>
      </c>
      <c r="AQ52" s="1071">
        <v>10.384470337731582</v>
      </c>
      <c r="AR52" s="1071">
        <v>41.985892907675051</v>
      </c>
      <c r="AS52" s="1071">
        <v>17.420794838756841</v>
      </c>
    </row>
    <row r="53" spans="1:45">
      <c r="A53" s="1069" t="s">
        <v>1883</v>
      </c>
      <c r="B53" s="1070">
        <v>43820</v>
      </c>
      <c r="C53" s="1071">
        <v>7.289900352351677</v>
      </c>
      <c r="D53" s="1071">
        <v>5.710230621080493</v>
      </c>
      <c r="E53" s="1071">
        <v>8.5198488350284389</v>
      </c>
      <c r="F53" s="1071">
        <v>3.7871609490459615</v>
      </c>
      <c r="G53" s="1071">
        <v>7.9218599663807154</v>
      </c>
      <c r="H53" s="1071">
        <v>7.2087838063754699</v>
      </c>
      <c r="I53" s="1071">
        <v>28.427335580459182</v>
      </c>
      <c r="J53" s="1071">
        <v>6.9613298847331926</v>
      </c>
      <c r="K53" s="1071">
        <v>17.587407603617724</v>
      </c>
      <c r="L53" s="1071">
        <v>4.8163896176983245</v>
      </c>
      <c r="M53" s="1071">
        <v>18.553468298411957</v>
      </c>
      <c r="N53" s="1071"/>
      <c r="O53" s="1071">
        <v>15.179996386128659</v>
      </c>
      <c r="P53" s="1071">
        <v>22.031933523869625</v>
      </c>
      <c r="Q53" s="1071">
        <v>13.19324840814892</v>
      </c>
      <c r="R53" s="1071">
        <v>39.854400935992373</v>
      </c>
      <c r="S53" s="1071">
        <v>20.477101841749128</v>
      </c>
      <c r="T53" s="1071">
        <v>19.529906151124397</v>
      </c>
      <c r="U53" s="1071">
        <v>20.843944931537624</v>
      </c>
      <c r="V53" s="1071">
        <v>340.25821787903317</v>
      </c>
      <c r="W53" s="1071">
        <v>13.038884815346893</v>
      </c>
      <c r="X53" s="1071">
        <v>17.457191026328307</v>
      </c>
      <c r="Y53" s="1071"/>
      <c r="Z53" s="1071">
        <v>16.224810560937179</v>
      </c>
      <c r="AA53" s="1071">
        <v>22.617341448485583</v>
      </c>
      <c r="AB53" s="1071">
        <v>18.220286939796992</v>
      </c>
      <c r="AC53" s="1071">
        <v>26.609857748946418</v>
      </c>
      <c r="AD53" s="1071">
        <v>20.753387313363593</v>
      </c>
      <c r="AE53" s="1071">
        <v>5843.3711747049692</v>
      </c>
      <c r="AF53" s="1071">
        <v>2.2563875945441034</v>
      </c>
      <c r="AG53" s="1071">
        <v>42.492327023297008</v>
      </c>
      <c r="AH53" s="1071">
        <v>22.241916477960775</v>
      </c>
      <c r="AI53" s="1071">
        <v>76.697136943773714</v>
      </c>
      <c r="AJ53" s="1071">
        <v>16.756386641335482</v>
      </c>
      <c r="AK53" s="1071">
        <v>20.944262439987515</v>
      </c>
      <c r="AL53" s="1071">
        <v>27.531317882971049</v>
      </c>
      <c r="AM53" s="1071"/>
      <c r="AN53" s="1071">
        <v>125.22373641538726</v>
      </c>
      <c r="AO53" s="1071"/>
      <c r="AP53" s="1071">
        <v>6.3250123517283132</v>
      </c>
      <c r="AQ53" s="1071">
        <v>11.856459106424039</v>
      </c>
      <c r="AR53" s="1071">
        <v>34.487279110991203</v>
      </c>
      <c r="AS53" s="1071">
        <v>18.917404740518066</v>
      </c>
    </row>
    <row r="54" spans="1:45">
      <c r="A54" s="1069" t="s">
        <v>1431</v>
      </c>
      <c r="B54" s="1070">
        <v>43851</v>
      </c>
      <c r="C54" s="1071">
        <v>8.2200856871198962</v>
      </c>
      <c r="D54" s="1071">
        <v>6.4618849261829663</v>
      </c>
      <c r="E54" s="1071">
        <v>10.382619777458208</v>
      </c>
      <c r="F54" s="1071">
        <v>4.2810718756206505</v>
      </c>
      <c r="G54" s="1071">
        <v>9.3755527439995756</v>
      </c>
      <c r="H54" s="1071">
        <v>8.4536489594110691</v>
      </c>
      <c r="I54" s="1071">
        <v>31.999948927750427</v>
      </c>
      <c r="J54" s="1071">
        <v>7.6851045595661205</v>
      </c>
      <c r="K54" s="1071">
        <v>19.838805310118239</v>
      </c>
      <c r="L54" s="1071">
        <v>5.5761093735533214</v>
      </c>
      <c r="M54" s="1071">
        <v>24.823565859286724</v>
      </c>
      <c r="N54" s="1071"/>
      <c r="O54" s="1071">
        <v>14.68848129375635</v>
      </c>
      <c r="P54" s="1071">
        <v>25.022219906005077</v>
      </c>
      <c r="Q54" s="1071">
        <v>14.026776421766499</v>
      </c>
      <c r="R54" s="1071">
        <v>21.033539185360549</v>
      </c>
      <c r="S54" s="1071">
        <v>23.147879765098192</v>
      </c>
      <c r="T54" s="1071">
        <v>21.517626416425152</v>
      </c>
      <c r="U54" s="1071">
        <v>24.402630489459241</v>
      </c>
      <c r="V54" s="1071">
        <v>320.53627963455534</v>
      </c>
      <c r="W54" s="1071">
        <v>11.934197634538886</v>
      </c>
      <c r="X54" s="1071">
        <v>21.127957416970318</v>
      </c>
      <c r="Y54" s="1071"/>
      <c r="Z54" s="1071">
        <v>17.42898964110309</v>
      </c>
      <c r="AA54" s="1071">
        <v>24.966865376562655</v>
      </c>
      <c r="AB54" s="1071">
        <v>17.916080825295126</v>
      </c>
      <c r="AC54" s="1071">
        <v>27.803861175849399</v>
      </c>
      <c r="AD54" s="1071">
        <v>21.155468439812594</v>
      </c>
      <c r="AE54" s="1071">
        <v>5501.266467624223</v>
      </c>
      <c r="AF54" s="1071">
        <v>2.2563875945441034</v>
      </c>
      <c r="AG54" s="1071">
        <v>40.881001915669351</v>
      </c>
      <c r="AH54" s="1071">
        <v>26.298838530965366</v>
      </c>
      <c r="AI54" s="1071">
        <v>90.957599653449066</v>
      </c>
      <c r="AJ54" s="1071">
        <v>16.583327707752694</v>
      </c>
      <c r="AK54" s="1071">
        <v>22.379786432923744</v>
      </c>
      <c r="AL54" s="1071">
        <v>24.844442117955403</v>
      </c>
      <c r="AM54" s="1071"/>
      <c r="AN54" s="1071">
        <v>143.87735035363119</v>
      </c>
      <c r="AO54" s="1071"/>
      <c r="AP54" s="1071">
        <v>6.7936651269964976</v>
      </c>
      <c r="AQ54" s="1071">
        <v>12.970130250621793</v>
      </c>
      <c r="AR54" s="1071">
        <v>37.378951588234962</v>
      </c>
      <c r="AS54" s="1071">
        <v>18.432419713921327</v>
      </c>
    </row>
    <row r="55" spans="1:45">
      <c r="A55" s="1069" t="s">
        <v>1987</v>
      </c>
      <c r="B55" s="1070">
        <v>43880</v>
      </c>
      <c r="C55" s="1071">
        <v>9.6691715306300008</v>
      </c>
      <c r="D55" s="1071">
        <v>7.6048374103902923</v>
      </c>
      <c r="E55" s="1071">
        <v>10.764429970627043</v>
      </c>
      <c r="F55" s="1071">
        <v>4.7968709073788336</v>
      </c>
      <c r="G55" s="1071">
        <v>11.214402267362725</v>
      </c>
      <c r="H55" s="1071">
        <v>9.9780864325819785</v>
      </c>
      <c r="I55" s="1071">
        <v>34.740427443436467</v>
      </c>
      <c r="J55" s="1071">
        <v>8.7294053254609203</v>
      </c>
      <c r="K55" s="1071">
        <v>22.03129130469139</v>
      </c>
      <c r="L55" s="1071">
        <v>6.7651842453368527</v>
      </c>
      <c r="M55" s="1071">
        <v>26.654611722346381</v>
      </c>
      <c r="N55" s="1071"/>
      <c r="O55" s="1071">
        <v>16.415815455939669</v>
      </c>
      <c r="P55" s="1071">
        <v>46.448427843962534</v>
      </c>
      <c r="Q55" s="1071">
        <v>15.260409247200533</v>
      </c>
      <c r="R55" s="1071">
        <v>22.751965573391278</v>
      </c>
      <c r="S55" s="1071">
        <v>26.451596343808571</v>
      </c>
      <c r="T55" s="1071">
        <v>22.558436709601491</v>
      </c>
      <c r="U55" s="1071">
        <v>36.101552916244813</v>
      </c>
      <c r="V55" s="1071">
        <v>31.940668512334852</v>
      </c>
      <c r="W55" s="1071">
        <v>12.026648001932795</v>
      </c>
      <c r="X55" s="1071">
        <v>24.335289693396589</v>
      </c>
      <c r="Y55" s="1071"/>
      <c r="Z55" s="1071">
        <v>20.826507033112446</v>
      </c>
      <c r="AA55" s="1071">
        <v>28.705957641226121</v>
      </c>
      <c r="AB55" s="1071">
        <v>21.965230807623524</v>
      </c>
      <c r="AC55" s="1071">
        <v>30.700669777159927</v>
      </c>
      <c r="AD55" s="1071">
        <v>41.847891199362707</v>
      </c>
      <c r="AE55" s="1071">
        <v>6417.0136261344051</v>
      </c>
      <c r="AF55" s="1071">
        <v>2.2563875945441034</v>
      </c>
      <c r="AG55" s="1071"/>
      <c r="AH55" s="1071">
        <v>30.004714692515794</v>
      </c>
      <c r="AI55" s="1071"/>
      <c r="AJ55" s="1071">
        <v>17.533210417340396</v>
      </c>
      <c r="AK55" s="1071">
        <v>23.80941812953489</v>
      </c>
      <c r="AL55" s="1071">
        <v>25.269118311265363</v>
      </c>
      <c r="AM55" s="1071"/>
      <c r="AN55" s="1071">
        <v>177.84974987062273</v>
      </c>
      <c r="AO55" s="1071"/>
      <c r="AP55" s="1071">
        <v>8.1164144305371568</v>
      </c>
      <c r="AQ55" s="1071">
        <v>20.85328221166607</v>
      </c>
      <c r="AR55" s="1071">
        <v>30.854992323476033</v>
      </c>
      <c r="AS55" s="1071">
        <v>21.057282510660254</v>
      </c>
    </row>
    <row r="56" spans="1:45">
      <c r="A56" s="1069" t="s">
        <v>2026</v>
      </c>
      <c r="B56" s="1070">
        <v>43908</v>
      </c>
      <c r="C56" s="1079">
        <v>10.3</v>
      </c>
      <c r="D56" s="1079">
        <v>8</v>
      </c>
      <c r="E56" s="1079">
        <v>12</v>
      </c>
      <c r="F56" s="1079">
        <v>5</v>
      </c>
      <c r="G56" s="1079">
        <v>10</v>
      </c>
      <c r="H56" s="1079">
        <v>12</v>
      </c>
      <c r="I56" s="1079">
        <v>39</v>
      </c>
      <c r="J56" s="1079">
        <v>9</v>
      </c>
      <c r="K56" s="1079">
        <v>26</v>
      </c>
      <c r="L56" s="1079">
        <v>6</v>
      </c>
      <c r="M56" s="1079">
        <v>29</v>
      </c>
      <c r="N56" s="1079"/>
      <c r="O56" s="1079">
        <v>21</v>
      </c>
      <c r="P56" s="1079">
        <v>45</v>
      </c>
      <c r="Q56" s="1079">
        <v>17</v>
      </c>
      <c r="R56" s="1079">
        <v>27</v>
      </c>
      <c r="S56" s="1079">
        <v>35</v>
      </c>
      <c r="T56" s="1079">
        <v>24</v>
      </c>
      <c r="U56" s="1079">
        <v>39</v>
      </c>
      <c r="V56" s="1079">
        <v>33</v>
      </c>
      <c r="W56" s="1079">
        <v>15</v>
      </c>
      <c r="X56" s="1079">
        <v>25</v>
      </c>
      <c r="Y56" s="1079"/>
      <c r="Z56" s="1079">
        <v>23</v>
      </c>
      <c r="AA56" s="1079">
        <v>37</v>
      </c>
      <c r="AB56" s="1079">
        <v>26</v>
      </c>
      <c r="AC56" s="1079">
        <v>28</v>
      </c>
      <c r="AD56" s="1079">
        <v>43</v>
      </c>
      <c r="AE56" s="1079">
        <v>6204</v>
      </c>
      <c r="AF56" s="1079">
        <v>2</v>
      </c>
      <c r="AG56" s="1079"/>
      <c r="AH56" s="1079">
        <v>31</v>
      </c>
      <c r="AI56" s="1079"/>
      <c r="AJ56" s="1079">
        <v>22</v>
      </c>
      <c r="AK56" s="1079">
        <v>70</v>
      </c>
      <c r="AL56" s="1079">
        <v>26</v>
      </c>
      <c r="AM56" s="1079"/>
      <c r="AN56" s="1079">
        <v>253</v>
      </c>
      <c r="AO56" s="1079"/>
      <c r="AP56" s="1079">
        <v>8</v>
      </c>
      <c r="AQ56" s="1079">
        <v>26</v>
      </c>
      <c r="AR56" s="1079">
        <v>31</v>
      </c>
      <c r="AS56" s="1079">
        <v>26</v>
      </c>
    </row>
    <row r="57" spans="1:45">
      <c r="A57" s="1069" t="s">
        <v>2132</v>
      </c>
      <c r="B57" s="1070">
        <v>43939</v>
      </c>
      <c r="C57" s="1079">
        <v>14.26</v>
      </c>
      <c r="D57" s="1079">
        <v>10</v>
      </c>
      <c r="E57" s="1079">
        <v>17</v>
      </c>
      <c r="F57" s="1079">
        <v>7</v>
      </c>
      <c r="G57" s="1079">
        <v>20</v>
      </c>
      <c r="H57" s="1079">
        <v>16</v>
      </c>
      <c r="I57" s="1079">
        <v>52</v>
      </c>
      <c r="J57" s="1079">
        <v>12</v>
      </c>
      <c r="K57" s="1079">
        <v>38</v>
      </c>
      <c r="L57" s="1079">
        <v>7</v>
      </c>
      <c r="M57" s="1079">
        <v>38</v>
      </c>
      <c r="N57" s="1079"/>
      <c r="O57" s="1079">
        <v>25</v>
      </c>
      <c r="P57" s="1079">
        <v>69</v>
      </c>
      <c r="Q57" s="1079">
        <v>25</v>
      </c>
      <c r="R57" s="1079">
        <v>40</v>
      </c>
      <c r="S57" s="1079">
        <v>48</v>
      </c>
      <c r="T57" s="1079">
        <v>35</v>
      </c>
      <c r="U57" s="1079">
        <v>52</v>
      </c>
      <c r="V57" s="1079">
        <v>49</v>
      </c>
      <c r="W57" s="1079">
        <v>21</v>
      </c>
      <c r="X57" s="1079">
        <v>33</v>
      </c>
      <c r="Y57" s="1079"/>
      <c r="Z57" s="1079">
        <v>35</v>
      </c>
      <c r="AA57" s="1079">
        <v>57</v>
      </c>
      <c r="AB57" s="1079">
        <v>36</v>
      </c>
      <c r="AC57" s="1079">
        <v>40</v>
      </c>
      <c r="AD57" s="1079">
        <v>51</v>
      </c>
      <c r="AE57" s="1079">
        <v>9285</v>
      </c>
      <c r="AF57" s="1079">
        <v>2</v>
      </c>
      <c r="AG57" s="1079"/>
      <c r="AH57" s="1079">
        <v>33</v>
      </c>
      <c r="AI57" s="1079"/>
      <c r="AJ57" s="1079">
        <v>33</v>
      </c>
      <c r="AK57" s="1079">
        <v>102</v>
      </c>
      <c r="AL57" s="1079">
        <v>35</v>
      </c>
      <c r="AM57" s="1079"/>
      <c r="AN57" s="1079">
        <v>405</v>
      </c>
      <c r="AO57" s="1079"/>
      <c r="AP57" s="1079">
        <v>12</v>
      </c>
      <c r="AQ57" s="1079">
        <v>33</v>
      </c>
      <c r="AR57" s="1079">
        <v>59</v>
      </c>
      <c r="AS57" s="1079">
        <v>35</v>
      </c>
    </row>
    <row r="58" spans="1:45">
      <c r="A58" s="1069" t="s">
        <v>2300</v>
      </c>
      <c r="B58" s="1070">
        <v>43971</v>
      </c>
      <c r="C58" s="1079">
        <v>20.023438391837946</v>
      </c>
      <c r="D58" s="1079">
        <v>14.69500165444199</v>
      </c>
      <c r="E58" s="1079">
        <v>25.27560718110432</v>
      </c>
      <c r="F58" s="1079">
        <v>11.551757646633522</v>
      </c>
      <c r="G58" s="1079">
        <v>30.479868835938664</v>
      </c>
      <c r="H58" s="1079">
        <v>23.640812981192106</v>
      </c>
      <c r="I58" s="1079">
        <v>107.51032767493226</v>
      </c>
      <c r="J58" s="1079">
        <v>16.416044900647726</v>
      </c>
      <c r="K58" s="1079">
        <v>46.663793737960546</v>
      </c>
      <c r="L58" s="1079">
        <v>11.082537146227564</v>
      </c>
      <c r="M58" s="1079">
        <v>47.307011898092824</v>
      </c>
      <c r="N58" s="1079"/>
      <c r="O58" s="1079">
        <v>33.693587672661081</v>
      </c>
      <c r="P58" s="1079">
        <v>82.75299917691413</v>
      </c>
      <c r="Q58" s="1079">
        <v>29.829590319436335</v>
      </c>
      <c r="R58" s="1079">
        <v>57.864800118307855</v>
      </c>
      <c r="S58" s="1079">
        <v>67.065811675911192</v>
      </c>
      <c r="T58" s="1079">
        <v>47.862060742464841</v>
      </c>
      <c r="U58" s="1079">
        <v>61.753308137319124</v>
      </c>
      <c r="V58" s="1079">
        <v>56.512619064463181</v>
      </c>
      <c r="W58" s="1079">
        <v>28.626464965609809</v>
      </c>
      <c r="X58" s="1079">
        <v>41.501489043863444</v>
      </c>
      <c r="Y58" s="1079"/>
      <c r="Z58" s="1079">
        <v>45.990733744895614</v>
      </c>
      <c r="AA58" s="1079">
        <v>80.974058086572938</v>
      </c>
      <c r="AB58" s="1079">
        <v>42.311519556283145</v>
      </c>
      <c r="AC58" s="1079">
        <v>50.546050102183457</v>
      </c>
      <c r="AD58" s="1079">
        <v>65.337963019934108</v>
      </c>
      <c r="AE58" s="1079">
        <v>14873.505212998278</v>
      </c>
      <c r="AF58" s="1079">
        <v>2.2563875945441034</v>
      </c>
      <c r="AG58" s="1079"/>
      <c r="AH58" s="1079">
        <v>40.18000388473741</v>
      </c>
      <c r="AI58" s="1079"/>
      <c r="AJ58" s="1079">
        <v>31.638408587880036</v>
      </c>
      <c r="AK58" s="1079">
        <v>130.09277706542338</v>
      </c>
      <c r="AL58" s="1079">
        <v>42.166448760310935</v>
      </c>
      <c r="AM58" s="1079"/>
      <c r="AN58" s="1079">
        <v>538.38077166350411</v>
      </c>
      <c r="AO58" s="1079"/>
      <c r="AP58" s="1079">
        <v>15.049614542932554</v>
      </c>
      <c r="AQ58" s="1079">
        <v>44.994221924202783</v>
      </c>
      <c r="AR58" s="1079">
        <v>65.271344800892777</v>
      </c>
      <c r="AS58" s="1079">
        <v>39.544270394110001</v>
      </c>
    </row>
    <row r="59" spans="1:45">
      <c r="A59" s="1069" t="s">
        <v>2522</v>
      </c>
      <c r="B59" s="1070">
        <v>44002</v>
      </c>
      <c r="C59" s="1079">
        <v>24.668276052028254</v>
      </c>
      <c r="D59" s="1079">
        <v>20.180044367184848</v>
      </c>
      <c r="E59" s="1079">
        <v>24.852828628728165</v>
      </c>
      <c r="F59" s="1079">
        <v>16.037127541523635</v>
      </c>
      <c r="G59" s="1079">
        <v>28.24962647955758</v>
      </c>
      <c r="H59" s="1079">
        <v>27.497375481957217</v>
      </c>
      <c r="I59" s="1079">
        <v>112.30327387970978</v>
      </c>
      <c r="J59" s="1079">
        <v>20.243584414329394</v>
      </c>
      <c r="K59" s="1079">
        <v>54.969522550710138</v>
      </c>
      <c r="L59" s="1079">
        <v>16.332124964377581</v>
      </c>
      <c r="M59" s="1079">
        <v>57.743659758247816</v>
      </c>
      <c r="N59" s="1079"/>
      <c r="O59" s="1079">
        <v>39.296192203671914</v>
      </c>
      <c r="P59" s="1079">
        <v>107.52445466536678</v>
      </c>
      <c r="Q59" s="1079">
        <v>36.581224366891028</v>
      </c>
      <c r="R59" s="1079">
        <v>75.995751142778246</v>
      </c>
      <c r="S59" s="1079">
        <v>70.877123803310624</v>
      </c>
      <c r="T59" s="1079">
        <v>69.267750544335286</v>
      </c>
      <c r="U59" s="1079">
        <v>63.811562488095511</v>
      </c>
      <c r="V59" s="1079">
        <v>63.324279969312222</v>
      </c>
      <c r="W59" s="1079">
        <v>34.109367939490419</v>
      </c>
      <c r="X59" s="1079">
        <v>52.735652827487407</v>
      </c>
      <c r="Y59" s="1079"/>
      <c r="Z59" s="1079">
        <v>60.411541054615753</v>
      </c>
      <c r="AA59" s="1079">
        <v>87.156180699884274</v>
      </c>
      <c r="AB59" s="1079">
        <v>48.270316536220513</v>
      </c>
      <c r="AC59" s="1079">
        <v>46.996676141047637</v>
      </c>
      <c r="AD59" s="1079">
        <v>79.308195314960344</v>
      </c>
      <c r="AE59" s="1079">
        <v>22152.301107466974</v>
      </c>
      <c r="AF59" s="1079"/>
      <c r="AG59" s="1079"/>
      <c r="AH59" s="1079">
        <v>43.804093714224443</v>
      </c>
      <c r="AI59" s="1079"/>
      <c r="AJ59" s="1079">
        <v>34.14803677400117</v>
      </c>
      <c r="AK59" s="1079">
        <v>74.350158399203011</v>
      </c>
      <c r="AL59" s="1079">
        <v>57.65802172724463</v>
      </c>
      <c r="AM59" s="1079"/>
      <c r="AN59" s="1079">
        <v>370.31679225786939</v>
      </c>
      <c r="AO59" s="1079"/>
      <c r="AP59" s="1079">
        <v>20.472295668152722</v>
      </c>
      <c r="AQ59" s="1079">
        <v>43.134074751729251</v>
      </c>
      <c r="AR59" s="1079">
        <v>82.683114154203551</v>
      </c>
      <c r="AS59" s="1079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1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topLeftCell="L1" zoomScaleNormal="100" workbookViewId="0">
      <selection activeCell="R19" sqref="R19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1080" customFormat="1">
      <c r="A1" s="1086" t="s">
        <v>425</v>
      </c>
      <c r="B1" s="1088" t="s">
        <v>424</v>
      </c>
      <c r="C1" s="1088" t="s">
        <v>423</v>
      </c>
      <c r="D1" s="1088" t="s">
        <v>422</v>
      </c>
      <c r="E1" s="1088" t="s">
        <v>421</v>
      </c>
      <c r="F1" s="1088" t="s">
        <v>420</v>
      </c>
      <c r="G1" s="1088" t="s">
        <v>419</v>
      </c>
      <c r="H1" s="1088" t="s">
        <v>418</v>
      </c>
      <c r="I1" s="1088" t="s">
        <v>417</v>
      </c>
      <c r="J1" s="1088" t="s">
        <v>416</v>
      </c>
      <c r="K1" s="1088" t="s">
        <v>415</v>
      </c>
      <c r="L1" s="1088" t="s">
        <v>414</v>
      </c>
      <c r="M1" s="1088" t="s">
        <v>413</v>
      </c>
      <c r="N1" s="1088" t="s">
        <v>412</v>
      </c>
      <c r="O1" s="1088" t="s">
        <v>411</v>
      </c>
      <c r="P1" s="1088" t="s">
        <v>410</v>
      </c>
      <c r="Q1" s="1088" t="s">
        <v>409</v>
      </c>
      <c r="R1" s="1088" t="s">
        <v>408</v>
      </c>
      <c r="S1" s="1088" t="s">
        <v>407</v>
      </c>
      <c r="T1" s="1088" t="s">
        <v>406</v>
      </c>
      <c r="U1" s="1088" t="s">
        <v>405</v>
      </c>
      <c r="V1" s="1088" t="s">
        <v>404</v>
      </c>
      <c r="W1" s="1088" t="s">
        <v>403</v>
      </c>
      <c r="X1" s="1088" t="s">
        <v>402</v>
      </c>
      <c r="Y1" s="1088" t="s">
        <v>401</v>
      </c>
      <c r="Z1" s="1088" t="s">
        <v>400</v>
      </c>
      <c r="AA1" s="1088" t="s">
        <v>399</v>
      </c>
      <c r="AB1" s="1088" t="s">
        <v>398</v>
      </c>
      <c r="AC1" s="1088" t="s">
        <v>397</v>
      </c>
      <c r="AD1" s="1088" t="s">
        <v>396</v>
      </c>
      <c r="AE1" s="1088" t="s">
        <v>395</v>
      </c>
      <c r="AF1" s="1088" t="s">
        <v>394</v>
      </c>
      <c r="AG1" s="1088" t="s">
        <v>393</v>
      </c>
      <c r="AH1" s="1088" t="s">
        <v>392</v>
      </c>
      <c r="AI1" s="1088" t="s">
        <v>391</v>
      </c>
      <c r="AJ1" s="1088" t="s">
        <v>390</v>
      </c>
      <c r="AK1" s="1088" t="s">
        <v>389</v>
      </c>
      <c r="AL1" s="1088" t="s">
        <v>388</v>
      </c>
      <c r="AM1" s="1088" t="s">
        <v>387</v>
      </c>
      <c r="AN1" s="1088" t="s">
        <v>386</v>
      </c>
      <c r="AO1" s="1088" t="s">
        <v>385</v>
      </c>
      <c r="AP1" s="1088" t="s">
        <v>384</v>
      </c>
      <c r="AQ1" s="1088" t="s">
        <v>383</v>
      </c>
      <c r="AR1" s="1088" t="s">
        <v>382</v>
      </c>
      <c r="AS1" s="1088" t="s">
        <v>381</v>
      </c>
      <c r="AT1" s="1088" t="s">
        <v>380</v>
      </c>
      <c r="AU1" s="1088" t="s">
        <v>379</v>
      </c>
      <c r="AV1" s="1088" t="s">
        <v>378</v>
      </c>
      <c r="AW1" s="1088" t="s">
        <v>377</v>
      </c>
      <c r="AX1" s="1088" t="s">
        <v>376</v>
      </c>
      <c r="AY1" s="1088" t="s">
        <v>375</v>
      </c>
      <c r="AZ1" s="1088" t="s">
        <v>374</v>
      </c>
      <c r="BA1" s="1088" t="s">
        <v>373</v>
      </c>
      <c r="BB1" s="1088" t="s">
        <v>372</v>
      </c>
      <c r="BC1" s="1088" t="s">
        <v>371</v>
      </c>
      <c r="BD1" s="1088" t="s">
        <v>370</v>
      </c>
      <c r="BE1" s="1088" t="s">
        <v>369</v>
      </c>
      <c r="BF1" s="1088" t="s">
        <v>368</v>
      </c>
      <c r="BG1" s="1088" t="s">
        <v>367</v>
      </c>
      <c r="BH1" s="1088" t="s">
        <v>366</v>
      </c>
      <c r="BI1" s="1088" t="s">
        <v>365</v>
      </c>
      <c r="BJ1" s="1088" t="s">
        <v>364</v>
      </c>
      <c r="BK1" s="1088" t="s">
        <v>363</v>
      </c>
      <c r="BL1" s="1088" t="s">
        <v>362</v>
      </c>
      <c r="BM1" s="1088" t="s">
        <v>361</v>
      </c>
      <c r="BN1" s="1088" t="s">
        <v>360</v>
      </c>
      <c r="BO1" s="1088" t="s">
        <v>359</v>
      </c>
      <c r="BP1" s="1088" t="s">
        <v>358</v>
      </c>
      <c r="BQ1" s="1089" t="s">
        <v>357</v>
      </c>
      <c r="BR1" s="1089" t="s">
        <v>356</v>
      </c>
      <c r="BS1" s="1089" t="s">
        <v>355</v>
      </c>
      <c r="BT1" s="1089" t="s">
        <v>354</v>
      </c>
      <c r="BU1" s="1089" t="s">
        <v>353</v>
      </c>
      <c r="BV1" s="1089" t="s">
        <v>352</v>
      </c>
      <c r="BW1" s="1089" t="s">
        <v>351</v>
      </c>
      <c r="BX1" s="1089" t="s">
        <v>350</v>
      </c>
      <c r="BY1" s="1089" t="s">
        <v>349</v>
      </c>
      <c r="BZ1" s="1089" t="s">
        <v>348</v>
      </c>
      <c r="CA1" s="1089" t="s">
        <v>347</v>
      </c>
      <c r="CB1" s="1089" t="s">
        <v>346</v>
      </c>
      <c r="CC1" s="1089" t="s">
        <v>345</v>
      </c>
      <c r="CD1" s="1089" t="s">
        <v>344</v>
      </c>
      <c r="CE1" s="1089" t="s">
        <v>343</v>
      </c>
      <c r="CF1" s="1089" t="s">
        <v>342</v>
      </c>
      <c r="CG1" s="1089" t="s">
        <v>341</v>
      </c>
      <c r="CH1" s="1089" t="s">
        <v>203</v>
      </c>
      <c r="CI1" s="1089" t="s">
        <v>3</v>
      </c>
      <c r="CJ1" s="1089" t="s">
        <v>202</v>
      </c>
      <c r="CK1" s="1089" t="s">
        <v>5</v>
      </c>
      <c r="CL1" s="1089" t="s">
        <v>201</v>
      </c>
      <c r="CM1" s="1089" t="s">
        <v>7</v>
      </c>
      <c r="CN1" s="1089" t="s">
        <v>8</v>
      </c>
      <c r="CO1" s="1089" t="s">
        <v>9</v>
      </c>
      <c r="CP1" s="1089" t="s">
        <v>199</v>
      </c>
      <c r="CQ1" s="1089" t="s">
        <v>11</v>
      </c>
      <c r="CR1" s="1089" t="s">
        <v>12</v>
      </c>
      <c r="CS1" s="1089" t="s">
        <v>49</v>
      </c>
      <c r="CT1" s="1089" t="s">
        <v>1500</v>
      </c>
      <c r="CU1" s="1089" t="s">
        <v>1494</v>
      </c>
      <c r="CV1" s="1089" t="s">
        <v>1523</v>
      </c>
      <c r="CW1" s="1089" t="s">
        <v>1573</v>
      </c>
      <c r="CX1" s="1089" t="s">
        <v>1629</v>
      </c>
      <c r="CY1" s="1089" t="s">
        <v>1659</v>
      </c>
      <c r="CZ1" s="1089" t="s">
        <v>1429</v>
      </c>
      <c r="DA1" s="1089" t="s">
        <v>1754</v>
      </c>
      <c r="DB1" s="1089" t="s">
        <v>1883</v>
      </c>
      <c r="DC1" s="1089" t="s">
        <v>1431</v>
      </c>
      <c r="DD1" s="1089" t="s">
        <v>1987</v>
      </c>
      <c r="DE1" s="1089" t="s">
        <v>2010</v>
      </c>
      <c r="DF1" s="1089" t="s">
        <v>2132</v>
      </c>
      <c r="DG1" s="1089" t="s">
        <v>2300</v>
      </c>
      <c r="DH1" s="1089" t="s">
        <v>2522</v>
      </c>
    </row>
    <row r="2" spans="1:112" s="1081" customFormat="1" ht="12">
      <c r="A2" s="1091" t="s">
        <v>1808</v>
      </c>
      <c r="B2" s="1090">
        <v>9.01</v>
      </c>
      <c r="C2" s="1090">
        <v>8.69</v>
      </c>
      <c r="D2" s="1090">
        <v>8.19</v>
      </c>
      <c r="E2" s="1090">
        <v>7.53</v>
      </c>
      <c r="F2" s="1090">
        <v>7.21</v>
      </c>
      <c r="G2" s="1090">
        <v>7.63</v>
      </c>
      <c r="H2" s="1090">
        <v>7.31</v>
      </c>
      <c r="I2" s="1090">
        <v>6.87</v>
      </c>
      <c r="J2" s="1090">
        <v>6.53</v>
      </c>
      <c r="K2" s="1090">
        <v>6.79</v>
      </c>
      <c r="L2" s="1090">
        <v>6.12</v>
      </c>
      <c r="M2" s="1090">
        <v>6.05</v>
      </c>
      <c r="N2" s="1090">
        <v>6.35</v>
      </c>
      <c r="O2" s="1090">
        <v>6.03</v>
      </c>
      <c r="P2" s="1090">
        <v>5.65</v>
      </c>
      <c r="Q2" s="1090">
        <v>5.0199999999999996</v>
      </c>
      <c r="R2" s="1090">
        <v>4.59</v>
      </c>
      <c r="S2" s="1090">
        <v>5</v>
      </c>
      <c r="T2" s="1090">
        <v>5.26</v>
      </c>
      <c r="U2" s="1090">
        <v>5.03</v>
      </c>
      <c r="V2" s="1090">
        <v>5.67</v>
      </c>
      <c r="W2" s="1090">
        <v>5.89</v>
      </c>
      <c r="X2" s="1090">
        <v>5.63</v>
      </c>
      <c r="Y2" s="1090">
        <v>5.34</v>
      </c>
      <c r="Z2" s="1090">
        <v>5.71</v>
      </c>
      <c r="AA2" s="1090">
        <v>5.67</v>
      </c>
      <c r="AB2" s="1090">
        <v>6.22</v>
      </c>
      <c r="AC2" s="1090">
        <v>6.46</v>
      </c>
      <c r="AD2" s="1090">
        <v>6.13</v>
      </c>
      <c r="AE2" s="1090">
        <v>6.25</v>
      </c>
      <c r="AF2" s="1090">
        <v>7.16</v>
      </c>
      <c r="AG2" s="1090">
        <v>7.36</v>
      </c>
      <c r="AH2" s="1090">
        <v>8.0399999999999991</v>
      </c>
      <c r="AI2" s="1090">
        <v>7.58</v>
      </c>
      <c r="AJ2" s="1090">
        <v>7.45</v>
      </c>
      <c r="AK2" s="1090">
        <v>7.1</v>
      </c>
      <c r="AL2" s="1090">
        <v>7.1</v>
      </c>
      <c r="AM2" s="1090">
        <v>6.65</v>
      </c>
      <c r="AN2" s="1090">
        <v>6.42</v>
      </c>
      <c r="AO2" s="1090">
        <v>5.82</v>
      </c>
      <c r="AP2" s="1090">
        <v>5.8</v>
      </c>
      <c r="AQ2" s="1090">
        <v>5.6</v>
      </c>
      <c r="AR2" s="1090">
        <v>5.43</v>
      </c>
      <c r="AS2" s="1090">
        <v>5.54</v>
      </c>
      <c r="AT2" s="1090">
        <v>5.58</v>
      </c>
      <c r="AU2" s="1090">
        <v>5.07</v>
      </c>
      <c r="AV2" s="1090">
        <v>5.07</v>
      </c>
      <c r="AW2" s="1090">
        <v>5.43</v>
      </c>
      <c r="AX2" s="1090">
        <v>5.75</v>
      </c>
      <c r="AY2" s="1090">
        <v>5.52</v>
      </c>
      <c r="AZ2" s="1090">
        <v>5.44</v>
      </c>
      <c r="BA2" s="1090">
        <v>5.88</v>
      </c>
      <c r="BB2" s="1090">
        <v>5.66</v>
      </c>
      <c r="BC2" s="1090">
        <v>5.33</v>
      </c>
      <c r="BD2" s="1090">
        <v>5.6</v>
      </c>
      <c r="BE2" s="1090">
        <v>5.79</v>
      </c>
      <c r="BF2" s="1090">
        <v>5.63</v>
      </c>
      <c r="BG2" s="1090">
        <v>6.18</v>
      </c>
      <c r="BH2" s="1090">
        <v>7.17</v>
      </c>
      <c r="BI2" s="1090">
        <v>7.45</v>
      </c>
      <c r="BJ2" s="1090">
        <v>7.54</v>
      </c>
      <c r="BK2" s="1090">
        <v>7.39</v>
      </c>
      <c r="BL2" s="1090">
        <v>6.94</v>
      </c>
      <c r="BM2" s="1090">
        <v>6.99</v>
      </c>
      <c r="BN2" s="1090">
        <v>7.1</v>
      </c>
      <c r="BO2" s="1090">
        <v>7.29</v>
      </c>
      <c r="BP2" s="1090">
        <v>7.36</v>
      </c>
      <c r="BQ2" s="1090">
        <v>7.4229251289878793</v>
      </c>
      <c r="BR2" s="1090">
        <v>7.51</v>
      </c>
      <c r="BS2" s="1090">
        <v>7.55</v>
      </c>
      <c r="BT2" s="1090">
        <v>7.0209431404899965</v>
      </c>
      <c r="BU2" s="1090">
        <v>6.84</v>
      </c>
      <c r="BV2" s="1090">
        <v>6.9631860959617313</v>
      </c>
      <c r="BW2" s="1090">
        <v>7.16</v>
      </c>
      <c r="BX2" s="1090">
        <v>6.9791776760286774</v>
      </c>
      <c r="BY2" s="1090">
        <v>6.6957022085304834</v>
      </c>
      <c r="BZ2" s="1090">
        <v>6.53</v>
      </c>
      <c r="CA2" s="1090">
        <v>6.9554149878676279</v>
      </c>
      <c r="CB2" s="1090">
        <v>6.629366400089995</v>
      </c>
      <c r="CC2" s="1090">
        <v>6.7767705333537673</v>
      </c>
      <c r="CD2" s="1090">
        <v>7.0594914892690372</v>
      </c>
      <c r="CE2" s="1090">
        <v>7.1701543738755582</v>
      </c>
      <c r="CF2" s="1090">
        <v>6.8210180696016787</v>
      </c>
      <c r="CG2" s="1090">
        <v>6.4422686995656608</v>
      </c>
      <c r="CH2" s="1090">
        <v>6.1491469440532196</v>
      </c>
      <c r="CI2" s="1090">
        <v>6.3196181554716437</v>
      </c>
      <c r="CJ2" s="1090">
        <v>6.6437592713425646</v>
      </c>
      <c r="CK2" s="1090">
        <v>6.3365038719655029</v>
      </c>
      <c r="CL2" s="1090">
        <v>7.8139109267211238</v>
      </c>
      <c r="CM2" s="1090">
        <v>9.0538395468802868</v>
      </c>
      <c r="CN2" s="1090">
        <v>10.752817207530484</v>
      </c>
      <c r="CO2" s="1090">
        <v>10.612194504317037</v>
      </c>
      <c r="CP2" s="1090">
        <v>9.0024071724761487</v>
      </c>
      <c r="CQ2" s="1090">
        <v>6.8637077684820307</v>
      </c>
      <c r="CR2" s="1090">
        <v>6.1174281717023842</v>
      </c>
      <c r="CS2" s="1090">
        <v>6.8837318586388783</v>
      </c>
      <c r="CT2" s="1090">
        <v>8.1059270179315686</v>
      </c>
      <c r="CU2" s="1090">
        <v>7.7073883866942818</v>
      </c>
      <c r="CV2" s="1090">
        <v>7.9578309584920399</v>
      </c>
      <c r="CW2" s="1090">
        <v>6.55</v>
      </c>
      <c r="CX2" s="1090">
        <v>6.05</v>
      </c>
      <c r="CY2" s="1090">
        <v>6.56</v>
      </c>
      <c r="CZ2" s="1090">
        <v>6.84</v>
      </c>
      <c r="DA2" s="1090">
        <v>6.5116332089044491</v>
      </c>
      <c r="DB2" s="1090">
        <v>7.289900352351677</v>
      </c>
      <c r="DC2" s="1090">
        <v>8.2200856871198962</v>
      </c>
      <c r="DD2" s="1090">
        <v>9.6691715306300008</v>
      </c>
      <c r="DE2" s="1090">
        <v>10.3</v>
      </c>
      <c r="DF2" s="1090">
        <v>14.26</v>
      </c>
      <c r="DG2" s="1090">
        <v>20.023438391837946</v>
      </c>
      <c r="DH2" s="1090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80" customFormat="1">
      <c r="A4" s="1086" t="s">
        <v>1810</v>
      </c>
      <c r="B4" s="1089" t="s">
        <v>1523</v>
      </c>
      <c r="C4" s="1089" t="s">
        <v>1573</v>
      </c>
      <c r="D4" s="1089" t="s">
        <v>1629</v>
      </c>
      <c r="E4" s="1089" t="s">
        <v>1659</v>
      </c>
      <c r="F4" s="1089" t="s">
        <v>1429</v>
      </c>
      <c r="G4" s="1089" t="s">
        <v>1754</v>
      </c>
      <c r="H4" s="1089" t="s">
        <v>1883</v>
      </c>
      <c r="I4" s="1089" t="s">
        <v>1431</v>
      </c>
      <c r="J4" s="1089" t="s">
        <v>1987</v>
      </c>
      <c r="K4" s="1089" t="s">
        <v>2010</v>
      </c>
      <c r="L4" s="1089" t="s">
        <v>2132</v>
      </c>
      <c r="M4" s="1089" t="s">
        <v>2300</v>
      </c>
      <c r="N4" s="1089" t="s">
        <v>2522</v>
      </c>
    </row>
    <row r="5" spans="1:112" s="1081" customFormat="1" ht="12">
      <c r="A5" s="1087" t="s">
        <v>1808</v>
      </c>
      <c r="B5" s="1082">
        <v>7.9578309584920399</v>
      </c>
      <c r="C5" s="1082">
        <v>6.55</v>
      </c>
      <c r="D5" s="1082">
        <v>6.05</v>
      </c>
      <c r="E5" s="1082">
        <v>6.56</v>
      </c>
      <c r="F5" s="1082">
        <v>6.84</v>
      </c>
      <c r="G5" s="1082">
        <v>6.5116332089044491</v>
      </c>
      <c r="H5" s="1082">
        <v>7.289900352351677</v>
      </c>
      <c r="I5" s="1082">
        <v>8.2200856871198962</v>
      </c>
      <c r="J5" s="1082">
        <v>9.6691715306300008</v>
      </c>
      <c r="K5" s="1082">
        <v>10.3</v>
      </c>
      <c r="L5" s="1082">
        <v>14.26</v>
      </c>
      <c r="M5" s="1082">
        <v>20.023438391837946</v>
      </c>
      <c r="N5" s="1082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84" t="s">
        <v>425</v>
      </c>
      <c r="B8" s="1085" t="s">
        <v>1808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83" t="s">
        <v>424</v>
      </c>
      <c r="B9" s="1090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83" t="s">
        <v>423</v>
      </c>
      <c r="B10" s="1090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83" t="s">
        <v>422</v>
      </c>
      <c r="B11" s="1090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83" t="s">
        <v>421</v>
      </c>
      <c r="B12" s="1090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83" t="s">
        <v>420</v>
      </c>
      <c r="B13" s="1090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83" t="s">
        <v>419</v>
      </c>
      <c r="B14" s="1090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83" t="s">
        <v>418</v>
      </c>
      <c r="B15" s="1090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83" t="s">
        <v>417</v>
      </c>
      <c r="B16" s="1090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83" t="s">
        <v>416</v>
      </c>
      <c r="B17" s="1090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83" t="s">
        <v>415</v>
      </c>
      <c r="B18" s="1090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83" t="s">
        <v>414</v>
      </c>
      <c r="B19" s="1090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83" t="s">
        <v>413</v>
      </c>
      <c r="B20" s="1090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83" t="s">
        <v>412</v>
      </c>
      <c r="B21" s="1090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83" t="s">
        <v>411</v>
      </c>
      <c r="B22" s="1090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83" t="s">
        <v>410</v>
      </c>
      <c r="B23" s="1090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83" t="s">
        <v>409</v>
      </c>
      <c r="B24" s="1090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83" t="s">
        <v>408</v>
      </c>
      <c r="B25" s="1090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83" t="s">
        <v>407</v>
      </c>
      <c r="B26" s="1090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83" t="s">
        <v>406</v>
      </c>
      <c r="B27" s="1090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83" t="s">
        <v>405</v>
      </c>
      <c r="B28" s="1090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83" t="s">
        <v>404</v>
      </c>
      <c r="B29" s="1090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83" t="s">
        <v>403</v>
      </c>
      <c r="B30" s="1090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83" t="s">
        <v>402</v>
      </c>
      <c r="B31" s="1090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83" t="s">
        <v>401</v>
      </c>
      <c r="B32" s="1090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83" t="s">
        <v>400</v>
      </c>
      <c r="B33" s="1090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83" t="s">
        <v>399</v>
      </c>
      <c r="B34" s="1090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83" t="s">
        <v>398</v>
      </c>
      <c r="B35" s="1090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83" t="s">
        <v>397</v>
      </c>
      <c r="B36" s="1090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83" t="s">
        <v>396</v>
      </c>
      <c r="B37" s="1090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83" t="s">
        <v>395</v>
      </c>
      <c r="B38" s="1090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83" t="s">
        <v>394</v>
      </c>
      <c r="B39" s="1090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83" t="s">
        <v>393</v>
      </c>
      <c r="B40" s="1090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83" t="s">
        <v>392</v>
      </c>
      <c r="B41" s="1090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83" t="s">
        <v>391</v>
      </c>
      <c r="B42" s="1090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83" t="s">
        <v>390</v>
      </c>
      <c r="B43" s="1090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83" t="s">
        <v>389</v>
      </c>
      <c r="B44" s="1090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83" t="s">
        <v>388</v>
      </c>
      <c r="B45" s="1090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83" t="s">
        <v>387</v>
      </c>
      <c r="B46" s="1090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83" t="s">
        <v>386</v>
      </c>
      <c r="B47" s="1090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83" t="s">
        <v>385</v>
      </c>
      <c r="B48" s="1090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83" t="s">
        <v>384</v>
      </c>
      <c r="B49" s="1090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83" t="s">
        <v>383</v>
      </c>
      <c r="B50" s="1090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83" t="s">
        <v>382</v>
      </c>
      <c r="B51" s="1090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83" t="s">
        <v>381</v>
      </c>
      <c r="B52" s="1090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83" t="s">
        <v>380</v>
      </c>
      <c r="B53" s="1090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83" t="s">
        <v>379</v>
      </c>
      <c r="B54" s="1090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83" t="s">
        <v>378</v>
      </c>
      <c r="B55" s="1090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83" t="s">
        <v>377</v>
      </c>
      <c r="B56" s="1090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83" t="s">
        <v>376</v>
      </c>
      <c r="B57" s="1090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83" t="s">
        <v>375</v>
      </c>
      <c r="B58" s="1090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83" t="s">
        <v>374</v>
      </c>
      <c r="B59" s="1090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83" t="s">
        <v>373</v>
      </c>
      <c r="B60" s="1090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83" t="s">
        <v>372</v>
      </c>
      <c r="B61" s="1090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83" t="s">
        <v>371</v>
      </c>
      <c r="B62" s="1090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83" t="s">
        <v>370</v>
      </c>
      <c r="B63" s="1090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83" t="s">
        <v>369</v>
      </c>
      <c r="B64" s="1090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83" t="s">
        <v>368</v>
      </c>
      <c r="B65" s="1090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83" t="s">
        <v>367</v>
      </c>
      <c r="B66" s="1090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83" t="s">
        <v>366</v>
      </c>
      <c r="B67" s="1090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83" t="s">
        <v>365</v>
      </c>
      <c r="B68" s="1090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83" t="s">
        <v>364</v>
      </c>
      <c r="B69" s="1090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83" t="s">
        <v>363</v>
      </c>
      <c r="B70" s="1090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83" t="s">
        <v>362</v>
      </c>
      <c r="B71" s="1090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83" t="s">
        <v>361</v>
      </c>
      <c r="B72" s="1090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83" t="s">
        <v>360</v>
      </c>
      <c r="B73" s="1090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83" t="s">
        <v>359</v>
      </c>
      <c r="B74" s="1090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83" t="s">
        <v>358</v>
      </c>
      <c r="B75" s="1090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83" t="s">
        <v>357</v>
      </c>
      <c r="B76" s="1090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83" t="s">
        <v>356</v>
      </c>
      <c r="B77" s="1090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83" t="s">
        <v>355</v>
      </c>
      <c r="B78" s="1090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83" t="s">
        <v>354</v>
      </c>
      <c r="B79" s="1090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83" t="s">
        <v>353</v>
      </c>
      <c r="B80" s="1090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83" t="s">
        <v>352</v>
      </c>
      <c r="B81" s="1090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83" t="s">
        <v>351</v>
      </c>
      <c r="B82" s="1090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83" t="s">
        <v>350</v>
      </c>
      <c r="B83" s="1090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83" t="s">
        <v>349</v>
      </c>
      <c r="B84" s="1090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83" t="s">
        <v>348</v>
      </c>
      <c r="B85" s="1090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83" t="s">
        <v>347</v>
      </c>
      <c r="B86" s="1090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83" t="s">
        <v>346</v>
      </c>
      <c r="B87" s="1090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83" t="s">
        <v>345</v>
      </c>
      <c r="B88" s="1090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83" t="s">
        <v>344</v>
      </c>
      <c r="B89" s="1090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83" t="s">
        <v>343</v>
      </c>
      <c r="B90" s="1090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83" t="s">
        <v>342</v>
      </c>
      <c r="B91" s="1090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83" t="s">
        <v>341</v>
      </c>
      <c r="B92" s="1090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83" t="s">
        <v>203</v>
      </c>
      <c r="B93" s="1090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83" t="s">
        <v>3</v>
      </c>
      <c r="B94" s="1090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83" t="s">
        <v>202</v>
      </c>
      <c r="B95" s="1090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83" t="s">
        <v>5</v>
      </c>
      <c r="B96" s="1090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83" t="s">
        <v>201</v>
      </c>
      <c r="B97" s="1090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83" t="s">
        <v>7</v>
      </c>
      <c r="B98" s="1090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83" t="s">
        <v>8</v>
      </c>
      <c r="B99" s="1090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83" t="s">
        <v>9</v>
      </c>
      <c r="B100" s="1090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83" t="s">
        <v>199</v>
      </c>
      <c r="B101" s="1090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83" t="s">
        <v>11</v>
      </c>
      <c r="B102" s="1090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83" t="s">
        <v>12</v>
      </c>
      <c r="B103" s="1090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83" t="s">
        <v>49</v>
      </c>
      <c r="B104" s="1090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83" t="s">
        <v>1500</v>
      </c>
      <c r="B105" s="1090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83" t="s">
        <v>1494</v>
      </c>
      <c r="B106" s="1090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83" t="s">
        <v>1523</v>
      </c>
      <c r="B107" s="1090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83" t="s">
        <v>1573</v>
      </c>
      <c r="B108" s="1090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83" t="s">
        <v>1629</v>
      </c>
      <c r="B109" s="1090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83" t="s">
        <v>1659</v>
      </c>
      <c r="B110" s="1090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83" t="s">
        <v>1429</v>
      </c>
      <c r="B111" s="1090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83" t="s">
        <v>1754</v>
      </c>
      <c r="B112" s="1090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83" t="s">
        <v>1883</v>
      </c>
      <c r="B113" s="1090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83" t="s">
        <v>1431</v>
      </c>
      <c r="B114" s="1090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83" t="s">
        <v>1987</v>
      </c>
      <c r="B115" s="1090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83" t="s">
        <v>2010</v>
      </c>
      <c r="B116" s="1090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83" t="s">
        <v>2132</v>
      </c>
      <c r="B117" s="1090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83" t="s">
        <v>2300</v>
      </c>
      <c r="B118" s="1090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83" t="s">
        <v>2522</v>
      </c>
      <c r="B119" s="1090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52"/>
  <sheetViews>
    <sheetView showGridLines="0" rightToLeft="1" zoomScale="85" zoomScaleNormal="85" workbookViewId="0">
      <selection activeCell="E12" sqref="E12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92.85546875" style="21" bestFit="1" customWidth="1"/>
    <col min="6" max="6" width="19.42578125" style="17" bestFit="1" customWidth="1"/>
    <col min="7" max="16384" width="9.140625" style="17"/>
  </cols>
  <sheetData>
    <row r="1" spans="1:6" ht="18.75">
      <c r="A1" s="679" t="s">
        <v>156</v>
      </c>
      <c r="B1" s="679" t="s">
        <v>273</v>
      </c>
      <c r="C1" s="679" t="s">
        <v>274</v>
      </c>
      <c r="D1" s="679" t="s">
        <v>275</v>
      </c>
      <c r="E1" s="679" t="s">
        <v>276</v>
      </c>
      <c r="F1" s="679" t="s">
        <v>277</v>
      </c>
    </row>
    <row r="2" spans="1:6">
      <c r="A2" s="18" t="s">
        <v>22</v>
      </c>
      <c r="B2" s="18" t="s">
        <v>145</v>
      </c>
      <c r="C2" s="18" t="s">
        <v>2569</v>
      </c>
      <c r="D2" s="18" t="s">
        <v>2570</v>
      </c>
      <c r="E2" s="18" t="s">
        <v>2085</v>
      </c>
      <c r="F2" s="18">
        <v>2</v>
      </c>
    </row>
    <row r="3" spans="1:6" ht="21" customHeight="1">
      <c r="A3" s="19" t="s">
        <v>22</v>
      </c>
      <c r="B3" s="19" t="s">
        <v>106</v>
      </c>
      <c r="C3" s="19" t="s">
        <v>2571</v>
      </c>
      <c r="D3" s="19" t="s">
        <v>2572</v>
      </c>
      <c r="E3" s="19" t="s">
        <v>279</v>
      </c>
      <c r="F3" s="19">
        <v>3</v>
      </c>
    </row>
    <row r="4" spans="1:6">
      <c r="A4" s="18" t="s">
        <v>22</v>
      </c>
      <c r="B4" s="18" t="s">
        <v>131</v>
      </c>
      <c r="C4" s="18" t="s">
        <v>2248</v>
      </c>
      <c r="D4" s="18" t="s">
        <v>2249</v>
      </c>
      <c r="E4" s="18" t="s">
        <v>279</v>
      </c>
      <c r="F4" s="18">
        <v>1</v>
      </c>
    </row>
    <row r="5" spans="1:6">
      <c r="A5" s="19" t="s">
        <v>22</v>
      </c>
      <c r="B5" s="19" t="s">
        <v>125</v>
      </c>
      <c r="C5" s="19" t="s">
        <v>2512</v>
      </c>
      <c r="D5" s="19" t="s">
        <v>2513</v>
      </c>
      <c r="E5" s="19" t="s">
        <v>279</v>
      </c>
      <c r="F5" s="19">
        <v>1</v>
      </c>
    </row>
    <row r="6" spans="1:6">
      <c r="A6" s="18" t="s">
        <v>22</v>
      </c>
      <c r="B6" s="18" t="s">
        <v>125</v>
      </c>
      <c r="C6" s="18" t="s">
        <v>1744</v>
      </c>
      <c r="D6" s="18" t="s">
        <v>1743</v>
      </c>
      <c r="E6" s="18" t="s">
        <v>278</v>
      </c>
      <c r="F6" s="18">
        <v>1</v>
      </c>
    </row>
    <row r="7" spans="1:6">
      <c r="A7" s="19" t="s">
        <v>22</v>
      </c>
      <c r="B7" s="19" t="s">
        <v>125</v>
      </c>
      <c r="C7" s="19" t="s">
        <v>2069</v>
      </c>
      <c r="D7" s="19" t="s">
        <v>2070</v>
      </c>
      <c r="E7" s="19" t="s">
        <v>279</v>
      </c>
      <c r="F7" s="19">
        <v>1</v>
      </c>
    </row>
    <row r="8" spans="1:6">
      <c r="A8" s="18" t="s">
        <v>22</v>
      </c>
      <c r="B8" s="18" t="s">
        <v>108</v>
      </c>
      <c r="C8" s="18" t="s">
        <v>2367</v>
      </c>
      <c r="D8" s="18" t="s">
        <v>2368</v>
      </c>
      <c r="E8" s="18" t="s">
        <v>2085</v>
      </c>
      <c r="F8" s="18">
        <v>2</v>
      </c>
    </row>
    <row r="9" spans="1:6">
      <c r="A9" s="19" t="s">
        <v>22</v>
      </c>
      <c r="B9" s="19" t="s">
        <v>127</v>
      </c>
      <c r="C9" s="19" t="s">
        <v>2371</v>
      </c>
      <c r="D9" s="19" t="s">
        <v>2372</v>
      </c>
      <c r="E9" s="19" t="s">
        <v>2261</v>
      </c>
      <c r="F9" s="19">
        <v>3</v>
      </c>
    </row>
    <row r="10" spans="1:6">
      <c r="A10" s="18" t="s">
        <v>22</v>
      </c>
      <c r="B10" s="18" t="s">
        <v>127</v>
      </c>
      <c r="C10" s="18" t="s">
        <v>2573</v>
      </c>
      <c r="D10" s="18" t="s">
        <v>2574</v>
      </c>
      <c r="E10" s="18" t="s">
        <v>2085</v>
      </c>
      <c r="F10" s="18">
        <v>2</v>
      </c>
    </row>
    <row r="11" spans="1:6">
      <c r="A11" s="19" t="s">
        <v>22</v>
      </c>
      <c r="B11" s="19" t="s">
        <v>127</v>
      </c>
      <c r="C11" s="19" t="s">
        <v>2250</v>
      </c>
      <c r="D11" s="19" t="s">
        <v>61</v>
      </c>
      <c r="E11" s="19" t="s">
        <v>2085</v>
      </c>
      <c r="F11" s="19">
        <v>2</v>
      </c>
    </row>
    <row r="12" spans="1:6">
      <c r="A12" s="18" t="s">
        <v>22</v>
      </c>
      <c r="B12" s="18" t="s">
        <v>127</v>
      </c>
      <c r="C12" s="18" t="s">
        <v>2575</v>
      </c>
      <c r="D12" s="18" t="s">
        <v>2576</v>
      </c>
      <c r="E12" s="18" t="s">
        <v>279</v>
      </c>
      <c r="F12" s="18">
        <v>4</v>
      </c>
    </row>
    <row r="13" spans="1:6">
      <c r="A13" s="19" t="s">
        <v>22</v>
      </c>
      <c r="B13" s="19" t="s">
        <v>120</v>
      </c>
      <c r="C13" s="19" t="s">
        <v>2375</v>
      </c>
      <c r="D13" s="19" t="s">
        <v>2376</v>
      </c>
      <c r="E13" s="19" t="s">
        <v>2282</v>
      </c>
      <c r="F13" s="19">
        <v>3</v>
      </c>
    </row>
    <row r="14" spans="1:6">
      <c r="A14" s="18" t="s">
        <v>22</v>
      </c>
      <c r="B14" s="18" t="s">
        <v>120</v>
      </c>
      <c r="C14" s="18" t="s">
        <v>2377</v>
      </c>
      <c r="D14" s="18" t="s">
        <v>2378</v>
      </c>
      <c r="E14" s="18" t="s">
        <v>2261</v>
      </c>
      <c r="F14" s="18">
        <v>5</v>
      </c>
    </row>
    <row r="15" spans="1:6">
      <c r="A15" s="19" t="s">
        <v>22</v>
      </c>
      <c r="B15" s="19" t="s">
        <v>117</v>
      </c>
      <c r="C15" s="19" t="s">
        <v>2577</v>
      </c>
      <c r="D15" s="19" t="s">
        <v>2578</v>
      </c>
      <c r="E15" s="19" t="s">
        <v>2261</v>
      </c>
      <c r="F15" s="19">
        <v>4</v>
      </c>
    </row>
    <row r="16" spans="1:6">
      <c r="A16" s="18" t="s">
        <v>22</v>
      </c>
      <c r="B16" s="18" t="s">
        <v>117</v>
      </c>
      <c r="C16" s="18" t="s">
        <v>2579</v>
      </c>
      <c r="D16" s="18" t="s">
        <v>2580</v>
      </c>
      <c r="E16" s="18" t="s">
        <v>2261</v>
      </c>
      <c r="F16" s="18">
        <v>6</v>
      </c>
    </row>
    <row r="17" spans="1:6">
      <c r="A17" s="19" t="s">
        <v>22</v>
      </c>
      <c r="B17" s="19" t="s">
        <v>117</v>
      </c>
      <c r="C17" s="19" t="s">
        <v>2251</v>
      </c>
      <c r="D17" s="19" t="s">
        <v>2252</v>
      </c>
      <c r="E17" s="19" t="s">
        <v>278</v>
      </c>
      <c r="F17" s="19">
        <v>3</v>
      </c>
    </row>
    <row r="18" spans="1:6">
      <c r="A18" s="18" t="s">
        <v>22</v>
      </c>
      <c r="B18" s="18" t="s">
        <v>117</v>
      </c>
      <c r="C18" s="18" t="s">
        <v>2581</v>
      </c>
      <c r="D18" s="18" t="s">
        <v>2582</v>
      </c>
      <c r="E18" s="18" t="s">
        <v>279</v>
      </c>
      <c r="F18" s="18">
        <v>2</v>
      </c>
    </row>
    <row r="19" spans="1:6">
      <c r="A19" s="19" t="s">
        <v>22</v>
      </c>
      <c r="B19" s="19" t="s">
        <v>117</v>
      </c>
      <c r="C19" s="19" t="s">
        <v>2383</v>
      </c>
      <c r="D19" s="19" t="s">
        <v>2384</v>
      </c>
      <c r="E19" s="19" t="s">
        <v>278</v>
      </c>
      <c r="F19" s="19">
        <v>2</v>
      </c>
    </row>
    <row r="20" spans="1:6">
      <c r="A20" s="18" t="s">
        <v>22</v>
      </c>
      <c r="B20" s="18" t="s">
        <v>117</v>
      </c>
      <c r="C20" s="18" t="s">
        <v>2385</v>
      </c>
      <c r="D20" s="18" t="s">
        <v>2386</v>
      </c>
      <c r="E20" s="18" t="s">
        <v>2261</v>
      </c>
      <c r="F20" s="18">
        <v>6</v>
      </c>
    </row>
    <row r="21" spans="1:6">
      <c r="A21" s="19" t="s">
        <v>22</v>
      </c>
      <c r="B21" s="19" t="s">
        <v>111</v>
      </c>
      <c r="C21" s="19" t="s">
        <v>1948</v>
      </c>
      <c r="D21" s="19" t="s">
        <v>1949</v>
      </c>
      <c r="E21" s="19" t="s">
        <v>279</v>
      </c>
      <c r="F21" s="19">
        <v>1</v>
      </c>
    </row>
    <row r="22" spans="1:6">
      <c r="A22" s="18" t="s">
        <v>22</v>
      </c>
      <c r="B22" s="18" t="s">
        <v>111</v>
      </c>
      <c r="C22" s="18" t="s">
        <v>2389</v>
      </c>
      <c r="D22" s="18" t="s">
        <v>2390</v>
      </c>
      <c r="E22" s="18" t="s">
        <v>2261</v>
      </c>
      <c r="F22" s="18">
        <v>4</v>
      </c>
    </row>
    <row r="23" spans="1:6">
      <c r="A23" s="19" t="s">
        <v>22</v>
      </c>
      <c r="B23" s="19" t="s">
        <v>111</v>
      </c>
      <c r="C23" s="19" t="s">
        <v>2583</v>
      </c>
      <c r="D23" s="19" t="s">
        <v>2584</v>
      </c>
      <c r="E23" s="19" t="s">
        <v>2261</v>
      </c>
      <c r="F23" s="19">
        <v>3</v>
      </c>
    </row>
    <row r="24" spans="1:6">
      <c r="A24" s="18" t="s">
        <v>22</v>
      </c>
      <c r="B24" s="18" t="s">
        <v>111</v>
      </c>
      <c r="C24" s="18" t="s">
        <v>2391</v>
      </c>
      <c r="D24" s="18" t="s">
        <v>2392</v>
      </c>
      <c r="E24" s="18" t="s">
        <v>2261</v>
      </c>
      <c r="F24" s="18">
        <v>5</v>
      </c>
    </row>
    <row r="25" spans="1:6">
      <c r="A25" s="19" t="s">
        <v>22</v>
      </c>
      <c r="B25" s="19" t="s">
        <v>111</v>
      </c>
      <c r="C25" s="19" t="s">
        <v>2585</v>
      </c>
      <c r="D25" s="19" t="s">
        <v>2586</v>
      </c>
      <c r="E25" s="19" t="s">
        <v>2261</v>
      </c>
      <c r="F25" s="19">
        <v>3</v>
      </c>
    </row>
    <row r="26" spans="1:6">
      <c r="A26" s="18" t="s">
        <v>22</v>
      </c>
      <c r="B26" s="18" t="s">
        <v>138</v>
      </c>
      <c r="C26" s="18" t="s">
        <v>2253</v>
      </c>
      <c r="D26" s="18" t="s">
        <v>2254</v>
      </c>
      <c r="E26" s="18" t="s">
        <v>2085</v>
      </c>
      <c r="F26" s="18">
        <v>3</v>
      </c>
    </row>
    <row r="27" spans="1:6">
      <c r="A27" s="19" t="s">
        <v>22</v>
      </c>
      <c r="B27" s="19" t="s">
        <v>133</v>
      </c>
      <c r="C27" s="19" t="s">
        <v>2062</v>
      </c>
      <c r="D27" s="19" t="s">
        <v>2063</v>
      </c>
      <c r="E27" s="19" t="s">
        <v>278</v>
      </c>
      <c r="F27" s="19">
        <v>2</v>
      </c>
    </row>
    <row r="28" spans="1:6">
      <c r="A28" s="18" t="s">
        <v>22</v>
      </c>
      <c r="B28" s="18" t="s">
        <v>128</v>
      </c>
      <c r="C28" s="18" t="s">
        <v>2587</v>
      </c>
      <c r="D28" s="18" t="s">
        <v>2588</v>
      </c>
      <c r="E28" s="18" t="s">
        <v>2261</v>
      </c>
      <c r="F28" s="18">
        <v>4</v>
      </c>
    </row>
    <row r="29" spans="1:6">
      <c r="A29" s="19" t="s">
        <v>22</v>
      </c>
      <c r="B29" s="19" t="s">
        <v>128</v>
      </c>
      <c r="C29" s="19" t="s">
        <v>2071</v>
      </c>
      <c r="D29" s="19" t="s">
        <v>2072</v>
      </c>
      <c r="E29" s="19" t="s">
        <v>2589</v>
      </c>
      <c r="F29" s="19">
        <v>3</v>
      </c>
    </row>
    <row r="30" spans="1:6">
      <c r="A30" s="18" t="s">
        <v>22</v>
      </c>
      <c r="B30" s="18" t="s">
        <v>128</v>
      </c>
      <c r="C30" s="18" t="s">
        <v>2590</v>
      </c>
      <c r="D30" s="18" t="s">
        <v>2591</v>
      </c>
      <c r="E30" s="18" t="s">
        <v>2085</v>
      </c>
      <c r="F30" s="18">
        <v>2</v>
      </c>
    </row>
    <row r="31" spans="1:6">
      <c r="A31" s="19" t="s">
        <v>22</v>
      </c>
      <c r="B31" s="19" t="s">
        <v>134</v>
      </c>
      <c r="C31" s="19" t="s">
        <v>2592</v>
      </c>
      <c r="D31" s="19" t="s">
        <v>2593</v>
      </c>
      <c r="E31" s="19" t="s">
        <v>2594</v>
      </c>
      <c r="F31" s="19">
        <v>3</v>
      </c>
    </row>
    <row r="32" spans="1:6">
      <c r="A32" s="18" t="s">
        <v>22</v>
      </c>
      <c r="B32" s="18" t="s">
        <v>134</v>
      </c>
      <c r="C32" s="18" t="s">
        <v>2393</v>
      </c>
      <c r="D32" s="18" t="s">
        <v>2394</v>
      </c>
      <c r="E32" s="18" t="s">
        <v>278</v>
      </c>
      <c r="F32" s="18">
        <v>3</v>
      </c>
    </row>
    <row r="33" spans="1:6">
      <c r="A33" s="19" t="s">
        <v>22</v>
      </c>
      <c r="B33" s="19" t="s">
        <v>119</v>
      </c>
      <c r="C33" s="19" t="s">
        <v>2395</v>
      </c>
      <c r="D33" s="19" t="s">
        <v>2396</v>
      </c>
      <c r="E33" s="19" t="s">
        <v>279</v>
      </c>
      <c r="F33" s="19">
        <v>1</v>
      </c>
    </row>
    <row r="34" spans="1:6">
      <c r="A34" s="18" t="s">
        <v>22</v>
      </c>
      <c r="B34" s="18" t="s">
        <v>119</v>
      </c>
      <c r="C34" s="18" t="s">
        <v>1906</v>
      </c>
      <c r="D34" s="18" t="s">
        <v>1907</v>
      </c>
      <c r="E34" s="18" t="s">
        <v>2261</v>
      </c>
      <c r="F34" s="18">
        <v>5</v>
      </c>
    </row>
    <row r="35" spans="1:6">
      <c r="A35" s="19" t="s">
        <v>22</v>
      </c>
      <c r="B35" s="19" t="s">
        <v>121</v>
      </c>
      <c r="C35" s="19" t="s">
        <v>2595</v>
      </c>
      <c r="D35" s="19" t="s">
        <v>2596</v>
      </c>
      <c r="E35" s="19" t="s">
        <v>278</v>
      </c>
      <c r="F35" s="19">
        <v>3</v>
      </c>
    </row>
    <row r="36" spans="1:6">
      <c r="A36" s="18" t="s">
        <v>22</v>
      </c>
      <c r="B36" s="18" t="s">
        <v>121</v>
      </c>
      <c r="C36" s="18" t="s">
        <v>2597</v>
      </c>
      <c r="D36" s="18" t="s">
        <v>2598</v>
      </c>
      <c r="E36" s="18" t="s">
        <v>278</v>
      </c>
      <c r="F36" s="18">
        <v>6</v>
      </c>
    </row>
    <row r="37" spans="1:6">
      <c r="A37" s="19" t="s">
        <v>22</v>
      </c>
      <c r="B37" s="19" t="s">
        <v>121</v>
      </c>
      <c r="C37" s="19" t="s">
        <v>2599</v>
      </c>
      <c r="D37" s="19" t="s">
        <v>2600</v>
      </c>
      <c r="E37" s="19" t="s">
        <v>2261</v>
      </c>
      <c r="F37" s="19">
        <v>6</v>
      </c>
    </row>
    <row r="38" spans="1:6">
      <c r="A38" s="18" t="s">
        <v>22</v>
      </c>
      <c r="B38" s="18" t="s">
        <v>121</v>
      </c>
      <c r="C38" s="18" t="s">
        <v>2401</v>
      </c>
      <c r="D38" s="18" t="s">
        <v>2402</v>
      </c>
      <c r="E38" s="18" t="s">
        <v>278</v>
      </c>
      <c r="F38" s="18">
        <v>5</v>
      </c>
    </row>
    <row r="39" spans="1:6">
      <c r="A39" s="19" t="s">
        <v>22</v>
      </c>
      <c r="B39" s="19" t="s">
        <v>121</v>
      </c>
      <c r="C39" s="19" t="s">
        <v>2403</v>
      </c>
      <c r="D39" s="19" t="s">
        <v>2404</v>
      </c>
      <c r="E39" s="19" t="s">
        <v>2085</v>
      </c>
      <c r="F39" s="19">
        <v>2</v>
      </c>
    </row>
    <row r="40" spans="1:6">
      <c r="A40" s="18" t="s">
        <v>22</v>
      </c>
      <c r="B40" s="18" t="s">
        <v>121</v>
      </c>
      <c r="C40" s="18" t="s">
        <v>2601</v>
      </c>
      <c r="D40" s="18" t="s">
        <v>2602</v>
      </c>
      <c r="E40" s="18" t="s">
        <v>2085</v>
      </c>
      <c r="F40" s="18">
        <v>2</v>
      </c>
    </row>
    <row r="41" spans="1:6">
      <c r="A41" s="19" t="s">
        <v>22</v>
      </c>
      <c r="B41" s="19" t="s">
        <v>121</v>
      </c>
      <c r="C41" s="19" t="s">
        <v>2264</v>
      </c>
      <c r="D41" s="19" t="s">
        <v>2265</v>
      </c>
      <c r="E41" s="19" t="s">
        <v>2085</v>
      </c>
      <c r="F41" s="19">
        <v>2</v>
      </c>
    </row>
    <row r="42" spans="1:6">
      <c r="A42" s="18" t="s">
        <v>22</v>
      </c>
      <c r="B42" s="18" t="s">
        <v>121</v>
      </c>
      <c r="C42" s="18" t="s">
        <v>2405</v>
      </c>
      <c r="D42" s="18" t="s">
        <v>2406</v>
      </c>
      <c r="E42" s="18" t="s">
        <v>2085</v>
      </c>
      <c r="F42" s="18">
        <v>2</v>
      </c>
    </row>
    <row r="43" spans="1:6">
      <c r="A43" s="19" t="s">
        <v>22</v>
      </c>
      <c r="B43" s="19" t="s">
        <v>121</v>
      </c>
      <c r="C43" s="19" t="s">
        <v>2603</v>
      </c>
      <c r="D43" s="19" t="s">
        <v>2604</v>
      </c>
      <c r="E43" s="19" t="s">
        <v>2261</v>
      </c>
      <c r="F43" s="19">
        <v>4</v>
      </c>
    </row>
    <row r="44" spans="1:6">
      <c r="A44" s="18" t="s">
        <v>22</v>
      </c>
      <c r="B44" s="18" t="s">
        <v>109</v>
      </c>
      <c r="C44" s="18" t="s">
        <v>2605</v>
      </c>
      <c r="D44" s="18" t="s">
        <v>2606</v>
      </c>
      <c r="E44" s="18" t="s">
        <v>278</v>
      </c>
      <c r="F44" s="18">
        <v>3</v>
      </c>
    </row>
    <row r="45" spans="1:6">
      <c r="A45" s="19" t="s">
        <v>22</v>
      </c>
      <c r="B45" s="19" t="s">
        <v>113</v>
      </c>
      <c r="C45" s="19" t="s">
        <v>2407</v>
      </c>
      <c r="D45" s="19" t="s">
        <v>2408</v>
      </c>
      <c r="E45" s="19" t="s">
        <v>2085</v>
      </c>
      <c r="F45" s="19">
        <v>2</v>
      </c>
    </row>
    <row r="46" spans="1:6">
      <c r="A46" s="18" t="s">
        <v>22</v>
      </c>
      <c r="B46" s="18" t="s">
        <v>107</v>
      </c>
      <c r="C46" s="18" t="s">
        <v>2411</v>
      </c>
      <c r="D46" s="18" t="s">
        <v>2412</v>
      </c>
      <c r="E46" s="18" t="s">
        <v>278</v>
      </c>
      <c r="F46" s="18">
        <v>2</v>
      </c>
    </row>
    <row r="47" spans="1:6">
      <c r="A47" s="19" t="s">
        <v>22</v>
      </c>
      <c r="B47" s="19" t="s">
        <v>107</v>
      </c>
      <c r="C47" s="19" t="s">
        <v>2413</v>
      </c>
      <c r="D47" s="19" t="s">
        <v>2414</v>
      </c>
      <c r="E47" s="19" t="s">
        <v>279</v>
      </c>
      <c r="F47" s="19">
        <v>1</v>
      </c>
    </row>
    <row r="48" spans="1:6">
      <c r="A48" s="18" t="s">
        <v>22</v>
      </c>
      <c r="B48" s="18" t="s">
        <v>107</v>
      </c>
      <c r="C48" s="18" t="s">
        <v>2415</v>
      </c>
      <c r="D48" s="18" t="s">
        <v>2416</v>
      </c>
      <c r="E48" s="18" t="s">
        <v>2295</v>
      </c>
      <c r="F48" s="18">
        <v>5</v>
      </c>
    </row>
    <row r="49" spans="1:6">
      <c r="A49" s="19" t="s">
        <v>22</v>
      </c>
      <c r="B49" s="19" t="s">
        <v>107</v>
      </c>
      <c r="C49" s="19" t="s">
        <v>2268</v>
      </c>
      <c r="D49" s="19" t="s">
        <v>2269</v>
      </c>
      <c r="E49" s="19" t="s">
        <v>2085</v>
      </c>
      <c r="F49" s="19">
        <v>3</v>
      </c>
    </row>
    <row r="50" spans="1:6">
      <c r="A50" s="18" t="s">
        <v>22</v>
      </c>
      <c r="B50" s="18" t="s">
        <v>122</v>
      </c>
      <c r="C50" s="18" t="s">
        <v>2077</v>
      </c>
      <c r="D50" s="18" t="s">
        <v>2078</v>
      </c>
      <c r="E50" s="18" t="s">
        <v>2261</v>
      </c>
      <c r="F50" s="18">
        <v>6</v>
      </c>
    </row>
    <row r="51" spans="1:6">
      <c r="A51" s="19" t="s">
        <v>22</v>
      </c>
      <c r="B51" s="19" t="s">
        <v>122</v>
      </c>
      <c r="C51" s="19" t="s">
        <v>2607</v>
      </c>
      <c r="D51" s="19" t="s">
        <v>2608</v>
      </c>
      <c r="E51" s="19" t="s">
        <v>2085</v>
      </c>
      <c r="F51" s="19">
        <v>3</v>
      </c>
    </row>
    <row r="52" spans="1:6">
      <c r="A52" s="18" t="s">
        <v>22</v>
      </c>
      <c r="B52" s="18" t="s">
        <v>122</v>
      </c>
      <c r="C52" s="18" t="s">
        <v>2079</v>
      </c>
      <c r="D52" s="18" t="s">
        <v>2080</v>
      </c>
      <c r="E52" s="18" t="s">
        <v>279</v>
      </c>
      <c r="F52" s="18">
        <v>1</v>
      </c>
    </row>
    <row r="53" spans="1:6">
      <c r="A53" s="19" t="s">
        <v>22</v>
      </c>
      <c r="B53" s="19" t="s">
        <v>105</v>
      </c>
      <c r="C53" s="19" t="s">
        <v>2270</v>
      </c>
      <c r="D53" s="19" t="s">
        <v>2271</v>
      </c>
      <c r="E53" s="19" t="s">
        <v>2609</v>
      </c>
      <c r="F53" s="19">
        <v>6</v>
      </c>
    </row>
    <row r="54" spans="1:6">
      <c r="A54" s="18" t="s">
        <v>22</v>
      </c>
      <c r="B54" s="18" t="s">
        <v>105</v>
      </c>
      <c r="C54" s="18" t="s">
        <v>2610</v>
      </c>
      <c r="D54" s="18" t="s">
        <v>2611</v>
      </c>
      <c r="E54" s="18" t="s">
        <v>2261</v>
      </c>
      <c r="F54" s="18">
        <v>4</v>
      </c>
    </row>
    <row r="55" spans="1:6">
      <c r="A55" s="18" t="s">
        <v>22</v>
      </c>
      <c r="B55" s="18" t="s">
        <v>105</v>
      </c>
      <c r="C55" s="18" t="s">
        <v>2419</v>
      </c>
      <c r="D55" s="18" t="s">
        <v>2420</v>
      </c>
      <c r="E55" s="18" t="s">
        <v>2261</v>
      </c>
      <c r="F55" s="18">
        <v>4</v>
      </c>
    </row>
    <row r="56" spans="1:6">
      <c r="A56" s="19" t="s">
        <v>22</v>
      </c>
      <c r="B56" s="19" t="s">
        <v>105</v>
      </c>
      <c r="C56" s="19" t="s">
        <v>2612</v>
      </c>
      <c r="D56" s="19" t="s">
        <v>2613</v>
      </c>
      <c r="E56" s="19" t="s">
        <v>278</v>
      </c>
      <c r="F56" s="19">
        <v>2</v>
      </c>
    </row>
    <row r="57" spans="1:6">
      <c r="A57" s="18" t="s">
        <v>22</v>
      </c>
      <c r="B57" s="18" t="s">
        <v>105</v>
      </c>
      <c r="C57" s="18" t="s">
        <v>2614</v>
      </c>
      <c r="D57" s="18" t="s">
        <v>2615</v>
      </c>
      <c r="E57" s="18" t="s">
        <v>279</v>
      </c>
      <c r="F57" s="18">
        <v>1</v>
      </c>
    </row>
    <row r="58" spans="1:6">
      <c r="A58" s="19" t="s">
        <v>22</v>
      </c>
      <c r="B58" s="19" t="s">
        <v>105</v>
      </c>
      <c r="C58" s="19" t="s">
        <v>2421</v>
      </c>
      <c r="D58" s="19" t="s">
        <v>2422</v>
      </c>
      <c r="E58" s="19" t="s">
        <v>2085</v>
      </c>
      <c r="F58" s="19">
        <v>2</v>
      </c>
    </row>
    <row r="59" spans="1:6">
      <c r="A59" s="18" t="s">
        <v>22</v>
      </c>
      <c r="B59" s="18" t="s">
        <v>105</v>
      </c>
      <c r="C59" s="18" t="s">
        <v>2616</v>
      </c>
      <c r="D59" s="18" t="s">
        <v>2617</v>
      </c>
      <c r="E59" s="18" t="s">
        <v>279</v>
      </c>
      <c r="F59" s="18">
        <v>1</v>
      </c>
    </row>
    <row r="60" spans="1:6">
      <c r="A60" s="19" t="s">
        <v>22</v>
      </c>
      <c r="B60" s="19" t="s">
        <v>130</v>
      </c>
      <c r="C60" s="19" t="s">
        <v>2272</v>
      </c>
      <c r="D60" s="19" t="s">
        <v>2273</v>
      </c>
      <c r="E60" s="19" t="s">
        <v>278</v>
      </c>
      <c r="F60" s="19">
        <v>1</v>
      </c>
    </row>
    <row r="61" spans="1:6">
      <c r="A61" s="18" t="s">
        <v>22</v>
      </c>
      <c r="B61" s="18" t="s">
        <v>130</v>
      </c>
      <c r="C61" s="18" t="s">
        <v>2423</v>
      </c>
      <c r="D61" s="18" t="s">
        <v>2424</v>
      </c>
      <c r="E61" s="18" t="s">
        <v>278</v>
      </c>
      <c r="F61" s="18">
        <v>2</v>
      </c>
    </row>
    <row r="62" spans="1:6">
      <c r="A62" s="19" t="s">
        <v>22</v>
      </c>
      <c r="B62" s="19" t="s">
        <v>130</v>
      </c>
      <c r="C62" s="19" t="s">
        <v>2618</v>
      </c>
      <c r="D62" s="19" t="s">
        <v>2619</v>
      </c>
      <c r="E62" s="19" t="s">
        <v>278</v>
      </c>
      <c r="F62" s="19">
        <v>1</v>
      </c>
    </row>
    <row r="63" spans="1:6">
      <c r="A63" s="18" t="s">
        <v>22</v>
      </c>
      <c r="B63" s="18" t="s">
        <v>130</v>
      </c>
      <c r="C63" s="18" t="s">
        <v>2620</v>
      </c>
      <c r="D63" s="18" t="s">
        <v>2621</v>
      </c>
      <c r="E63" s="18" t="s">
        <v>278</v>
      </c>
      <c r="F63" s="18">
        <v>1</v>
      </c>
    </row>
    <row r="64" spans="1:6">
      <c r="A64" s="19" t="s">
        <v>22</v>
      </c>
      <c r="B64" s="19" t="s">
        <v>130</v>
      </c>
      <c r="C64" s="19" t="s">
        <v>2622</v>
      </c>
      <c r="D64" s="19" t="s">
        <v>2623</v>
      </c>
      <c r="E64" s="19" t="s">
        <v>278</v>
      </c>
      <c r="F64" s="19">
        <v>2</v>
      </c>
    </row>
    <row r="65" spans="1:6">
      <c r="A65" s="18" t="s">
        <v>22</v>
      </c>
      <c r="B65" s="18" t="s">
        <v>130</v>
      </c>
      <c r="C65" s="18" t="s">
        <v>2624</v>
      </c>
      <c r="D65" s="18" t="s">
        <v>2625</v>
      </c>
      <c r="E65" s="18" t="s">
        <v>278</v>
      </c>
      <c r="F65" s="18">
        <v>2</v>
      </c>
    </row>
    <row r="66" spans="1:6">
      <c r="A66" s="19" t="s">
        <v>22</v>
      </c>
      <c r="B66" s="19" t="s">
        <v>130</v>
      </c>
      <c r="C66" s="19" t="s">
        <v>2626</v>
      </c>
      <c r="D66" s="19" t="s">
        <v>2627</v>
      </c>
      <c r="E66" s="19" t="s">
        <v>278</v>
      </c>
      <c r="F66" s="19">
        <v>1</v>
      </c>
    </row>
    <row r="67" spans="1:6">
      <c r="A67" s="18" t="s">
        <v>22</v>
      </c>
      <c r="B67" s="18" t="s">
        <v>130</v>
      </c>
      <c r="C67" s="18" t="s">
        <v>2628</v>
      </c>
      <c r="D67" s="18" t="s">
        <v>2629</v>
      </c>
      <c r="E67" s="18" t="s">
        <v>278</v>
      </c>
      <c r="F67" s="18">
        <v>1</v>
      </c>
    </row>
    <row r="68" spans="1:6">
      <c r="A68" s="19" t="s">
        <v>22</v>
      </c>
      <c r="B68" s="19" t="s">
        <v>130</v>
      </c>
      <c r="C68" s="19" t="s">
        <v>2630</v>
      </c>
      <c r="D68" s="19" t="s">
        <v>2631</v>
      </c>
      <c r="E68" s="19" t="s">
        <v>278</v>
      </c>
      <c r="F68" s="19">
        <v>1</v>
      </c>
    </row>
    <row r="69" spans="1:6">
      <c r="A69" s="18" t="s">
        <v>22</v>
      </c>
      <c r="B69" s="18" t="s">
        <v>130</v>
      </c>
      <c r="C69" s="18" t="s">
        <v>2632</v>
      </c>
      <c r="D69" s="18" t="s">
        <v>2633</v>
      </c>
      <c r="E69" s="18" t="s">
        <v>278</v>
      </c>
      <c r="F69" s="18">
        <v>2</v>
      </c>
    </row>
    <row r="70" spans="1:6">
      <c r="A70" s="19" t="s">
        <v>22</v>
      </c>
      <c r="B70" s="19" t="s">
        <v>137</v>
      </c>
      <c r="C70" s="19" t="s">
        <v>2634</v>
      </c>
      <c r="D70" s="19" t="s">
        <v>2635</v>
      </c>
      <c r="E70" s="19" t="s">
        <v>2085</v>
      </c>
      <c r="F70" s="19">
        <v>1</v>
      </c>
    </row>
    <row r="71" spans="1:6">
      <c r="A71" s="18" t="s">
        <v>22</v>
      </c>
      <c r="B71" s="18" t="s">
        <v>137</v>
      </c>
      <c r="C71" s="18" t="s">
        <v>2425</v>
      </c>
      <c r="D71" s="18" t="s">
        <v>2426</v>
      </c>
      <c r="E71" s="18" t="s">
        <v>2282</v>
      </c>
      <c r="F71" s="18">
        <v>5</v>
      </c>
    </row>
    <row r="72" spans="1:6">
      <c r="A72" s="19" t="s">
        <v>22</v>
      </c>
      <c r="B72" s="19" t="s">
        <v>137</v>
      </c>
      <c r="C72" s="19" t="s">
        <v>2427</v>
      </c>
      <c r="D72" s="19" t="s">
        <v>2428</v>
      </c>
      <c r="E72" s="19" t="s">
        <v>2261</v>
      </c>
      <c r="F72" s="19">
        <v>9</v>
      </c>
    </row>
    <row r="73" spans="1:6">
      <c r="A73" s="18" t="s">
        <v>22</v>
      </c>
      <c r="B73" s="18" t="s">
        <v>132</v>
      </c>
      <c r="C73" s="18" t="s">
        <v>2274</v>
      </c>
      <c r="D73" s="18" t="s">
        <v>2275</v>
      </c>
      <c r="E73" s="18" t="s">
        <v>278</v>
      </c>
      <c r="F73" s="18">
        <v>2</v>
      </c>
    </row>
    <row r="74" spans="1:6">
      <c r="A74" s="19" t="s">
        <v>22</v>
      </c>
      <c r="B74" s="19" t="s">
        <v>132</v>
      </c>
      <c r="C74" s="19" t="s">
        <v>2429</v>
      </c>
      <c r="D74" s="19" t="s">
        <v>2430</v>
      </c>
      <c r="E74" s="19" t="s">
        <v>2085</v>
      </c>
      <c r="F74" s="19">
        <v>3</v>
      </c>
    </row>
    <row r="75" spans="1:6">
      <c r="A75" s="18" t="s">
        <v>22</v>
      </c>
      <c r="B75" s="18" t="s">
        <v>132</v>
      </c>
      <c r="C75" s="18" t="s">
        <v>2636</v>
      </c>
      <c r="D75" s="18" t="s">
        <v>2637</v>
      </c>
      <c r="E75" s="18" t="s">
        <v>278</v>
      </c>
      <c r="F75" s="18">
        <v>2</v>
      </c>
    </row>
    <row r="76" spans="1:6">
      <c r="A76" s="19" t="s">
        <v>22</v>
      </c>
      <c r="B76" s="19" t="s">
        <v>132</v>
      </c>
      <c r="C76" s="19" t="s">
        <v>2276</v>
      </c>
      <c r="D76" s="19" t="s">
        <v>2277</v>
      </c>
      <c r="E76" s="19" t="s">
        <v>278</v>
      </c>
      <c r="F76" s="19">
        <v>2</v>
      </c>
    </row>
    <row r="77" spans="1:6">
      <c r="A77" s="18" t="s">
        <v>22</v>
      </c>
      <c r="B77" s="18" t="s">
        <v>126</v>
      </c>
      <c r="C77" s="18" t="s">
        <v>2081</v>
      </c>
      <c r="D77" s="18" t="s">
        <v>2082</v>
      </c>
      <c r="E77" s="18" t="s">
        <v>1639</v>
      </c>
      <c r="F77" s="18">
        <v>7</v>
      </c>
    </row>
    <row r="78" spans="1:6">
      <c r="A78" s="19" t="s">
        <v>22</v>
      </c>
      <c r="B78" s="19" t="s">
        <v>124</v>
      </c>
      <c r="C78" s="19" t="s">
        <v>2278</v>
      </c>
      <c r="D78" s="19" t="s">
        <v>2279</v>
      </c>
      <c r="E78" s="19" t="s">
        <v>2261</v>
      </c>
      <c r="F78" s="19">
        <v>5</v>
      </c>
    </row>
    <row r="79" spans="1:6">
      <c r="A79" s="18" t="s">
        <v>22</v>
      </c>
      <c r="B79" s="18" t="s">
        <v>124</v>
      </c>
      <c r="C79" s="18" t="s">
        <v>2431</v>
      </c>
      <c r="D79" s="18" t="s">
        <v>2432</v>
      </c>
      <c r="E79" s="18" t="s">
        <v>278</v>
      </c>
      <c r="F79" s="18">
        <v>2</v>
      </c>
    </row>
    <row r="80" spans="1:6">
      <c r="A80" s="19" t="s">
        <v>22</v>
      </c>
      <c r="B80" s="19" t="s">
        <v>104</v>
      </c>
      <c r="C80" s="19" t="s">
        <v>2638</v>
      </c>
      <c r="D80" s="19" t="s">
        <v>2639</v>
      </c>
      <c r="E80" s="19" t="s">
        <v>278</v>
      </c>
      <c r="F80" s="19">
        <v>2</v>
      </c>
    </row>
    <row r="81" spans="1:6">
      <c r="A81" s="18" t="s">
        <v>22</v>
      </c>
      <c r="B81" s="18" t="s">
        <v>104</v>
      </c>
      <c r="C81" s="18" t="s">
        <v>2640</v>
      </c>
      <c r="D81" s="18" t="s">
        <v>2641</v>
      </c>
      <c r="E81" s="18" t="s">
        <v>278</v>
      </c>
      <c r="F81" s="18">
        <v>2</v>
      </c>
    </row>
    <row r="82" spans="1:6">
      <c r="A82" s="19" t="s">
        <v>22</v>
      </c>
      <c r="B82" s="19" t="s">
        <v>104</v>
      </c>
      <c r="C82" s="19" t="s">
        <v>2435</v>
      </c>
      <c r="D82" s="19" t="s">
        <v>2436</v>
      </c>
      <c r="E82" s="19" t="s">
        <v>278</v>
      </c>
      <c r="F82" s="19">
        <v>2</v>
      </c>
    </row>
    <row r="83" spans="1:6">
      <c r="A83" s="18" t="s">
        <v>22</v>
      </c>
      <c r="B83" s="18" t="s">
        <v>104</v>
      </c>
      <c r="C83" s="18" t="s">
        <v>2437</v>
      </c>
      <c r="D83" s="18" t="s">
        <v>2438</v>
      </c>
      <c r="E83" s="18" t="s">
        <v>2261</v>
      </c>
      <c r="F83" s="18">
        <v>5</v>
      </c>
    </row>
    <row r="84" spans="1:6">
      <c r="A84" s="19" t="s">
        <v>22</v>
      </c>
      <c r="B84" s="19" t="s">
        <v>104</v>
      </c>
      <c r="C84" s="19" t="s">
        <v>2642</v>
      </c>
      <c r="D84" s="19" t="s">
        <v>2643</v>
      </c>
      <c r="E84" s="19" t="s">
        <v>278</v>
      </c>
      <c r="F84" s="19">
        <v>2</v>
      </c>
    </row>
    <row r="85" spans="1:6">
      <c r="A85" s="18" t="s">
        <v>22</v>
      </c>
      <c r="B85" s="18" t="s">
        <v>104</v>
      </c>
      <c r="C85" s="18" t="s">
        <v>2439</v>
      </c>
      <c r="D85" s="18" t="s">
        <v>2440</v>
      </c>
      <c r="E85" s="18" t="s">
        <v>278</v>
      </c>
      <c r="F85" s="18">
        <v>3</v>
      </c>
    </row>
    <row r="86" spans="1:6">
      <c r="A86" s="19" t="s">
        <v>22</v>
      </c>
      <c r="B86" s="19" t="s">
        <v>104</v>
      </c>
      <c r="C86" s="19" t="s">
        <v>2280</v>
      </c>
      <c r="D86" s="19" t="s">
        <v>2281</v>
      </c>
      <c r="E86" s="19" t="s">
        <v>279</v>
      </c>
      <c r="F86" s="19">
        <v>1</v>
      </c>
    </row>
    <row r="87" spans="1:6">
      <c r="A87" s="18" t="s">
        <v>22</v>
      </c>
      <c r="B87" s="18" t="s">
        <v>104</v>
      </c>
      <c r="C87" s="18" t="s">
        <v>2441</v>
      </c>
      <c r="D87" s="18" t="s">
        <v>2442</v>
      </c>
      <c r="E87" s="18" t="s">
        <v>279</v>
      </c>
      <c r="F87" s="18">
        <v>1</v>
      </c>
    </row>
    <row r="88" spans="1:6">
      <c r="A88" s="19" t="s">
        <v>22</v>
      </c>
      <c r="B88" s="19" t="s">
        <v>104</v>
      </c>
      <c r="C88" s="19" t="s">
        <v>2443</v>
      </c>
      <c r="D88" s="19" t="s">
        <v>2444</v>
      </c>
      <c r="E88" s="19" t="s">
        <v>2261</v>
      </c>
      <c r="F88" s="19">
        <v>3</v>
      </c>
    </row>
    <row r="89" spans="1:6">
      <c r="A89" s="18" t="s">
        <v>22</v>
      </c>
      <c r="B89" s="18" t="s">
        <v>104</v>
      </c>
      <c r="C89" s="18" t="s">
        <v>2644</v>
      </c>
      <c r="D89" s="18" t="s">
        <v>2645</v>
      </c>
      <c r="E89" s="18" t="s">
        <v>278</v>
      </c>
      <c r="F89" s="18">
        <v>2</v>
      </c>
    </row>
    <row r="90" spans="1:6">
      <c r="A90" s="19" t="s">
        <v>22</v>
      </c>
      <c r="B90" s="19" t="s">
        <v>104</v>
      </c>
      <c r="C90" s="19" t="s">
        <v>2646</v>
      </c>
      <c r="D90" s="19" t="s">
        <v>2647</v>
      </c>
      <c r="E90" s="19" t="s">
        <v>278</v>
      </c>
      <c r="F90" s="19">
        <v>1</v>
      </c>
    </row>
    <row r="91" spans="1:6">
      <c r="A91" s="18" t="s">
        <v>22</v>
      </c>
      <c r="B91" s="18" t="s">
        <v>104</v>
      </c>
      <c r="C91" s="18" t="s">
        <v>2083</v>
      </c>
      <c r="D91" s="18" t="s">
        <v>2084</v>
      </c>
      <c r="E91" s="18" t="s">
        <v>2261</v>
      </c>
      <c r="F91" s="18">
        <v>5</v>
      </c>
    </row>
    <row r="92" spans="1:6">
      <c r="A92" s="19" t="s">
        <v>22</v>
      </c>
      <c r="B92" s="19" t="s">
        <v>123</v>
      </c>
      <c r="C92" s="19" t="s">
        <v>2447</v>
      </c>
      <c r="D92" s="19" t="s">
        <v>2448</v>
      </c>
      <c r="E92" s="19" t="s">
        <v>2085</v>
      </c>
      <c r="F92" s="19">
        <v>3</v>
      </c>
    </row>
    <row r="93" spans="1:6">
      <c r="A93" s="18" t="s">
        <v>22</v>
      </c>
      <c r="B93" s="18" t="s">
        <v>123</v>
      </c>
      <c r="C93" s="18" t="s">
        <v>2283</v>
      </c>
      <c r="D93" s="18" t="s">
        <v>2284</v>
      </c>
      <c r="E93" s="18" t="s">
        <v>2085</v>
      </c>
      <c r="F93" s="18">
        <v>3</v>
      </c>
    </row>
    <row r="94" spans="1:6">
      <c r="A94" s="19" t="s">
        <v>22</v>
      </c>
      <c r="B94" s="19" t="s">
        <v>123</v>
      </c>
      <c r="C94" s="19" t="s">
        <v>2449</v>
      </c>
      <c r="D94" s="19" t="s">
        <v>2450</v>
      </c>
      <c r="E94" s="19" t="s">
        <v>279</v>
      </c>
      <c r="F94" s="19">
        <v>1</v>
      </c>
    </row>
    <row r="95" spans="1:6">
      <c r="A95" s="18" t="s">
        <v>22</v>
      </c>
      <c r="B95" s="18" t="s">
        <v>123</v>
      </c>
      <c r="C95" s="18" t="s">
        <v>2648</v>
      </c>
      <c r="D95" s="18" t="s">
        <v>2649</v>
      </c>
      <c r="E95" s="18" t="s">
        <v>279</v>
      </c>
      <c r="F95" s="18">
        <v>2</v>
      </c>
    </row>
    <row r="96" spans="1:6">
      <c r="A96" s="19" t="s">
        <v>22</v>
      </c>
      <c r="B96" s="19" t="s">
        <v>141</v>
      </c>
      <c r="C96" s="19" t="s">
        <v>2650</v>
      </c>
      <c r="D96" s="19" t="s">
        <v>2651</v>
      </c>
      <c r="E96" s="19" t="s">
        <v>2261</v>
      </c>
      <c r="F96" s="19">
        <v>9</v>
      </c>
    </row>
    <row r="97" spans="1:6">
      <c r="A97" s="18" t="s">
        <v>22</v>
      </c>
      <c r="B97" s="18" t="s">
        <v>112</v>
      </c>
      <c r="C97" s="18" t="s">
        <v>2652</v>
      </c>
      <c r="D97" s="18" t="s">
        <v>2653</v>
      </c>
      <c r="E97" s="18" t="s">
        <v>278</v>
      </c>
      <c r="F97" s="18">
        <v>1</v>
      </c>
    </row>
    <row r="98" spans="1:6">
      <c r="A98" s="19" t="s">
        <v>22</v>
      </c>
      <c r="B98" s="19" t="s">
        <v>112</v>
      </c>
      <c r="C98" s="19" t="s">
        <v>2654</v>
      </c>
      <c r="D98" s="19" t="s">
        <v>2655</v>
      </c>
      <c r="E98" s="19" t="s">
        <v>2261</v>
      </c>
      <c r="F98" s="19">
        <v>3</v>
      </c>
    </row>
    <row r="99" spans="1:6">
      <c r="A99" s="18" t="s">
        <v>22</v>
      </c>
      <c r="B99" s="18" t="s">
        <v>112</v>
      </c>
      <c r="C99" s="18" t="s">
        <v>2656</v>
      </c>
      <c r="D99" s="18" t="s">
        <v>2657</v>
      </c>
      <c r="E99" s="18" t="s">
        <v>2658</v>
      </c>
      <c r="F99" s="18">
        <v>3</v>
      </c>
    </row>
    <row r="100" spans="1:6">
      <c r="A100" s="19" t="s">
        <v>22</v>
      </c>
      <c r="B100" s="19" t="s">
        <v>112</v>
      </c>
      <c r="C100" s="19" t="s">
        <v>2659</v>
      </c>
      <c r="D100" s="19" t="s">
        <v>2660</v>
      </c>
      <c r="E100" s="19" t="s">
        <v>2261</v>
      </c>
      <c r="F100" s="19">
        <v>7</v>
      </c>
    </row>
    <row r="101" spans="1:6">
      <c r="A101" s="18" t="s">
        <v>22</v>
      </c>
      <c r="B101" s="18" t="s">
        <v>112</v>
      </c>
      <c r="C101" s="18" t="s">
        <v>2453</v>
      </c>
      <c r="D101" s="18" t="s">
        <v>2454</v>
      </c>
      <c r="E101" s="18" t="s">
        <v>2261</v>
      </c>
      <c r="F101" s="18">
        <v>4</v>
      </c>
    </row>
    <row r="102" spans="1:6">
      <c r="A102" s="19" t="s">
        <v>22</v>
      </c>
      <c r="B102" s="19" t="s">
        <v>112</v>
      </c>
      <c r="C102" s="19" t="s">
        <v>2455</v>
      </c>
      <c r="D102" s="19" t="s">
        <v>2456</v>
      </c>
      <c r="E102" s="19" t="s">
        <v>278</v>
      </c>
      <c r="F102" s="19">
        <v>2</v>
      </c>
    </row>
    <row r="103" spans="1:6">
      <c r="A103" s="18" t="s">
        <v>22</v>
      </c>
      <c r="B103" s="18" t="s">
        <v>112</v>
      </c>
      <c r="C103" s="18" t="s">
        <v>2661</v>
      </c>
      <c r="D103" s="18" t="s">
        <v>2662</v>
      </c>
      <c r="E103" s="18" t="s">
        <v>2261</v>
      </c>
      <c r="F103" s="18">
        <v>3</v>
      </c>
    </row>
    <row r="104" spans="1:6">
      <c r="A104" s="19" t="s">
        <v>22</v>
      </c>
      <c r="B104" s="19" t="s">
        <v>112</v>
      </c>
      <c r="C104" s="19" t="s">
        <v>2663</v>
      </c>
      <c r="D104" s="19" t="s">
        <v>2664</v>
      </c>
      <c r="E104" s="19" t="s">
        <v>279</v>
      </c>
      <c r="F104" s="19">
        <v>1</v>
      </c>
    </row>
    <row r="105" spans="1:6">
      <c r="A105" s="18" t="s">
        <v>22</v>
      </c>
      <c r="B105" s="18" t="s">
        <v>112</v>
      </c>
      <c r="C105" s="18" t="s">
        <v>2457</v>
      </c>
      <c r="D105" s="18" t="s">
        <v>2458</v>
      </c>
      <c r="E105" s="18" t="s">
        <v>1639</v>
      </c>
      <c r="F105" s="18">
        <v>6</v>
      </c>
    </row>
    <row r="106" spans="1:6">
      <c r="A106" s="19" t="s">
        <v>22</v>
      </c>
      <c r="B106" s="19" t="s">
        <v>112</v>
      </c>
      <c r="C106" s="19" t="s">
        <v>2665</v>
      </c>
      <c r="D106" s="19" t="s">
        <v>2666</v>
      </c>
      <c r="E106" s="19" t="s">
        <v>279</v>
      </c>
      <c r="F106" s="19">
        <v>1</v>
      </c>
    </row>
    <row r="107" spans="1:6">
      <c r="A107" s="18" t="s">
        <v>22</v>
      </c>
      <c r="B107" s="18" t="s">
        <v>112</v>
      </c>
      <c r="C107" s="18" t="s">
        <v>2667</v>
      </c>
      <c r="D107" s="18" t="s">
        <v>2668</v>
      </c>
      <c r="E107" s="18" t="s">
        <v>278</v>
      </c>
      <c r="F107" s="18">
        <v>1</v>
      </c>
    </row>
    <row r="108" spans="1:6">
      <c r="A108" s="19" t="s">
        <v>22</v>
      </c>
      <c r="B108" s="19" t="s">
        <v>112</v>
      </c>
      <c r="C108" s="19" t="s">
        <v>2669</v>
      </c>
      <c r="D108" s="19" t="s">
        <v>2670</v>
      </c>
      <c r="E108" s="19" t="s">
        <v>2261</v>
      </c>
      <c r="F108" s="19">
        <v>4</v>
      </c>
    </row>
    <row r="109" spans="1:6">
      <c r="A109" s="18" t="s">
        <v>23</v>
      </c>
      <c r="B109" s="18" t="s">
        <v>125</v>
      </c>
      <c r="C109" s="18" t="s">
        <v>2671</v>
      </c>
      <c r="D109" s="18" t="s">
        <v>2672</v>
      </c>
      <c r="E109" s="18" t="s">
        <v>2086</v>
      </c>
      <c r="F109" s="18">
        <v>3</v>
      </c>
    </row>
    <row r="110" spans="1:6">
      <c r="A110" s="19" t="s">
        <v>23</v>
      </c>
      <c r="B110" s="19" t="s">
        <v>125</v>
      </c>
      <c r="C110" s="19" t="s">
        <v>2461</v>
      </c>
      <c r="D110" s="19" t="s">
        <v>2462</v>
      </c>
      <c r="E110" s="19" t="s">
        <v>2673</v>
      </c>
      <c r="F110" s="19">
        <v>5</v>
      </c>
    </row>
    <row r="111" spans="1:6">
      <c r="A111" s="18" t="s">
        <v>23</v>
      </c>
      <c r="B111" s="18" t="s">
        <v>125</v>
      </c>
      <c r="C111" s="18" t="s">
        <v>2674</v>
      </c>
      <c r="D111" s="18" t="s">
        <v>2675</v>
      </c>
      <c r="E111" s="18" t="s">
        <v>2673</v>
      </c>
      <c r="F111" s="18">
        <v>3</v>
      </c>
    </row>
    <row r="112" spans="1:6">
      <c r="A112" s="19" t="s">
        <v>23</v>
      </c>
      <c r="B112" s="19" t="s">
        <v>108</v>
      </c>
      <c r="C112" s="19" t="s">
        <v>1950</v>
      </c>
      <c r="D112" s="19" t="s">
        <v>1951</v>
      </c>
      <c r="E112" s="19" t="s">
        <v>2086</v>
      </c>
      <c r="F112" s="19">
        <v>7</v>
      </c>
    </row>
    <row r="113" spans="1:6">
      <c r="A113" s="18" t="s">
        <v>23</v>
      </c>
      <c r="B113" s="18" t="s">
        <v>108</v>
      </c>
      <c r="C113" s="18" t="s">
        <v>1908</v>
      </c>
      <c r="D113" s="18" t="s">
        <v>1909</v>
      </c>
      <c r="E113" s="18" t="s">
        <v>2085</v>
      </c>
      <c r="F113" s="18">
        <v>3</v>
      </c>
    </row>
    <row r="114" spans="1:6">
      <c r="A114" s="19" t="s">
        <v>23</v>
      </c>
      <c r="B114" s="19" t="s">
        <v>127</v>
      </c>
      <c r="C114" s="19" t="s">
        <v>2464</v>
      </c>
      <c r="D114" s="19" t="s">
        <v>2465</v>
      </c>
      <c r="E114" s="19" t="s">
        <v>2087</v>
      </c>
      <c r="F114" s="19">
        <v>3</v>
      </c>
    </row>
    <row r="115" spans="1:6">
      <c r="A115" s="18" t="s">
        <v>23</v>
      </c>
      <c r="B115" s="18" t="s">
        <v>127</v>
      </c>
      <c r="C115" s="18" t="s">
        <v>2466</v>
      </c>
      <c r="D115" s="18" t="s">
        <v>2467</v>
      </c>
      <c r="E115" s="18" t="s">
        <v>279</v>
      </c>
      <c r="F115" s="18">
        <v>1</v>
      </c>
    </row>
    <row r="116" spans="1:6">
      <c r="A116" s="19" t="s">
        <v>23</v>
      </c>
      <c r="B116" s="19" t="s">
        <v>152</v>
      </c>
      <c r="C116" s="19" t="s">
        <v>2676</v>
      </c>
      <c r="D116" s="19" t="s">
        <v>2677</v>
      </c>
      <c r="E116" s="19" t="s">
        <v>279</v>
      </c>
      <c r="F116" s="19">
        <v>1</v>
      </c>
    </row>
    <row r="117" spans="1:6">
      <c r="A117" s="18" t="s">
        <v>23</v>
      </c>
      <c r="B117" s="18" t="s">
        <v>120</v>
      </c>
      <c r="C117" s="18" t="s">
        <v>2678</v>
      </c>
      <c r="D117" s="18" t="s">
        <v>2679</v>
      </c>
      <c r="E117" s="18" t="s">
        <v>2085</v>
      </c>
      <c r="F117" s="18">
        <v>2</v>
      </c>
    </row>
    <row r="118" spans="1:6">
      <c r="A118" s="19" t="s">
        <v>23</v>
      </c>
      <c r="B118" s="19" t="s">
        <v>120</v>
      </c>
      <c r="C118" s="19" t="s">
        <v>2680</v>
      </c>
      <c r="D118" s="19" t="s">
        <v>2681</v>
      </c>
      <c r="E118" s="19" t="s">
        <v>2085</v>
      </c>
      <c r="F118" s="19">
        <v>3</v>
      </c>
    </row>
    <row r="119" spans="1:6">
      <c r="A119" s="18" t="s">
        <v>23</v>
      </c>
      <c r="B119" s="18" t="s">
        <v>120</v>
      </c>
      <c r="C119" s="18" t="s">
        <v>2287</v>
      </c>
      <c r="D119" s="18" t="s">
        <v>2288</v>
      </c>
      <c r="E119" s="18" t="s">
        <v>279</v>
      </c>
      <c r="F119" s="18">
        <v>1</v>
      </c>
    </row>
    <row r="120" spans="1:6">
      <c r="A120" s="19" t="s">
        <v>23</v>
      </c>
      <c r="B120" s="19" t="s">
        <v>111</v>
      </c>
      <c r="C120" s="19" t="s">
        <v>2682</v>
      </c>
      <c r="D120" s="19" t="s">
        <v>2683</v>
      </c>
      <c r="E120" s="19" t="s">
        <v>279</v>
      </c>
      <c r="F120" s="19">
        <v>1</v>
      </c>
    </row>
    <row r="121" spans="1:6">
      <c r="A121" s="18" t="s">
        <v>23</v>
      </c>
      <c r="B121" s="18" t="s">
        <v>138</v>
      </c>
      <c r="C121" s="18" t="s">
        <v>2684</v>
      </c>
      <c r="D121" s="18" t="s">
        <v>2685</v>
      </c>
      <c r="E121" s="18" t="s">
        <v>2085</v>
      </c>
      <c r="F121" s="18">
        <v>2</v>
      </c>
    </row>
    <row r="122" spans="1:6">
      <c r="A122" s="19" t="s">
        <v>23</v>
      </c>
      <c r="B122" s="19" t="s">
        <v>138</v>
      </c>
      <c r="C122" s="19" t="s">
        <v>2686</v>
      </c>
      <c r="D122" s="19" t="s">
        <v>2687</v>
      </c>
      <c r="E122" s="19" t="s">
        <v>2085</v>
      </c>
      <c r="F122" s="19">
        <v>3</v>
      </c>
    </row>
    <row r="123" spans="1:6">
      <c r="A123" s="18" t="s">
        <v>23</v>
      </c>
      <c r="B123" s="18" t="s">
        <v>138</v>
      </c>
      <c r="C123" s="18" t="s">
        <v>2470</v>
      </c>
      <c r="D123" s="18" t="s">
        <v>2471</v>
      </c>
      <c r="E123" s="18" t="s">
        <v>279</v>
      </c>
      <c r="F123" s="18">
        <v>3</v>
      </c>
    </row>
    <row r="124" spans="1:6">
      <c r="A124" s="19" t="s">
        <v>23</v>
      </c>
      <c r="B124" s="19" t="s">
        <v>138</v>
      </c>
      <c r="C124" s="19" t="s">
        <v>2472</v>
      </c>
      <c r="D124" s="19" t="s">
        <v>2473</v>
      </c>
      <c r="E124" s="19" t="s">
        <v>2085</v>
      </c>
      <c r="F124" s="19">
        <v>2</v>
      </c>
    </row>
    <row r="125" spans="1:6">
      <c r="A125" s="18" t="s">
        <v>23</v>
      </c>
      <c r="B125" s="18" t="s">
        <v>119</v>
      </c>
      <c r="C125" s="18" t="s">
        <v>2474</v>
      </c>
      <c r="D125" s="18" t="s">
        <v>2475</v>
      </c>
      <c r="E125" s="18" t="s">
        <v>2688</v>
      </c>
      <c r="F125" s="18">
        <v>6</v>
      </c>
    </row>
    <row r="126" spans="1:6">
      <c r="A126" s="19" t="s">
        <v>23</v>
      </c>
      <c r="B126" s="19" t="s">
        <v>121</v>
      </c>
      <c r="C126" s="19" t="s">
        <v>2476</v>
      </c>
      <c r="D126" s="19" t="s">
        <v>2477</v>
      </c>
      <c r="E126" s="19" t="s">
        <v>2085</v>
      </c>
      <c r="F126" s="19">
        <v>3</v>
      </c>
    </row>
    <row r="127" spans="1:6">
      <c r="A127" s="18" t="s">
        <v>23</v>
      </c>
      <c r="B127" s="18" t="s">
        <v>113</v>
      </c>
      <c r="C127" s="18" t="s">
        <v>2482</v>
      </c>
      <c r="D127" s="18" t="s">
        <v>2483</v>
      </c>
      <c r="E127" s="18" t="s">
        <v>279</v>
      </c>
      <c r="F127" s="18">
        <v>2</v>
      </c>
    </row>
    <row r="128" spans="1:6">
      <c r="A128" s="19" t="s">
        <v>23</v>
      </c>
      <c r="B128" s="19" t="s">
        <v>107</v>
      </c>
      <c r="C128" s="19" t="s">
        <v>2484</v>
      </c>
      <c r="D128" s="19" t="s">
        <v>2485</v>
      </c>
      <c r="E128" s="19" t="s">
        <v>278</v>
      </c>
      <c r="F128" s="19">
        <v>1</v>
      </c>
    </row>
    <row r="129" spans="1:6">
      <c r="A129" s="18" t="s">
        <v>23</v>
      </c>
      <c r="B129" s="18" t="s">
        <v>107</v>
      </c>
      <c r="C129" s="18" t="s">
        <v>2486</v>
      </c>
      <c r="D129" s="18" t="s">
        <v>2487</v>
      </c>
      <c r="E129" s="18" t="s">
        <v>2295</v>
      </c>
      <c r="F129" s="18">
        <v>1</v>
      </c>
    </row>
    <row r="130" spans="1:6">
      <c r="A130" s="19" t="s">
        <v>23</v>
      </c>
      <c r="B130" s="19" t="s">
        <v>107</v>
      </c>
      <c r="C130" s="19" t="s">
        <v>2488</v>
      </c>
      <c r="D130" s="19" t="s">
        <v>2489</v>
      </c>
      <c r="E130" s="19" t="s">
        <v>2087</v>
      </c>
      <c r="F130" s="19">
        <v>4</v>
      </c>
    </row>
    <row r="131" spans="1:6">
      <c r="A131" s="18" t="s">
        <v>23</v>
      </c>
      <c r="B131" s="18" t="s">
        <v>105</v>
      </c>
      <c r="C131" s="18" t="s">
        <v>2490</v>
      </c>
      <c r="D131" s="18" t="s">
        <v>2491</v>
      </c>
      <c r="E131" s="18" t="s">
        <v>278</v>
      </c>
      <c r="F131" s="18">
        <v>2</v>
      </c>
    </row>
    <row r="132" spans="1:6">
      <c r="A132" s="19" t="s">
        <v>23</v>
      </c>
      <c r="B132" s="19" t="s">
        <v>105</v>
      </c>
      <c r="C132" s="19" t="s">
        <v>2492</v>
      </c>
      <c r="D132" s="19" t="s">
        <v>2493</v>
      </c>
      <c r="E132" s="19" t="s">
        <v>2087</v>
      </c>
      <c r="F132" s="19">
        <v>3</v>
      </c>
    </row>
    <row r="133" spans="1:6">
      <c r="A133" s="18" t="s">
        <v>23</v>
      </c>
      <c r="B133" s="18" t="s">
        <v>105</v>
      </c>
      <c r="C133" s="18" t="s">
        <v>2494</v>
      </c>
      <c r="D133" s="18" t="s">
        <v>2495</v>
      </c>
      <c r="E133" s="18" t="s">
        <v>2689</v>
      </c>
      <c r="F133" s="18">
        <v>8</v>
      </c>
    </row>
    <row r="134" spans="1:6">
      <c r="A134" s="19" t="s">
        <v>23</v>
      </c>
      <c r="B134" s="19" t="s">
        <v>130</v>
      </c>
      <c r="C134" s="19" t="s">
        <v>2496</v>
      </c>
      <c r="D134" s="19" t="s">
        <v>2497</v>
      </c>
      <c r="E134" s="19" t="s">
        <v>278</v>
      </c>
      <c r="F134" s="19">
        <v>1</v>
      </c>
    </row>
    <row r="135" spans="1:6">
      <c r="A135" s="18" t="s">
        <v>23</v>
      </c>
      <c r="B135" s="18" t="s">
        <v>104</v>
      </c>
      <c r="C135" s="18" t="s">
        <v>2690</v>
      </c>
      <c r="D135" s="18" t="s">
        <v>2691</v>
      </c>
      <c r="E135" s="18" t="s">
        <v>2087</v>
      </c>
      <c r="F135" s="18">
        <v>4</v>
      </c>
    </row>
    <row r="136" spans="1:6">
      <c r="A136" s="19" t="s">
        <v>23</v>
      </c>
      <c r="B136" s="19" t="s">
        <v>104</v>
      </c>
      <c r="C136" s="19" t="s">
        <v>2692</v>
      </c>
      <c r="D136" s="19" t="s">
        <v>2693</v>
      </c>
      <c r="E136" s="19" t="s">
        <v>279</v>
      </c>
      <c r="F136" s="19">
        <v>6</v>
      </c>
    </row>
    <row r="137" spans="1:6">
      <c r="A137" s="18" t="s">
        <v>23</v>
      </c>
      <c r="B137" s="18" t="s">
        <v>104</v>
      </c>
      <c r="C137" s="18" t="s">
        <v>2694</v>
      </c>
      <c r="D137" s="18" t="s">
        <v>2695</v>
      </c>
      <c r="E137" s="18" t="s">
        <v>2087</v>
      </c>
      <c r="F137" s="18">
        <v>1</v>
      </c>
    </row>
    <row r="138" spans="1:6">
      <c r="A138" s="19" t="s">
        <v>23</v>
      </c>
      <c r="B138" s="19" t="s">
        <v>104</v>
      </c>
      <c r="C138" s="19" t="s">
        <v>2696</v>
      </c>
      <c r="D138" s="19" t="s">
        <v>2697</v>
      </c>
      <c r="E138" s="19" t="s">
        <v>279</v>
      </c>
      <c r="F138" s="19">
        <v>3</v>
      </c>
    </row>
    <row r="139" spans="1:6">
      <c r="A139" s="18" t="s">
        <v>23</v>
      </c>
      <c r="B139" s="18" t="s">
        <v>144</v>
      </c>
      <c r="C139" s="18" t="s">
        <v>2500</v>
      </c>
      <c r="D139" s="18" t="s">
        <v>2501</v>
      </c>
      <c r="E139" s="18" t="s">
        <v>2087</v>
      </c>
      <c r="F139" s="18">
        <v>3</v>
      </c>
    </row>
    <row r="140" spans="1:6">
      <c r="A140" s="19" t="s">
        <v>23</v>
      </c>
      <c r="B140" s="19" t="s">
        <v>112</v>
      </c>
      <c r="C140" s="19" t="s">
        <v>2291</v>
      </c>
      <c r="D140" s="19" t="s">
        <v>2292</v>
      </c>
      <c r="E140" s="19" t="s">
        <v>279</v>
      </c>
      <c r="F140" s="19">
        <v>1</v>
      </c>
    </row>
    <row r="141" spans="1:6">
      <c r="A141" s="18" t="s">
        <v>23</v>
      </c>
      <c r="B141" s="18" t="s">
        <v>112</v>
      </c>
      <c r="C141" s="18" t="s">
        <v>2502</v>
      </c>
      <c r="D141" s="18" t="s">
        <v>2503</v>
      </c>
      <c r="E141" s="18" t="s">
        <v>278</v>
      </c>
      <c r="F141" s="18">
        <v>1</v>
      </c>
    </row>
    <row r="142" spans="1:6">
      <c r="A142" s="19" t="s">
        <v>23</v>
      </c>
      <c r="B142" s="19" t="s">
        <v>112</v>
      </c>
      <c r="C142" s="19" t="s">
        <v>2504</v>
      </c>
      <c r="D142" s="19" t="s">
        <v>2505</v>
      </c>
      <c r="E142" s="19" t="s">
        <v>2087</v>
      </c>
      <c r="F142" s="19">
        <v>4</v>
      </c>
    </row>
    <row r="143" spans="1:6">
      <c r="A143" s="18" t="s">
        <v>23</v>
      </c>
      <c r="B143" s="18" t="s">
        <v>112</v>
      </c>
      <c r="C143" s="18" t="s">
        <v>2506</v>
      </c>
      <c r="D143" s="18" t="s">
        <v>2507</v>
      </c>
      <c r="E143" s="18" t="s">
        <v>278</v>
      </c>
      <c r="F143" s="18">
        <v>4</v>
      </c>
    </row>
    <row r="144" spans="1:6">
      <c r="A144" s="19" t="s">
        <v>23</v>
      </c>
      <c r="B144" s="19" t="s">
        <v>112</v>
      </c>
      <c r="C144" s="19" t="s">
        <v>2508</v>
      </c>
      <c r="D144" s="19" t="s">
        <v>2509</v>
      </c>
      <c r="E144" s="19" t="s">
        <v>278</v>
      </c>
      <c r="F144" s="19">
        <v>3</v>
      </c>
    </row>
    <row r="145" spans="1:6">
      <c r="A145" s="18" t="s">
        <v>23</v>
      </c>
      <c r="B145" s="18" t="s">
        <v>112</v>
      </c>
      <c r="C145" s="18" t="s">
        <v>2698</v>
      </c>
      <c r="D145" s="18" t="s">
        <v>2699</v>
      </c>
      <c r="E145" s="18" t="s">
        <v>2463</v>
      </c>
      <c r="F145" s="18">
        <v>3</v>
      </c>
    </row>
    <row r="146" spans="1:6">
      <c r="A146" s="19" t="s">
        <v>23</v>
      </c>
      <c r="B146" s="19" t="s">
        <v>112</v>
      </c>
      <c r="C146" s="19" t="s">
        <v>2700</v>
      </c>
      <c r="D146" s="19" t="s">
        <v>2701</v>
      </c>
      <c r="E146" s="19" t="s">
        <v>278</v>
      </c>
      <c r="F146" s="19">
        <v>4</v>
      </c>
    </row>
    <row r="147" spans="1:6">
      <c r="A147" s="18" t="s">
        <v>23</v>
      </c>
      <c r="B147" s="18" t="s">
        <v>151</v>
      </c>
      <c r="C147" s="18" t="s">
        <v>2510</v>
      </c>
      <c r="D147" s="18" t="s">
        <v>2511</v>
      </c>
      <c r="E147" s="18" t="s">
        <v>278</v>
      </c>
      <c r="F147" s="18">
        <v>3</v>
      </c>
    </row>
    <row r="148" spans="1:6">
      <c r="A148" s="19" t="s">
        <v>23</v>
      </c>
      <c r="B148" s="19" t="s">
        <v>151</v>
      </c>
      <c r="C148" s="19" t="s">
        <v>2293</v>
      </c>
      <c r="D148" s="19" t="s">
        <v>2294</v>
      </c>
      <c r="E148" s="19" t="s">
        <v>2085</v>
      </c>
      <c r="F148" s="19">
        <v>2</v>
      </c>
    </row>
    <row r="152" spans="1:6">
      <c r="F152" s="1132">
        <f>AVERAGE(F2:F148)</f>
        <v>2.8843537414965987</v>
      </c>
    </row>
  </sheetData>
  <autoFilter ref="A1:F148"/>
  <conditionalFormatting sqref="C2:E19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22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{5B712181-A2C4-4B94-B10D-1EB7D62E836B}</x14:id>
        </ext>
      </extLst>
    </cfRule>
  </conditionalFormatting>
  <conditionalFormatting sqref="A97:B122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{C01385F5-87BF-4521-B84E-8FF87353F647}</x14:id>
        </ext>
      </extLst>
    </cfRule>
  </conditionalFormatting>
  <conditionalFormatting sqref="C123:E148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{1F466338-9662-4827-94AD-64D8D2136D77}</x14:id>
        </ext>
      </extLst>
    </cfRule>
  </conditionalFormatting>
  <conditionalFormatting sqref="A123:B148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{77FF95F1-F862-4EE0-9226-AEE41EFFA63C}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5B712181-A2C4-4B94-B10D-1EB7D62E83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C97:E122</xm:sqref>
        </x14:conditionalFormatting>
        <x14:conditionalFormatting xmlns:xm="http://schemas.microsoft.com/office/excel/2006/main">
          <x14:cfRule type="dataBar" id="{C01385F5-87BF-4521-B84E-8FF87353F6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A97:B122</xm:sqref>
        </x14:conditionalFormatting>
        <x14:conditionalFormatting xmlns:xm="http://schemas.microsoft.com/office/excel/2006/main">
          <x14:cfRule type="dataBar" id="{1F466338-9662-4827-94AD-64D8D2136D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C123:E148</xm:sqref>
        </x14:conditionalFormatting>
        <x14:conditionalFormatting xmlns:xm="http://schemas.microsoft.com/office/excel/2006/main">
          <x14:cfRule type="dataBar" id="{77FF95F1-F862-4EE0-9226-AEE41EFFA6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A123:B148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7"/>
  <sheetViews>
    <sheetView showGridLines="0" rightToLeft="1" zoomScale="90" zoomScaleNormal="90" workbookViewId="0">
      <selection activeCell="E4" sqref="E4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22.28515625" style="20" bestFit="1" customWidth="1"/>
    <col min="4" max="4" width="7.85546875" style="20" bestFit="1" customWidth="1"/>
    <col min="5" max="5" width="77.42578125" style="20" bestFit="1" customWidth="1"/>
    <col min="6" max="6" width="13" style="20" bestFit="1" customWidth="1"/>
    <col min="7" max="16384" width="9.140625" style="17"/>
  </cols>
  <sheetData>
    <row r="1" spans="1:6">
      <c r="A1" s="680" t="s">
        <v>280</v>
      </c>
      <c r="B1" s="680" t="s">
        <v>273</v>
      </c>
      <c r="C1" s="680" t="s">
        <v>274</v>
      </c>
      <c r="D1" s="680" t="s">
        <v>275</v>
      </c>
      <c r="E1" s="680" t="s">
        <v>276</v>
      </c>
      <c r="F1" s="680" t="s">
        <v>281</v>
      </c>
    </row>
    <row r="2" spans="1:6">
      <c r="A2" s="18" t="s">
        <v>22</v>
      </c>
      <c r="B2" s="18" t="s">
        <v>106</v>
      </c>
      <c r="C2" s="18" t="s">
        <v>2067</v>
      </c>
      <c r="D2" s="18" t="s">
        <v>2068</v>
      </c>
      <c r="E2" s="22" t="s">
        <v>279</v>
      </c>
      <c r="F2" s="18" t="s">
        <v>2702</v>
      </c>
    </row>
    <row r="3" spans="1:6">
      <c r="A3" s="19" t="s">
        <v>22</v>
      </c>
      <c r="B3" s="19" t="s">
        <v>106</v>
      </c>
      <c r="C3" s="19" t="s">
        <v>2246</v>
      </c>
      <c r="D3" s="19" t="s">
        <v>2247</v>
      </c>
      <c r="E3" s="23" t="s">
        <v>1753</v>
      </c>
      <c r="F3" s="19" t="s">
        <v>2702</v>
      </c>
    </row>
    <row r="4" spans="1:6">
      <c r="A4" s="18" t="s">
        <v>22</v>
      </c>
      <c r="B4" s="18" t="s">
        <v>106</v>
      </c>
      <c r="C4" s="18" t="s">
        <v>2365</v>
      </c>
      <c r="D4" s="18" t="s">
        <v>2366</v>
      </c>
      <c r="E4" s="22" t="s">
        <v>2261</v>
      </c>
      <c r="F4" s="18" t="s">
        <v>2703</v>
      </c>
    </row>
    <row r="5" spans="1:6">
      <c r="A5" s="19" t="s">
        <v>22</v>
      </c>
      <c r="B5" s="19" t="s">
        <v>108</v>
      </c>
      <c r="C5" s="19" t="s">
        <v>2704</v>
      </c>
      <c r="D5" s="19" t="s">
        <v>2705</v>
      </c>
      <c r="E5" s="23" t="s">
        <v>2085</v>
      </c>
      <c r="F5" s="19" t="s">
        <v>2702</v>
      </c>
    </row>
    <row r="6" spans="1:6">
      <c r="A6" s="18" t="s">
        <v>22</v>
      </c>
      <c r="B6" s="18" t="s">
        <v>108</v>
      </c>
      <c r="C6" s="18" t="s">
        <v>2369</v>
      </c>
      <c r="D6" s="18" t="s">
        <v>2370</v>
      </c>
      <c r="E6" s="22" t="s">
        <v>2706</v>
      </c>
      <c r="F6" s="18" t="s">
        <v>2707</v>
      </c>
    </row>
    <row r="7" spans="1:6">
      <c r="A7" s="19" t="s">
        <v>22</v>
      </c>
      <c r="B7" s="19" t="s">
        <v>108</v>
      </c>
      <c r="C7" s="19" t="s">
        <v>2708</v>
      </c>
      <c r="D7" s="19" t="s">
        <v>2709</v>
      </c>
      <c r="E7" s="23" t="s">
        <v>2085</v>
      </c>
      <c r="F7" s="19" t="s">
        <v>2702</v>
      </c>
    </row>
    <row r="8" spans="1:6">
      <c r="A8" s="18" t="s">
        <v>22</v>
      </c>
      <c r="B8" s="18" t="s">
        <v>127</v>
      </c>
      <c r="C8" s="18" t="s">
        <v>2373</v>
      </c>
      <c r="D8" s="18" t="s">
        <v>2374</v>
      </c>
      <c r="E8" s="22" t="s">
        <v>2261</v>
      </c>
      <c r="F8" s="18" t="s">
        <v>2707</v>
      </c>
    </row>
    <row r="9" spans="1:6">
      <c r="A9" s="19" t="s">
        <v>22</v>
      </c>
      <c r="B9" s="19" t="s">
        <v>117</v>
      </c>
      <c r="C9" s="19" t="s">
        <v>2379</v>
      </c>
      <c r="D9" s="19" t="s">
        <v>2380</v>
      </c>
      <c r="E9" s="23" t="s">
        <v>1753</v>
      </c>
      <c r="F9" s="19" t="s">
        <v>2710</v>
      </c>
    </row>
    <row r="10" spans="1:6">
      <c r="A10" s="18" t="s">
        <v>22</v>
      </c>
      <c r="B10" s="18" t="s">
        <v>117</v>
      </c>
      <c r="C10" s="18" t="s">
        <v>2381</v>
      </c>
      <c r="D10" s="18" t="s">
        <v>2382</v>
      </c>
      <c r="E10" s="22" t="s">
        <v>1753</v>
      </c>
      <c r="F10" s="18" t="s">
        <v>2710</v>
      </c>
    </row>
    <row r="11" spans="1:6">
      <c r="A11" s="19" t="s">
        <v>22</v>
      </c>
      <c r="B11" s="19" t="s">
        <v>117</v>
      </c>
      <c r="C11" s="19" t="s">
        <v>2387</v>
      </c>
      <c r="D11" s="19" t="s">
        <v>2388</v>
      </c>
      <c r="E11" s="23" t="s">
        <v>1753</v>
      </c>
      <c r="F11" s="19" t="s">
        <v>2702</v>
      </c>
    </row>
    <row r="12" spans="1:6">
      <c r="A12" s="18" t="s">
        <v>22</v>
      </c>
      <c r="B12" s="18" t="s">
        <v>139</v>
      </c>
      <c r="C12" s="18" t="s">
        <v>2711</v>
      </c>
      <c r="D12" s="18" t="s">
        <v>2712</v>
      </c>
      <c r="E12" s="22" t="s">
        <v>2085</v>
      </c>
      <c r="F12" s="18" t="s">
        <v>2702</v>
      </c>
    </row>
    <row r="13" spans="1:6" ht="19.5" customHeight="1">
      <c r="A13" s="19" t="s">
        <v>22</v>
      </c>
      <c r="B13" s="19" t="s">
        <v>138</v>
      </c>
      <c r="C13" s="19" t="s">
        <v>2255</v>
      </c>
      <c r="D13" s="19" t="s">
        <v>2256</v>
      </c>
      <c r="E13" s="23" t="s">
        <v>2713</v>
      </c>
      <c r="F13" s="19" t="s">
        <v>2707</v>
      </c>
    </row>
    <row r="14" spans="1:6">
      <c r="A14" s="18" t="s">
        <v>22</v>
      </c>
      <c r="B14" s="18" t="s">
        <v>128</v>
      </c>
      <c r="C14" s="18" t="s">
        <v>2257</v>
      </c>
      <c r="D14" s="18" t="s">
        <v>2258</v>
      </c>
      <c r="E14" s="22" t="s">
        <v>2085</v>
      </c>
      <c r="F14" s="18" t="s">
        <v>2710</v>
      </c>
    </row>
    <row r="15" spans="1:6">
      <c r="A15" s="19" t="s">
        <v>22</v>
      </c>
      <c r="B15" s="19" t="s">
        <v>134</v>
      </c>
      <c r="C15" s="19" t="s">
        <v>2714</v>
      </c>
      <c r="D15" s="19" t="s">
        <v>2715</v>
      </c>
      <c r="E15" s="23" t="s">
        <v>2061</v>
      </c>
      <c r="F15" s="19" t="s">
        <v>2710</v>
      </c>
    </row>
    <row r="16" spans="1:6">
      <c r="A16" s="18" t="s">
        <v>22</v>
      </c>
      <c r="B16" s="18" t="s">
        <v>134</v>
      </c>
      <c r="C16" s="18" t="s">
        <v>2259</v>
      </c>
      <c r="D16" s="18" t="s">
        <v>2260</v>
      </c>
      <c r="E16" s="22" t="s">
        <v>2085</v>
      </c>
      <c r="F16" s="18" t="s">
        <v>2707</v>
      </c>
    </row>
    <row r="17" spans="1:6">
      <c r="A17" s="19" t="s">
        <v>22</v>
      </c>
      <c r="B17" s="19" t="s">
        <v>119</v>
      </c>
      <c r="C17" s="19" t="s">
        <v>2262</v>
      </c>
      <c r="D17" s="19" t="s">
        <v>2263</v>
      </c>
      <c r="E17" s="23" t="s">
        <v>2085</v>
      </c>
      <c r="F17" s="19" t="s">
        <v>2710</v>
      </c>
    </row>
    <row r="18" spans="1:6">
      <c r="A18" s="18" t="s">
        <v>22</v>
      </c>
      <c r="B18" s="18" t="s">
        <v>121</v>
      </c>
      <c r="C18" s="18" t="s">
        <v>2397</v>
      </c>
      <c r="D18" s="18" t="s">
        <v>2398</v>
      </c>
      <c r="E18" s="22" t="s">
        <v>2261</v>
      </c>
      <c r="F18" s="18" t="s">
        <v>2707</v>
      </c>
    </row>
    <row r="19" spans="1:6">
      <c r="A19" s="19" t="s">
        <v>22</v>
      </c>
      <c r="B19" s="19" t="s">
        <v>121</v>
      </c>
      <c r="C19" s="19" t="s">
        <v>2399</v>
      </c>
      <c r="D19" s="19" t="s">
        <v>2400</v>
      </c>
      <c r="E19" s="23" t="s">
        <v>2261</v>
      </c>
      <c r="F19" s="19" t="s">
        <v>2703</v>
      </c>
    </row>
    <row r="20" spans="1:6">
      <c r="A20" s="18" t="s">
        <v>22</v>
      </c>
      <c r="B20" s="18" t="s">
        <v>121</v>
      </c>
      <c r="C20" s="18" t="s">
        <v>2716</v>
      </c>
      <c r="D20" s="18" t="s">
        <v>2717</v>
      </c>
      <c r="E20" s="22" t="s">
        <v>2085</v>
      </c>
      <c r="F20" s="18" t="s">
        <v>2710</v>
      </c>
    </row>
    <row r="21" spans="1:6">
      <c r="A21" s="19" t="s">
        <v>22</v>
      </c>
      <c r="B21" s="19" t="s">
        <v>121</v>
      </c>
      <c r="C21" s="19" t="s">
        <v>2073</v>
      </c>
      <c r="D21" s="19" t="s">
        <v>2074</v>
      </c>
      <c r="E21" s="23" t="s">
        <v>2085</v>
      </c>
      <c r="F21" s="19" t="s">
        <v>2702</v>
      </c>
    </row>
    <row r="22" spans="1:6">
      <c r="A22" s="18" t="s">
        <v>22</v>
      </c>
      <c r="B22" s="18" t="s">
        <v>121</v>
      </c>
      <c r="C22" s="18" t="s">
        <v>2075</v>
      </c>
      <c r="D22" s="18" t="s">
        <v>2076</v>
      </c>
      <c r="E22" s="22" t="s">
        <v>2085</v>
      </c>
      <c r="F22" s="18" t="s">
        <v>2702</v>
      </c>
    </row>
    <row r="23" spans="1:6">
      <c r="A23" s="19" t="s">
        <v>22</v>
      </c>
      <c r="B23" s="19" t="s">
        <v>121</v>
      </c>
      <c r="C23" s="19" t="s">
        <v>2718</v>
      </c>
      <c r="D23" s="19" t="s">
        <v>2719</v>
      </c>
      <c r="E23" s="23" t="s">
        <v>2085</v>
      </c>
      <c r="F23" s="19" t="s">
        <v>2710</v>
      </c>
    </row>
    <row r="24" spans="1:6">
      <c r="A24" s="18" t="s">
        <v>22</v>
      </c>
      <c r="B24" s="18" t="s">
        <v>109</v>
      </c>
      <c r="C24" s="18" t="s">
        <v>2266</v>
      </c>
      <c r="D24" s="18" t="s">
        <v>2267</v>
      </c>
      <c r="E24" s="22" t="s">
        <v>2085</v>
      </c>
      <c r="F24" s="18" t="s">
        <v>2710</v>
      </c>
    </row>
    <row r="25" spans="1:6">
      <c r="A25" s="19" t="s">
        <v>22</v>
      </c>
      <c r="B25" s="19" t="s">
        <v>107</v>
      </c>
      <c r="C25" s="19" t="s">
        <v>2409</v>
      </c>
      <c r="D25" s="19" t="s">
        <v>2410</v>
      </c>
      <c r="E25" s="23" t="s">
        <v>2085</v>
      </c>
      <c r="F25" s="19" t="s">
        <v>2710</v>
      </c>
    </row>
    <row r="26" spans="1:6">
      <c r="A26" s="18" t="s">
        <v>22</v>
      </c>
      <c r="B26" s="18" t="s">
        <v>107</v>
      </c>
      <c r="C26" s="18" t="s">
        <v>2720</v>
      </c>
      <c r="D26" s="18" t="s">
        <v>2721</v>
      </c>
      <c r="E26" s="22" t="s">
        <v>2261</v>
      </c>
      <c r="F26" s="18" t="s">
        <v>2707</v>
      </c>
    </row>
    <row r="27" spans="1:6">
      <c r="A27" s="19" t="s">
        <v>22</v>
      </c>
      <c r="B27" s="19" t="s">
        <v>122</v>
      </c>
      <c r="C27" s="19" t="s">
        <v>2722</v>
      </c>
      <c r="D27" s="19" t="s">
        <v>2723</v>
      </c>
      <c r="E27" s="23" t="s">
        <v>2085</v>
      </c>
      <c r="F27" s="19" t="s">
        <v>2702</v>
      </c>
    </row>
    <row r="28" spans="1:6">
      <c r="A28" s="18" t="s">
        <v>22</v>
      </c>
      <c r="B28" s="18" t="s">
        <v>105</v>
      </c>
      <c r="C28" s="18" t="s">
        <v>2417</v>
      </c>
      <c r="D28" s="18" t="s">
        <v>2418</v>
      </c>
      <c r="E28" s="22" t="s">
        <v>2282</v>
      </c>
      <c r="F28" s="18" t="s">
        <v>2724</v>
      </c>
    </row>
    <row r="29" spans="1:6">
      <c r="A29" s="19" t="s">
        <v>22</v>
      </c>
      <c r="B29" s="19" t="s">
        <v>105</v>
      </c>
      <c r="C29" s="19" t="s">
        <v>2725</v>
      </c>
      <c r="D29" s="19" t="s">
        <v>2726</v>
      </c>
      <c r="E29" s="23" t="s">
        <v>1753</v>
      </c>
      <c r="F29" s="19" t="s">
        <v>2710</v>
      </c>
    </row>
    <row r="30" spans="1:6">
      <c r="A30" s="18" t="s">
        <v>22</v>
      </c>
      <c r="B30" s="18" t="s">
        <v>126</v>
      </c>
      <c r="C30" s="18" t="s">
        <v>2727</v>
      </c>
      <c r="D30" s="18" t="s">
        <v>2728</v>
      </c>
      <c r="E30" s="22" t="s">
        <v>1639</v>
      </c>
      <c r="F30" s="18" t="s">
        <v>2729</v>
      </c>
    </row>
    <row r="31" spans="1:6">
      <c r="A31" s="19" t="s">
        <v>22</v>
      </c>
      <c r="B31" s="19" t="s">
        <v>124</v>
      </c>
      <c r="C31" s="19" t="s">
        <v>2433</v>
      </c>
      <c r="D31" s="19" t="s">
        <v>2434</v>
      </c>
      <c r="E31" s="23" t="s">
        <v>2261</v>
      </c>
      <c r="F31" s="19" t="s">
        <v>2703</v>
      </c>
    </row>
    <row r="32" spans="1:6">
      <c r="A32" s="18" t="s">
        <v>22</v>
      </c>
      <c r="B32" s="18" t="s">
        <v>104</v>
      </c>
      <c r="C32" s="18" t="s">
        <v>2730</v>
      </c>
      <c r="D32" s="18" t="s">
        <v>2731</v>
      </c>
      <c r="E32" s="22" t="s">
        <v>2261</v>
      </c>
      <c r="F32" s="18" t="s">
        <v>2710</v>
      </c>
    </row>
    <row r="33" spans="1:6" ht="36">
      <c r="A33" s="19" t="s">
        <v>22</v>
      </c>
      <c r="B33" s="19" t="s">
        <v>104</v>
      </c>
      <c r="C33" s="19" t="s">
        <v>2296</v>
      </c>
      <c r="D33" s="19" t="s">
        <v>2297</v>
      </c>
      <c r="E33" s="23" t="s">
        <v>2732</v>
      </c>
      <c r="F33" s="19" t="s">
        <v>2703</v>
      </c>
    </row>
    <row r="34" spans="1:6">
      <c r="A34" s="18" t="s">
        <v>22</v>
      </c>
      <c r="B34" s="18" t="s">
        <v>104</v>
      </c>
      <c r="C34" s="18" t="s">
        <v>2445</v>
      </c>
      <c r="D34" s="18" t="s">
        <v>2446</v>
      </c>
      <c r="E34" s="22" t="s">
        <v>2085</v>
      </c>
      <c r="F34" s="18" t="s">
        <v>2710</v>
      </c>
    </row>
    <row r="35" spans="1:6">
      <c r="A35" s="19" t="s">
        <v>22</v>
      </c>
      <c r="B35" s="19" t="s">
        <v>123</v>
      </c>
      <c r="C35" s="19" t="s">
        <v>2733</v>
      </c>
      <c r="D35" s="19" t="s">
        <v>2734</v>
      </c>
      <c r="E35" s="23" t="s">
        <v>2658</v>
      </c>
      <c r="F35" s="19" t="s">
        <v>2707</v>
      </c>
    </row>
    <row r="36" spans="1:6">
      <c r="A36" s="18" t="s">
        <v>22</v>
      </c>
      <c r="B36" s="18" t="s">
        <v>123</v>
      </c>
      <c r="C36" s="18" t="s">
        <v>2285</v>
      </c>
      <c r="D36" s="18" t="s">
        <v>2286</v>
      </c>
      <c r="E36" s="22" t="s">
        <v>2085</v>
      </c>
      <c r="F36" s="18" t="s">
        <v>2710</v>
      </c>
    </row>
    <row r="37" spans="1:6" ht="36">
      <c r="A37" s="19" t="s">
        <v>22</v>
      </c>
      <c r="B37" s="19" t="s">
        <v>110</v>
      </c>
      <c r="C37" s="19" t="s">
        <v>2735</v>
      </c>
      <c r="D37" s="19" t="s">
        <v>2736</v>
      </c>
      <c r="E37" s="23" t="s">
        <v>2737</v>
      </c>
      <c r="F37" s="19" t="s">
        <v>2703</v>
      </c>
    </row>
    <row r="38" spans="1:6">
      <c r="A38" s="18" t="s">
        <v>22</v>
      </c>
      <c r="B38" s="18" t="s">
        <v>110</v>
      </c>
      <c r="C38" s="18" t="s">
        <v>2451</v>
      </c>
      <c r="D38" s="18" t="s">
        <v>2452</v>
      </c>
      <c r="E38" s="22" t="s">
        <v>2738</v>
      </c>
      <c r="F38" s="18" t="s">
        <v>2702</v>
      </c>
    </row>
    <row r="39" spans="1:6">
      <c r="A39" s="19" t="s">
        <v>22</v>
      </c>
      <c r="B39" s="19" t="s">
        <v>112</v>
      </c>
      <c r="C39" s="19" t="s">
        <v>2739</v>
      </c>
      <c r="D39" s="19" t="s">
        <v>2740</v>
      </c>
      <c r="E39" s="23" t="s">
        <v>2261</v>
      </c>
      <c r="F39" s="19" t="s">
        <v>2707</v>
      </c>
    </row>
    <row r="40" spans="1:6">
      <c r="A40" s="18" t="s">
        <v>22</v>
      </c>
      <c r="B40" s="18" t="s">
        <v>112</v>
      </c>
      <c r="C40" s="18" t="s">
        <v>2741</v>
      </c>
      <c r="D40" s="18" t="s">
        <v>2742</v>
      </c>
      <c r="E40" s="22" t="s">
        <v>2261</v>
      </c>
      <c r="F40" s="18" t="s">
        <v>2724</v>
      </c>
    </row>
    <row r="41" spans="1:6">
      <c r="A41" s="19" t="s">
        <v>22</v>
      </c>
      <c r="B41" s="19" t="s">
        <v>112</v>
      </c>
      <c r="C41" s="19" t="s">
        <v>2743</v>
      </c>
      <c r="D41" s="19" t="s">
        <v>2744</v>
      </c>
      <c r="E41" s="23" t="s">
        <v>1753</v>
      </c>
      <c r="F41" s="19" t="s">
        <v>2702</v>
      </c>
    </row>
    <row r="42" spans="1:6">
      <c r="A42" s="18" t="s">
        <v>22</v>
      </c>
      <c r="B42" s="18" t="s">
        <v>112</v>
      </c>
      <c r="C42" s="18" t="s">
        <v>2459</v>
      </c>
      <c r="D42" s="18" t="s">
        <v>2460</v>
      </c>
      <c r="E42" s="22" t="s">
        <v>2261</v>
      </c>
      <c r="F42" s="18" t="s">
        <v>2710</v>
      </c>
    </row>
    <row r="43" spans="1:6">
      <c r="A43" s="19" t="s">
        <v>22</v>
      </c>
      <c r="B43" s="19" t="s">
        <v>112</v>
      </c>
      <c r="C43" s="19" t="s">
        <v>2745</v>
      </c>
      <c r="D43" s="19" t="s">
        <v>2746</v>
      </c>
      <c r="E43" s="23" t="s">
        <v>2085</v>
      </c>
      <c r="F43" s="19" t="s">
        <v>2710</v>
      </c>
    </row>
    <row r="44" spans="1:6">
      <c r="A44" s="18" t="s">
        <v>22</v>
      </c>
      <c r="B44" s="18" t="s">
        <v>112</v>
      </c>
      <c r="C44" s="18" t="s">
        <v>2747</v>
      </c>
      <c r="D44" s="18" t="s">
        <v>2748</v>
      </c>
      <c r="E44" s="22" t="s">
        <v>1639</v>
      </c>
      <c r="F44" s="18" t="s">
        <v>2703</v>
      </c>
    </row>
    <row r="45" spans="1:6">
      <c r="A45" s="19" t="s">
        <v>23</v>
      </c>
      <c r="B45" s="19" t="s">
        <v>106</v>
      </c>
      <c r="C45" s="19" t="s">
        <v>2749</v>
      </c>
      <c r="D45" s="19" t="s">
        <v>2750</v>
      </c>
      <c r="E45" s="23" t="s">
        <v>2085</v>
      </c>
      <c r="F45" s="19" t="s">
        <v>2729</v>
      </c>
    </row>
    <row r="46" spans="1:6">
      <c r="A46" s="18" t="s">
        <v>23</v>
      </c>
      <c r="B46" s="18" t="s">
        <v>125</v>
      </c>
      <c r="C46" s="18" t="s">
        <v>2751</v>
      </c>
      <c r="D46" s="18" t="s">
        <v>2752</v>
      </c>
      <c r="E46" s="22" t="s">
        <v>2753</v>
      </c>
      <c r="F46" s="18" t="s">
        <v>2703</v>
      </c>
    </row>
    <row r="47" spans="1:6">
      <c r="A47" s="19" t="s">
        <v>23</v>
      </c>
      <c r="B47" s="19" t="s">
        <v>125</v>
      </c>
      <c r="C47" s="19" t="s">
        <v>2754</v>
      </c>
      <c r="D47" s="19" t="s">
        <v>2755</v>
      </c>
      <c r="E47" s="23" t="s">
        <v>2061</v>
      </c>
      <c r="F47" s="19" t="s">
        <v>2710</v>
      </c>
    </row>
    <row r="48" spans="1:6">
      <c r="A48" s="18" t="s">
        <v>23</v>
      </c>
      <c r="B48" s="18" t="s">
        <v>127</v>
      </c>
      <c r="C48" s="18" t="s">
        <v>2756</v>
      </c>
      <c r="D48" s="18" t="s">
        <v>2757</v>
      </c>
      <c r="E48" s="22" t="s">
        <v>2085</v>
      </c>
      <c r="F48" s="18" t="s">
        <v>2710</v>
      </c>
    </row>
    <row r="49" spans="1:6">
      <c r="A49" s="19" t="s">
        <v>23</v>
      </c>
      <c r="B49" s="19" t="s">
        <v>127</v>
      </c>
      <c r="C49" s="19" t="s">
        <v>2758</v>
      </c>
      <c r="D49" s="19" t="s">
        <v>2759</v>
      </c>
      <c r="E49" s="23" t="s">
        <v>2085</v>
      </c>
      <c r="F49" s="19" t="s">
        <v>2702</v>
      </c>
    </row>
    <row r="50" spans="1:6">
      <c r="A50" s="18" t="s">
        <v>23</v>
      </c>
      <c r="B50" s="18" t="s">
        <v>138</v>
      </c>
      <c r="C50" s="18" t="s">
        <v>2468</v>
      </c>
      <c r="D50" s="18" t="s">
        <v>2469</v>
      </c>
      <c r="E50" s="22" t="s">
        <v>2085</v>
      </c>
      <c r="F50" s="18" t="s">
        <v>2710</v>
      </c>
    </row>
    <row r="51" spans="1:6">
      <c r="A51" s="19" t="s">
        <v>23</v>
      </c>
      <c r="B51" s="19" t="s">
        <v>134</v>
      </c>
      <c r="C51" s="19" t="s">
        <v>2760</v>
      </c>
      <c r="D51" s="19" t="s">
        <v>2761</v>
      </c>
      <c r="E51" s="23" t="s">
        <v>2087</v>
      </c>
      <c r="F51" s="19" t="s">
        <v>2707</v>
      </c>
    </row>
    <row r="52" spans="1:6">
      <c r="A52" s="18" t="s">
        <v>23</v>
      </c>
      <c r="B52" s="18" t="s">
        <v>121</v>
      </c>
      <c r="C52" s="18" t="s">
        <v>2478</v>
      </c>
      <c r="D52" s="18" t="s">
        <v>2479</v>
      </c>
      <c r="E52" s="22" t="s">
        <v>2673</v>
      </c>
      <c r="F52" s="18" t="s">
        <v>2707</v>
      </c>
    </row>
    <row r="53" spans="1:6">
      <c r="A53" s="19" t="s">
        <v>23</v>
      </c>
      <c r="B53" s="19" t="s">
        <v>113</v>
      </c>
      <c r="C53" s="19" t="s">
        <v>2480</v>
      </c>
      <c r="D53" s="19" t="s">
        <v>2481</v>
      </c>
      <c r="E53" s="23" t="s">
        <v>2087</v>
      </c>
      <c r="F53" s="19" t="s">
        <v>2710</v>
      </c>
    </row>
    <row r="54" spans="1:6">
      <c r="A54" s="18" t="s">
        <v>23</v>
      </c>
      <c r="B54" s="18" t="s">
        <v>105</v>
      </c>
      <c r="C54" s="18" t="s">
        <v>2762</v>
      </c>
      <c r="D54" s="18" t="s">
        <v>2763</v>
      </c>
      <c r="E54" s="22" t="s">
        <v>2295</v>
      </c>
      <c r="F54" s="18" t="s">
        <v>2724</v>
      </c>
    </row>
    <row r="55" spans="1:6">
      <c r="A55" s="19" t="s">
        <v>23</v>
      </c>
      <c r="B55" s="19" t="s">
        <v>105</v>
      </c>
      <c r="C55" s="19" t="s">
        <v>2764</v>
      </c>
      <c r="D55" s="19" t="s">
        <v>2765</v>
      </c>
      <c r="E55" s="23" t="s">
        <v>2085</v>
      </c>
      <c r="F55" s="19" t="s">
        <v>2707</v>
      </c>
    </row>
    <row r="56" spans="1:6">
      <c r="A56" s="18" t="s">
        <v>23</v>
      </c>
      <c r="B56" s="18" t="s">
        <v>104</v>
      </c>
      <c r="C56" s="18" t="s">
        <v>2289</v>
      </c>
      <c r="D56" s="18" t="s">
        <v>2290</v>
      </c>
      <c r="E56" s="22" t="s">
        <v>2087</v>
      </c>
      <c r="F56" s="18" t="s">
        <v>2707</v>
      </c>
    </row>
    <row r="57" spans="1:6">
      <c r="A57" s="19" t="s">
        <v>23</v>
      </c>
      <c r="B57" s="19" t="s">
        <v>123</v>
      </c>
      <c r="C57" s="19" t="s">
        <v>2498</v>
      </c>
      <c r="D57" s="19" t="s">
        <v>2499</v>
      </c>
      <c r="E57" s="23" t="s">
        <v>2688</v>
      </c>
      <c r="F57" s="19" t="s">
        <v>2724</v>
      </c>
    </row>
  </sheetData>
  <conditionalFormatting sqref="A2:A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B2:D3 F2:F3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3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4:A29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4:D29 F4:F29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4:E29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30:A37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{69F0E7B4-D7E7-4818-9DEF-4D46002FC93E}</x14:id>
        </ext>
      </extLst>
    </cfRule>
  </conditionalFormatting>
  <conditionalFormatting sqref="B30:D37 F30:F37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{B985CDF3-828C-4110-B8DE-8304D9818DD6}</x14:id>
        </ext>
      </extLst>
    </cfRule>
  </conditionalFormatting>
  <conditionalFormatting sqref="E30:E37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{F7F9552F-6272-4719-82E2-30433A7CE9B3}</x14:id>
        </ext>
      </extLst>
    </cfRule>
  </conditionalFormatting>
  <conditionalFormatting sqref="A38:A5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{412ECBDE-A2F6-4135-B972-9F13E14F6566}</x14:id>
        </ext>
      </extLst>
    </cfRule>
  </conditionalFormatting>
  <conditionalFormatting sqref="B38:D57 F38:F5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{B47C824C-28D3-4FA4-8D36-73F3CEDB8E00}</x14:id>
        </ext>
      </extLst>
    </cfRule>
  </conditionalFormatting>
  <conditionalFormatting sqref="E38:E5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{F0C92C2C-1739-4ED1-B54A-ADCF5BFE583D}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B2:D3 F2:F3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A4:A29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B4:D29 F4:F29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E4:E29</xm:sqref>
        </x14:conditionalFormatting>
        <x14:conditionalFormatting xmlns:xm="http://schemas.microsoft.com/office/excel/2006/main">
          <x14:cfRule type="dataBar" id="{69F0E7B4-D7E7-4818-9DEF-4D46002FC93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A30:A37</xm:sqref>
        </x14:conditionalFormatting>
        <x14:conditionalFormatting xmlns:xm="http://schemas.microsoft.com/office/excel/2006/main">
          <x14:cfRule type="dataBar" id="{B985CDF3-828C-4110-B8DE-8304D9818D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B30:D37 F30:F37</xm:sqref>
        </x14:conditionalFormatting>
        <x14:conditionalFormatting xmlns:xm="http://schemas.microsoft.com/office/excel/2006/main">
          <x14:cfRule type="dataBar" id="{F7F9552F-6272-4719-82E2-30433A7CE9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E30:E37</xm:sqref>
        </x14:conditionalFormatting>
        <x14:conditionalFormatting xmlns:xm="http://schemas.microsoft.com/office/excel/2006/main">
          <x14:cfRule type="dataBar" id="{412ECBDE-A2F6-4135-B972-9F13E14F65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A38:A57</xm:sqref>
        </x14:conditionalFormatting>
        <x14:conditionalFormatting xmlns:xm="http://schemas.microsoft.com/office/excel/2006/main">
          <x14:cfRule type="dataBar" id="{B47C824C-28D3-4FA4-8D36-73F3CEDB8E0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B38:D57 F38:F57</xm:sqref>
        </x14:conditionalFormatting>
        <x14:conditionalFormatting xmlns:xm="http://schemas.microsoft.com/office/excel/2006/main">
          <x14:cfRule type="dataBar" id="{F0C92C2C-1739-4ED1-B54A-ADCF5BFE58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E38:E57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"/>
  <sheetViews>
    <sheetView showGridLines="0" rightToLeft="1" zoomScale="90" zoomScaleNormal="90" workbookViewId="0">
      <selection activeCell="E2" sqref="E2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21.28515625" style="20" bestFit="1" customWidth="1"/>
    <col min="6" max="6" width="13" style="20" bestFit="1" customWidth="1"/>
    <col min="7" max="16384" width="9.140625" style="17"/>
  </cols>
  <sheetData>
    <row r="1" spans="1:6" ht="18.75">
      <c r="A1" s="679" t="s">
        <v>280</v>
      </c>
      <c r="B1" s="679" t="s">
        <v>273</v>
      </c>
      <c r="C1" s="679" t="s">
        <v>274</v>
      </c>
      <c r="D1" s="679" t="s">
        <v>275</v>
      </c>
      <c r="E1" s="679" t="s">
        <v>276</v>
      </c>
      <c r="F1" s="679" t="s">
        <v>281</v>
      </c>
    </row>
    <row r="2" spans="1:6">
      <c r="A2" s="19" t="s">
        <v>22</v>
      </c>
      <c r="B2" s="19" t="s">
        <v>136</v>
      </c>
      <c r="C2" s="19" t="s">
        <v>283</v>
      </c>
      <c r="D2" s="19" t="s">
        <v>284</v>
      </c>
      <c r="E2" s="19" t="s">
        <v>285</v>
      </c>
      <c r="F2" s="24" t="s">
        <v>286</v>
      </c>
    </row>
    <row r="3" spans="1:6">
      <c r="A3" s="18" t="s">
        <v>22</v>
      </c>
      <c r="B3" s="18" t="s">
        <v>108</v>
      </c>
      <c r="C3" s="18" t="s">
        <v>288</v>
      </c>
      <c r="D3" s="18" t="s">
        <v>289</v>
      </c>
      <c r="E3" s="18" t="s">
        <v>287</v>
      </c>
      <c r="F3" s="25" t="s">
        <v>290</v>
      </c>
    </row>
    <row r="4" spans="1:6">
      <c r="A4" s="19" t="s">
        <v>22</v>
      </c>
      <c r="B4" s="19" t="s">
        <v>123</v>
      </c>
      <c r="C4" s="19" t="s">
        <v>2064</v>
      </c>
      <c r="D4" s="19" t="s">
        <v>2065</v>
      </c>
      <c r="E4" s="19" t="s">
        <v>2295</v>
      </c>
      <c r="F4" s="24" t="s">
        <v>2066</v>
      </c>
    </row>
    <row r="5" spans="1:6">
      <c r="A5" s="18" t="s">
        <v>23</v>
      </c>
      <c r="B5" s="18" t="s">
        <v>108</v>
      </c>
      <c r="C5" s="18" t="s">
        <v>1685</v>
      </c>
      <c r="D5" s="18" t="s">
        <v>1684</v>
      </c>
      <c r="E5" s="18" t="s">
        <v>1681</v>
      </c>
      <c r="F5" s="25" t="s">
        <v>1680</v>
      </c>
    </row>
    <row r="6" spans="1:6">
      <c r="A6" s="19" t="s">
        <v>23</v>
      </c>
      <c r="B6" s="19" t="s">
        <v>108</v>
      </c>
      <c r="C6" s="19" t="s">
        <v>1683</v>
      </c>
      <c r="D6" s="19" t="s">
        <v>1682</v>
      </c>
      <c r="E6" s="19" t="s">
        <v>1681</v>
      </c>
      <c r="F6" s="19" t="s">
        <v>1680</v>
      </c>
    </row>
  </sheetData>
  <autoFilter ref="A1:F1"/>
  <conditionalFormatting sqref="A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E7" sqref="E7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84" t="s">
        <v>19</v>
      </c>
      <c r="B1" s="685" t="s">
        <v>2515</v>
      </c>
      <c r="C1" s="685" t="s">
        <v>2514</v>
      </c>
      <c r="D1" s="685" t="s">
        <v>460</v>
      </c>
    </row>
    <row r="2" spans="1:4" ht="24" customHeight="1">
      <c r="A2" s="683" t="s">
        <v>22</v>
      </c>
      <c r="B2" s="689">
        <v>107</v>
      </c>
      <c r="C2" s="690">
        <v>43</v>
      </c>
      <c r="D2" s="691">
        <v>3</v>
      </c>
    </row>
    <row r="3" spans="1:4" ht="24" customHeight="1">
      <c r="A3" s="681" t="s">
        <v>23</v>
      </c>
      <c r="B3" s="692">
        <v>40</v>
      </c>
      <c r="C3" s="692">
        <v>13</v>
      </c>
      <c r="D3" s="693">
        <v>2</v>
      </c>
    </row>
    <row r="4" spans="1:4" ht="24" customHeight="1">
      <c r="A4" s="682" t="s">
        <v>48</v>
      </c>
      <c r="B4" s="694">
        <f>B2+B3</f>
        <v>147</v>
      </c>
      <c r="C4" s="694">
        <f>C2+C3</f>
        <v>56</v>
      </c>
      <c r="D4" s="694">
        <f>D2+D3</f>
        <v>5</v>
      </c>
    </row>
    <row r="5" spans="1:4" ht="24" customHeight="1">
      <c r="A5" s="71"/>
      <c r="B5" s="71"/>
      <c r="C5" s="71"/>
      <c r="D5" s="71"/>
    </row>
    <row r="6" spans="1:4">
      <c r="A6" s="685" t="s">
        <v>459</v>
      </c>
      <c r="B6" s="685" t="s">
        <v>458</v>
      </c>
      <c r="C6" s="685" t="s">
        <v>457</v>
      </c>
      <c r="D6" s="71"/>
    </row>
    <row r="7" spans="1:4">
      <c r="A7" s="686" t="s">
        <v>291</v>
      </c>
      <c r="B7" s="695">
        <f>SUM(B4:C4)</f>
        <v>203</v>
      </c>
      <c r="C7" s="696">
        <f t="shared" ref="C7:C13" si="0">B7/$B$7</f>
        <v>1</v>
      </c>
      <c r="D7" s="71"/>
    </row>
    <row r="8" spans="1:4">
      <c r="A8" s="686" t="s">
        <v>278</v>
      </c>
      <c r="B8" s="697">
        <v>43</v>
      </c>
      <c r="C8" s="696">
        <f t="shared" si="0"/>
        <v>0.21182266009852216</v>
      </c>
      <c r="D8" s="71"/>
    </row>
    <row r="9" spans="1:4">
      <c r="A9" s="687" t="s">
        <v>279</v>
      </c>
      <c r="B9" s="697">
        <v>28</v>
      </c>
      <c r="C9" s="696">
        <f t="shared" si="0"/>
        <v>0.13793103448275862</v>
      </c>
      <c r="D9" s="71"/>
    </row>
    <row r="10" spans="1:4">
      <c r="A10" s="687" t="s">
        <v>292</v>
      </c>
      <c r="B10" s="698">
        <f>26+5</f>
        <v>31</v>
      </c>
      <c r="C10" s="696">
        <f t="shared" si="0"/>
        <v>0.15270935960591134</v>
      </c>
      <c r="D10" s="71"/>
    </row>
    <row r="11" spans="1:4">
      <c r="A11" s="687" t="s">
        <v>293</v>
      </c>
      <c r="B11" s="698">
        <f>41.5+4</f>
        <v>45.5</v>
      </c>
      <c r="C11" s="696">
        <f t="shared" si="0"/>
        <v>0.22413793103448276</v>
      </c>
      <c r="D11" s="71"/>
    </row>
    <row r="12" spans="1:4">
      <c r="A12" s="687" t="s">
        <v>294</v>
      </c>
      <c r="B12" s="698">
        <f>7.5+2</f>
        <v>9.5</v>
      </c>
      <c r="C12" s="696">
        <f t="shared" si="0"/>
        <v>4.6798029556650245E-2</v>
      </c>
      <c r="D12" s="71"/>
    </row>
    <row r="13" spans="1:4">
      <c r="A13" s="688" t="s">
        <v>114</v>
      </c>
      <c r="B13" s="699">
        <v>3</v>
      </c>
      <c r="C13" s="700">
        <f t="shared" si="0"/>
        <v>1.4778325123152709E-2</v>
      </c>
      <c r="D13" s="71"/>
    </row>
    <row r="15" spans="1:4">
      <c r="A15" s="1331" t="s">
        <v>2197</v>
      </c>
      <c r="B15" s="1331"/>
      <c r="C15" s="1331"/>
    </row>
    <row r="16" spans="1:4">
      <c r="A16" s="702" t="s">
        <v>459</v>
      </c>
      <c r="B16" s="702" t="s">
        <v>458</v>
      </c>
      <c r="C16" s="702" t="s">
        <v>457</v>
      </c>
    </row>
    <row r="17" spans="1:3">
      <c r="A17" s="704" t="s">
        <v>293</v>
      </c>
      <c r="B17" s="705">
        <v>45.5</v>
      </c>
      <c r="C17" s="701">
        <v>0.22413793103448276</v>
      </c>
    </row>
    <row r="18" spans="1:3">
      <c r="A18" s="704" t="s">
        <v>278</v>
      </c>
      <c r="B18" s="705">
        <v>43</v>
      </c>
      <c r="C18" s="701">
        <v>0.21182266009852216</v>
      </c>
    </row>
    <row r="19" spans="1:3">
      <c r="A19" s="703" t="s">
        <v>292</v>
      </c>
      <c r="B19" s="692">
        <v>31</v>
      </c>
      <c r="C19" s="701">
        <v>0.15270935960591134</v>
      </c>
    </row>
    <row r="20" spans="1:3">
      <c r="A20" s="704" t="s">
        <v>279</v>
      </c>
      <c r="B20" s="705">
        <v>28</v>
      </c>
      <c r="C20" s="701">
        <v>0.13793103448275862</v>
      </c>
    </row>
    <row r="21" spans="1:3">
      <c r="A21" s="704" t="s">
        <v>294</v>
      </c>
      <c r="B21" s="961">
        <v>9.5</v>
      </c>
      <c r="C21" s="701">
        <v>4.6798029556650245E-2</v>
      </c>
    </row>
    <row r="22" spans="1:3">
      <c r="A22" s="704" t="s">
        <v>114</v>
      </c>
      <c r="B22" s="705">
        <v>3</v>
      </c>
      <c r="C22" s="701">
        <v>1.4778325123152709E-2</v>
      </c>
    </row>
  </sheetData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35"/>
  <sheetViews>
    <sheetView rightToLeft="1" zoomScaleNormal="100" workbookViewId="0">
      <selection activeCell="D12" sqref="D12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0" width="9.42578125" style="29" customWidth="1"/>
    <col min="31" max="16384" width="9.140625" style="29"/>
  </cols>
  <sheetData>
    <row r="1" spans="1:30" ht="18.75" customHeight="1" thickBot="1">
      <c r="A1" s="79"/>
      <c r="B1" s="79"/>
      <c r="C1" s="988" t="s">
        <v>1</v>
      </c>
      <c r="D1" s="988" t="s">
        <v>203</v>
      </c>
      <c r="E1" s="988" t="s">
        <v>3</v>
      </c>
      <c r="F1" s="988" t="s">
        <v>202</v>
      </c>
      <c r="G1" s="988" t="s">
        <v>5</v>
      </c>
      <c r="H1" s="988" t="s">
        <v>201</v>
      </c>
      <c r="I1" s="988" t="s">
        <v>7</v>
      </c>
      <c r="J1" s="988" t="s">
        <v>8</v>
      </c>
      <c r="K1" s="988" t="s">
        <v>9</v>
      </c>
      <c r="L1" s="988" t="s">
        <v>199</v>
      </c>
      <c r="M1" s="988" t="s">
        <v>11</v>
      </c>
      <c r="N1" s="988" t="s">
        <v>12</v>
      </c>
      <c r="O1" s="988" t="s">
        <v>49</v>
      </c>
      <c r="P1" s="988" t="s">
        <v>200</v>
      </c>
      <c r="Q1" s="988" t="s">
        <v>1494</v>
      </c>
      <c r="R1" s="988" t="s">
        <v>1523</v>
      </c>
      <c r="S1" s="988" t="s">
        <v>1573</v>
      </c>
      <c r="T1" s="988" t="s">
        <v>1629</v>
      </c>
      <c r="U1" s="988" t="s">
        <v>1659</v>
      </c>
      <c r="V1" s="988" t="s">
        <v>1429</v>
      </c>
      <c r="W1" s="988" t="s">
        <v>1754</v>
      </c>
      <c r="X1" s="988" t="s">
        <v>1883</v>
      </c>
      <c r="Y1" s="988" t="s">
        <v>1431</v>
      </c>
      <c r="Z1" s="988" t="s">
        <v>1987</v>
      </c>
      <c r="AA1" s="988" t="s">
        <v>2010</v>
      </c>
      <c r="AB1" s="988" t="s">
        <v>2132</v>
      </c>
      <c r="AC1" s="988" t="s">
        <v>2300</v>
      </c>
      <c r="AD1" s="988" t="s">
        <v>2522</v>
      </c>
    </row>
    <row r="2" spans="1:30" ht="26.25" customHeight="1" thickTop="1">
      <c r="A2" s="201" t="s">
        <v>19</v>
      </c>
      <c r="B2" s="201" t="s">
        <v>20</v>
      </c>
      <c r="C2" s="980" t="s">
        <v>21</v>
      </c>
      <c r="D2" s="980" t="s">
        <v>21</v>
      </c>
      <c r="E2" s="980" t="s">
        <v>21</v>
      </c>
      <c r="F2" s="980" t="s">
        <v>21</v>
      </c>
      <c r="G2" s="980" t="s">
        <v>21</v>
      </c>
      <c r="H2" s="980" t="s">
        <v>21</v>
      </c>
      <c r="I2" s="980" t="s">
        <v>21</v>
      </c>
      <c r="J2" s="980" t="s">
        <v>21</v>
      </c>
      <c r="K2" s="980" t="s">
        <v>21</v>
      </c>
      <c r="L2" s="980" t="s">
        <v>21</v>
      </c>
      <c r="M2" s="980" t="s">
        <v>21</v>
      </c>
      <c r="N2" s="980" t="s">
        <v>21</v>
      </c>
      <c r="O2" s="980" t="s">
        <v>21</v>
      </c>
      <c r="P2" s="980" t="s">
        <v>21</v>
      </c>
      <c r="Q2" s="980" t="s">
        <v>21</v>
      </c>
      <c r="R2" s="980" t="s">
        <v>21</v>
      </c>
      <c r="S2" s="980" t="s">
        <v>21</v>
      </c>
      <c r="T2" s="980" t="s">
        <v>21</v>
      </c>
      <c r="U2" s="980" t="s">
        <v>21</v>
      </c>
      <c r="V2" s="980" t="s">
        <v>21</v>
      </c>
      <c r="W2" s="980" t="s">
        <v>21</v>
      </c>
      <c r="X2" s="980" t="s">
        <v>21</v>
      </c>
      <c r="Y2" s="980" t="s">
        <v>21</v>
      </c>
      <c r="Z2" s="980" t="s">
        <v>21</v>
      </c>
      <c r="AA2" s="980" t="s">
        <v>21</v>
      </c>
      <c r="AB2" s="1133" t="s">
        <v>21</v>
      </c>
      <c r="AC2" s="1133" t="s">
        <v>21</v>
      </c>
      <c r="AD2" s="1133" t="s">
        <v>21</v>
      </c>
    </row>
    <row r="3" spans="1:30" ht="17.25" customHeight="1">
      <c r="A3" s="1165" t="s">
        <v>22</v>
      </c>
      <c r="B3" s="201" t="s">
        <v>24</v>
      </c>
      <c r="C3" s="92">
        <v>4292.6508199999998</v>
      </c>
      <c r="D3" s="92">
        <v>4271.5053200000002</v>
      </c>
      <c r="E3" s="92">
        <v>4238.6443099999997</v>
      </c>
      <c r="F3" s="92">
        <v>5327.9710999999998</v>
      </c>
      <c r="G3" s="92">
        <v>5183.5369899999996</v>
      </c>
      <c r="H3" s="92">
        <v>6801.3975499999997</v>
      </c>
      <c r="I3" s="92">
        <v>7666.98909</v>
      </c>
      <c r="J3" s="92">
        <v>9420.3474399999996</v>
      </c>
      <c r="K3" s="92">
        <v>8781.8461599999991</v>
      </c>
      <c r="L3" s="92">
        <v>7595.8284700000004</v>
      </c>
      <c r="M3" s="92">
        <v>8038.5159199999998</v>
      </c>
      <c r="N3" s="92">
        <v>7631.7402099999999</v>
      </c>
      <c r="O3" s="92">
        <v>8984.9862300000004</v>
      </c>
      <c r="P3" s="92">
        <v>10089.9128</v>
      </c>
      <c r="Q3" s="92">
        <v>10062.026900000001</v>
      </c>
      <c r="R3" s="92">
        <v>10729.5906</v>
      </c>
      <c r="S3" s="92">
        <v>11508.356900000001</v>
      </c>
      <c r="T3" s="92">
        <v>11437.399100000001</v>
      </c>
      <c r="U3" s="92">
        <v>12878.065500000001</v>
      </c>
      <c r="V3" s="92">
        <v>13641.2307</v>
      </c>
      <c r="W3" s="92">
        <v>13117.873</v>
      </c>
      <c r="X3" s="92">
        <v>14835.0236</v>
      </c>
      <c r="Y3" s="92">
        <v>17353.607899999999</v>
      </c>
      <c r="Z3" s="92">
        <v>19695.6391</v>
      </c>
      <c r="AA3" s="92">
        <v>20292.9493</v>
      </c>
      <c r="AB3" s="92">
        <v>27260.916099999999</v>
      </c>
      <c r="AC3" s="92">
        <v>40479.582999999999</v>
      </c>
      <c r="AD3" s="92">
        <v>59106.151899999997</v>
      </c>
    </row>
    <row r="4" spans="1:30" ht="17.25" customHeight="1">
      <c r="A4" s="1166"/>
      <c r="B4" s="201" t="s">
        <v>25</v>
      </c>
      <c r="C4" s="92">
        <v>86081.770199999999</v>
      </c>
      <c r="D4" s="92">
        <v>85551.720100000006</v>
      </c>
      <c r="E4" s="92">
        <v>85372.268100000001</v>
      </c>
      <c r="F4" s="92">
        <v>98476.154200000004</v>
      </c>
      <c r="G4" s="92">
        <v>98388.611099999995</v>
      </c>
      <c r="H4" s="92">
        <v>125760.16800000001</v>
      </c>
      <c r="I4" s="92">
        <v>146264.02100000001</v>
      </c>
      <c r="J4" s="92">
        <v>171782.35200000001</v>
      </c>
      <c r="K4" s="92">
        <v>159802.747</v>
      </c>
      <c r="L4" s="92">
        <v>141205.76000000001</v>
      </c>
      <c r="M4" s="92">
        <v>148227.45600000001</v>
      </c>
      <c r="N4" s="92">
        <v>141112.633</v>
      </c>
      <c r="O4" s="92">
        <v>161030.94699999999</v>
      </c>
      <c r="P4" s="92">
        <v>184182.52299999999</v>
      </c>
      <c r="Q4" s="92">
        <v>192759.57699999999</v>
      </c>
      <c r="R4" s="92">
        <v>209497.04500000001</v>
      </c>
      <c r="S4" s="92">
        <v>227165.62899999999</v>
      </c>
      <c r="T4" s="92">
        <v>238561.00899999999</v>
      </c>
      <c r="U4" s="92">
        <v>270769.11300000001</v>
      </c>
      <c r="V4" s="92">
        <v>275883.66800000001</v>
      </c>
      <c r="W4" s="92">
        <v>273210.48200000002</v>
      </c>
      <c r="X4" s="92">
        <v>316589.77500000002</v>
      </c>
      <c r="Y4" s="92">
        <v>367714.848</v>
      </c>
      <c r="Z4" s="92">
        <v>429635.09299999999</v>
      </c>
      <c r="AA4" s="92">
        <v>458032.47700000001</v>
      </c>
      <c r="AB4" s="92">
        <v>610701.24</v>
      </c>
      <c r="AC4" s="92">
        <v>864067.71400000004</v>
      </c>
      <c r="AD4" s="92">
        <v>1109531.6299999999</v>
      </c>
    </row>
    <row r="5" spans="1:30" ht="17.25" customHeight="1">
      <c r="A5" s="1166"/>
      <c r="B5" s="201" t="s">
        <v>26</v>
      </c>
      <c r="C5" s="92">
        <v>12854.6999</v>
      </c>
      <c r="D5" s="92">
        <v>12443.6412</v>
      </c>
      <c r="E5" s="92">
        <v>12713.923500000001</v>
      </c>
      <c r="F5" s="92">
        <v>13413.7153</v>
      </c>
      <c r="G5" s="92">
        <v>13066.59</v>
      </c>
      <c r="H5" s="92">
        <v>14190.0818</v>
      </c>
      <c r="I5" s="92">
        <v>19740.047600000002</v>
      </c>
      <c r="J5" s="92">
        <v>20435.253499999999</v>
      </c>
      <c r="K5" s="92">
        <v>19853.051200000002</v>
      </c>
      <c r="L5" s="92">
        <v>18759.8037</v>
      </c>
      <c r="M5" s="92">
        <v>20632.131600000001</v>
      </c>
      <c r="N5" s="92">
        <v>20863.252100000002</v>
      </c>
      <c r="O5" s="92">
        <v>23012.071800000002</v>
      </c>
      <c r="P5" s="92">
        <v>28325.492600000001</v>
      </c>
      <c r="Q5" s="92">
        <v>32920.703399999999</v>
      </c>
      <c r="R5" s="92">
        <v>38496.313199999997</v>
      </c>
      <c r="S5" s="92">
        <v>40644.124400000001</v>
      </c>
      <c r="T5" s="92">
        <v>48339.8465</v>
      </c>
      <c r="U5" s="92">
        <v>58808.279000000002</v>
      </c>
      <c r="V5" s="92">
        <v>54848.3105</v>
      </c>
      <c r="W5" s="92">
        <v>58684.501499999998</v>
      </c>
      <c r="X5" s="92">
        <v>74726.587499999994</v>
      </c>
      <c r="Y5" s="92">
        <v>85455.527000000002</v>
      </c>
      <c r="Z5" s="92">
        <v>103706.833</v>
      </c>
      <c r="AA5" s="92">
        <v>117812.573</v>
      </c>
      <c r="AB5" s="92">
        <v>158319.42000000001</v>
      </c>
      <c r="AC5" s="92">
        <v>213223.33199999999</v>
      </c>
      <c r="AD5" s="92">
        <v>270251.79800000001</v>
      </c>
    </row>
    <row r="6" spans="1:30" ht="17.25" customHeight="1">
      <c r="A6" s="1166"/>
      <c r="B6" s="201" t="s">
        <v>27</v>
      </c>
      <c r="C6" s="92">
        <v>30533.6188</v>
      </c>
      <c r="D6" s="92">
        <v>30279.281900000002</v>
      </c>
      <c r="E6" s="92">
        <v>29677.914100000002</v>
      </c>
      <c r="F6" s="92">
        <v>33290.870000000003</v>
      </c>
      <c r="G6" s="92">
        <v>31930.2107</v>
      </c>
      <c r="H6" s="92">
        <v>40140.760799999996</v>
      </c>
      <c r="I6" s="92">
        <v>46920.139799999997</v>
      </c>
      <c r="J6" s="92">
        <v>54695.414299999997</v>
      </c>
      <c r="K6" s="92">
        <v>51171.512199999997</v>
      </c>
      <c r="L6" s="92">
        <v>45372.606699999997</v>
      </c>
      <c r="M6" s="92">
        <v>47999.583899999998</v>
      </c>
      <c r="N6" s="92">
        <v>45589.952100000002</v>
      </c>
      <c r="O6" s="92">
        <v>51522.765399999997</v>
      </c>
      <c r="P6" s="92">
        <v>58900.006600000001</v>
      </c>
      <c r="Q6" s="92">
        <v>61643.066800000001</v>
      </c>
      <c r="R6" s="92">
        <v>66450.537100000001</v>
      </c>
      <c r="S6" s="92">
        <v>68698.239000000001</v>
      </c>
      <c r="T6" s="92">
        <v>71894.621899999998</v>
      </c>
      <c r="U6" s="92">
        <v>81196.890400000004</v>
      </c>
      <c r="V6" s="92">
        <v>82607.062399999995</v>
      </c>
      <c r="W6" s="92">
        <v>81709.298699999999</v>
      </c>
      <c r="X6" s="92">
        <v>94715.743900000001</v>
      </c>
      <c r="Y6" s="92">
        <v>109369.424</v>
      </c>
      <c r="Z6" s="92">
        <v>127714.24099999999</v>
      </c>
      <c r="AA6" s="92">
        <v>136699.09400000001</v>
      </c>
      <c r="AB6" s="92">
        <v>183856.23300000001</v>
      </c>
      <c r="AC6" s="92">
        <v>262199.364</v>
      </c>
      <c r="AD6" s="92">
        <v>336879.59100000001</v>
      </c>
    </row>
    <row r="7" spans="1:30" ht="17.25" customHeight="1">
      <c r="A7" s="1166"/>
      <c r="B7" s="201" t="s">
        <v>28</v>
      </c>
      <c r="C7" s="92">
        <v>17271.356500000002</v>
      </c>
      <c r="D7" s="92">
        <v>16734.8406</v>
      </c>
      <c r="E7" s="92">
        <v>17296.1227</v>
      </c>
      <c r="F7" s="92">
        <v>18519.798599999998</v>
      </c>
      <c r="G7" s="92">
        <v>18438.546600000001</v>
      </c>
      <c r="H7" s="92">
        <v>20050.939600000002</v>
      </c>
      <c r="I7" s="92">
        <v>27930.500800000002</v>
      </c>
      <c r="J7" s="92">
        <v>28941.569299999999</v>
      </c>
      <c r="K7" s="92">
        <v>28164.798699999999</v>
      </c>
      <c r="L7" s="92">
        <v>26636.888800000001</v>
      </c>
      <c r="M7" s="92">
        <v>29335.092799999999</v>
      </c>
      <c r="N7" s="92">
        <v>29756.403399999999</v>
      </c>
      <c r="O7" s="92">
        <v>32968.792800000003</v>
      </c>
      <c r="P7" s="92">
        <v>40652.693800000001</v>
      </c>
      <c r="Q7" s="92">
        <v>47534.928399999997</v>
      </c>
      <c r="R7" s="92">
        <v>56261.366399999999</v>
      </c>
      <c r="S7" s="92">
        <v>60369.227800000001</v>
      </c>
      <c r="T7" s="92">
        <v>72125.413700000005</v>
      </c>
      <c r="U7" s="92">
        <v>87852.430099999998</v>
      </c>
      <c r="V7" s="92">
        <v>81993.450500000006</v>
      </c>
      <c r="W7" s="92">
        <v>87779.533299999996</v>
      </c>
      <c r="X7" s="92">
        <v>111891.461</v>
      </c>
      <c r="Y7" s="92">
        <v>128090.992</v>
      </c>
      <c r="Z7" s="92">
        <v>155685.06400000001</v>
      </c>
      <c r="AA7" s="92">
        <v>177080.4</v>
      </c>
      <c r="AB7" s="92">
        <v>238107.38</v>
      </c>
      <c r="AC7" s="92">
        <v>322025.44900000002</v>
      </c>
      <c r="AD7" s="92">
        <v>409243.18</v>
      </c>
    </row>
    <row r="8" spans="1:30" ht="17.25" customHeight="1">
      <c r="A8" s="1166"/>
      <c r="B8" s="201" t="s">
        <v>45</v>
      </c>
      <c r="C8" s="92">
        <v>96289.987200000003</v>
      </c>
      <c r="D8" s="92">
        <v>95523.894499999995</v>
      </c>
      <c r="E8" s="92">
        <v>95227.471099999995</v>
      </c>
      <c r="F8" s="92">
        <v>108872.856</v>
      </c>
      <c r="G8" s="92">
        <v>108830.777</v>
      </c>
      <c r="H8" s="92">
        <v>136910.603</v>
      </c>
      <c r="I8" s="92">
        <v>160538.23000000001</v>
      </c>
      <c r="J8" s="92">
        <v>187778.921</v>
      </c>
      <c r="K8" s="92">
        <v>175713.14499999999</v>
      </c>
      <c r="L8" s="92">
        <v>156083.147</v>
      </c>
      <c r="M8" s="92">
        <v>165575.09599999999</v>
      </c>
      <c r="N8" s="92">
        <v>157387.48800000001</v>
      </c>
      <c r="O8" s="92">
        <v>178659.04699999999</v>
      </c>
      <c r="P8" s="92">
        <v>204375.30300000001</v>
      </c>
      <c r="Q8" s="92">
        <v>215091.614</v>
      </c>
      <c r="R8" s="92">
        <v>234879.41099999999</v>
      </c>
      <c r="S8" s="92">
        <v>253056.791</v>
      </c>
      <c r="T8" s="92">
        <v>266127.20699999999</v>
      </c>
      <c r="U8" s="92">
        <v>302103.54800000001</v>
      </c>
      <c r="V8" s="92">
        <v>308314.88</v>
      </c>
      <c r="W8" s="92">
        <v>304997.00400000002</v>
      </c>
      <c r="X8" s="92">
        <v>353996.72100000002</v>
      </c>
      <c r="Y8" s="92">
        <v>409807.77100000001</v>
      </c>
      <c r="Z8" s="92">
        <v>478755.66399999999</v>
      </c>
      <c r="AA8" s="92">
        <v>512900.47200000001</v>
      </c>
      <c r="AB8" s="92">
        <v>690036.94700000004</v>
      </c>
      <c r="AC8" s="92">
        <v>986759.20200000005</v>
      </c>
      <c r="AD8" s="92">
        <v>1270627.1100000001</v>
      </c>
    </row>
    <row r="9" spans="1:30" ht="17.25" customHeight="1">
      <c r="A9" s="1167"/>
      <c r="B9" s="201" t="s">
        <v>29</v>
      </c>
      <c r="C9" s="92">
        <v>4036.2802700000002</v>
      </c>
      <c r="D9" s="92">
        <v>4029.7515199999998</v>
      </c>
      <c r="E9" s="92">
        <v>3999.6615000000002</v>
      </c>
      <c r="F9" s="92">
        <v>4636.1419299999998</v>
      </c>
      <c r="G9" s="92">
        <v>4605.2127899999996</v>
      </c>
      <c r="H9" s="92">
        <v>5991.2206999999999</v>
      </c>
      <c r="I9" s="92">
        <v>6872.1514800000004</v>
      </c>
      <c r="J9" s="92">
        <v>8316.0057799999995</v>
      </c>
      <c r="K9" s="92">
        <v>7719.5627199999999</v>
      </c>
      <c r="L9" s="92">
        <v>6737.3720000000003</v>
      </c>
      <c r="M9" s="92">
        <v>7104.78442</v>
      </c>
      <c r="N9" s="92">
        <v>6697.2226199999996</v>
      </c>
      <c r="O9" s="92">
        <v>7668.2855799999998</v>
      </c>
      <c r="P9" s="92">
        <v>8656.2180800000006</v>
      </c>
      <c r="Q9" s="92">
        <v>8880.5226600000005</v>
      </c>
      <c r="R9" s="92">
        <v>9539.6723600000005</v>
      </c>
      <c r="S9" s="92">
        <v>10306.939</v>
      </c>
      <c r="T9" s="92">
        <v>10520.113799999999</v>
      </c>
      <c r="U9" s="92">
        <v>11715.042299999999</v>
      </c>
      <c r="V9" s="92">
        <v>12362.283600000001</v>
      </c>
      <c r="W9" s="92">
        <v>11879.990100000001</v>
      </c>
      <c r="X9" s="92">
        <v>13435.277700000001</v>
      </c>
      <c r="Y9" s="92">
        <v>15654.8706</v>
      </c>
      <c r="Z9" s="92">
        <v>18005.614699999998</v>
      </c>
      <c r="AA9" s="92">
        <v>18627.5484</v>
      </c>
      <c r="AB9" s="92">
        <v>25037.354500000001</v>
      </c>
      <c r="AC9" s="92">
        <v>36657.981800000001</v>
      </c>
      <c r="AD9" s="92">
        <v>47843.803399999997</v>
      </c>
    </row>
    <row r="10" spans="1:30" ht="17.25" customHeight="1">
      <c r="A10" s="201" t="s">
        <v>23</v>
      </c>
      <c r="B10" s="201" t="s">
        <v>30</v>
      </c>
      <c r="C10" s="92">
        <v>1096.5999999999999</v>
      </c>
      <c r="D10" s="92">
        <v>1063.8</v>
      </c>
      <c r="E10" s="92">
        <v>1106.7</v>
      </c>
      <c r="F10" s="92">
        <v>1241.6081300000001</v>
      </c>
      <c r="G10" s="92">
        <v>1222.3439800000001</v>
      </c>
      <c r="H10" s="92">
        <v>1553.2737299999999</v>
      </c>
      <c r="I10" s="92">
        <v>1878.67867</v>
      </c>
      <c r="J10" s="92">
        <v>2102.4126999999999</v>
      </c>
      <c r="K10" s="92">
        <v>1907.9493299999999</v>
      </c>
      <c r="L10" s="92">
        <v>1790.99506</v>
      </c>
      <c r="M10" s="92">
        <v>1992.07088</v>
      </c>
      <c r="N10" s="92">
        <v>1965.19939</v>
      </c>
      <c r="O10" s="92">
        <v>2257.8648800000001</v>
      </c>
      <c r="P10" s="92">
        <v>2477.8316399999999</v>
      </c>
      <c r="Q10" s="92">
        <v>2644.4414000000002</v>
      </c>
      <c r="R10" s="92">
        <v>2978.1265600000002</v>
      </c>
      <c r="S10" s="92">
        <v>3274.7777999999998</v>
      </c>
      <c r="T10" s="92">
        <v>3579.3231300000002</v>
      </c>
      <c r="U10" s="92">
        <v>4017.0419900000002</v>
      </c>
      <c r="V10" s="92">
        <v>3804.8788</v>
      </c>
      <c r="W10" s="92">
        <v>3950.0976500000002</v>
      </c>
      <c r="X10" s="92">
        <v>4558.98369</v>
      </c>
      <c r="Y10" s="92">
        <v>5301.0109400000001</v>
      </c>
      <c r="Z10" s="92">
        <v>6206.6688800000002</v>
      </c>
      <c r="AA10" s="92">
        <v>6591.3407699999998</v>
      </c>
      <c r="AB10" s="92">
        <v>8583.1783799999994</v>
      </c>
      <c r="AC10" s="92">
        <v>11112.9665</v>
      </c>
      <c r="AD10" s="92">
        <v>14179.621800000001</v>
      </c>
    </row>
    <row r="12" spans="1:30" ht="18.75" customHeight="1" thickBot="1">
      <c r="B12" s="519" t="s">
        <v>19</v>
      </c>
      <c r="C12" s="988" t="s">
        <v>1523</v>
      </c>
      <c r="D12" s="988" t="s">
        <v>1573</v>
      </c>
      <c r="E12" s="988" t="s">
        <v>1629</v>
      </c>
      <c r="F12" s="988" t="s">
        <v>1659</v>
      </c>
      <c r="G12" s="988" t="s">
        <v>1429</v>
      </c>
      <c r="H12" s="988" t="s">
        <v>1754</v>
      </c>
      <c r="I12" s="988" t="s">
        <v>1883</v>
      </c>
      <c r="J12" s="988" t="s">
        <v>1431</v>
      </c>
      <c r="K12" s="988" t="s">
        <v>1987</v>
      </c>
      <c r="L12" s="988" t="s">
        <v>2010</v>
      </c>
      <c r="M12" s="988" t="s">
        <v>2132</v>
      </c>
      <c r="N12" s="988" t="s">
        <v>2300</v>
      </c>
      <c r="O12" s="988" t="s">
        <v>2522</v>
      </c>
    </row>
    <row r="13" spans="1:30" ht="17.25" customHeight="1" thickTop="1">
      <c r="B13" s="519" t="s">
        <v>45</v>
      </c>
      <c r="C13" s="992">
        <v>234879.41099999999</v>
      </c>
      <c r="D13" s="992">
        <v>253056.791</v>
      </c>
      <c r="E13" s="992">
        <v>266127.20699999999</v>
      </c>
      <c r="F13" s="992">
        <v>302103.54800000001</v>
      </c>
      <c r="G13" s="992">
        <v>308314.88</v>
      </c>
      <c r="H13" s="992">
        <v>304997.00400000002</v>
      </c>
      <c r="I13" s="992">
        <v>353996.72100000002</v>
      </c>
      <c r="J13" s="992">
        <v>409807.77100000001</v>
      </c>
      <c r="K13" s="992">
        <v>478755.66399999999</v>
      </c>
      <c r="L13" s="992">
        <v>512900.47200000001</v>
      </c>
      <c r="M13" s="992">
        <v>690036.94700000004</v>
      </c>
      <c r="N13" s="992">
        <v>986759.20200000005</v>
      </c>
      <c r="O13" s="992">
        <v>1270627.1100000001</v>
      </c>
    </row>
    <row r="14" spans="1:30" ht="17.25" customHeight="1">
      <c r="B14" s="519" t="s">
        <v>30</v>
      </c>
      <c r="C14" s="92">
        <v>2978.1265600000002</v>
      </c>
      <c r="D14" s="92">
        <v>3274.7777999999998</v>
      </c>
      <c r="E14" s="92">
        <v>3579.3231300000002</v>
      </c>
      <c r="F14" s="92">
        <v>4017.0419900000002</v>
      </c>
      <c r="G14" s="92">
        <v>3804.8788</v>
      </c>
      <c r="H14" s="92">
        <v>3950.0976500000002</v>
      </c>
      <c r="I14" s="92">
        <v>4558.98369</v>
      </c>
      <c r="J14" s="92">
        <v>5301.0109400000001</v>
      </c>
      <c r="K14" s="92">
        <v>6206.6688800000002</v>
      </c>
      <c r="L14" s="92">
        <v>6591.3407699999998</v>
      </c>
      <c r="M14" s="92">
        <v>8583.1783799999994</v>
      </c>
      <c r="N14" s="92">
        <v>11112.9665</v>
      </c>
      <c r="O14" s="92">
        <v>14179.621800000001</v>
      </c>
    </row>
    <row r="17" spans="1:7" ht="34.5" customHeight="1"/>
    <row r="29" spans="1:7" ht="21" customHeight="1" thickBot="1"/>
    <row r="30" spans="1:7" ht="21" customHeight="1" thickBot="1">
      <c r="A30" s="1168" t="s">
        <v>19</v>
      </c>
      <c r="B30" s="1158" t="s">
        <v>20</v>
      </c>
      <c r="C30" s="1160" t="s">
        <v>230</v>
      </c>
      <c r="D30" s="1160"/>
      <c r="E30" s="1160"/>
      <c r="F30" s="1160" t="s">
        <v>231</v>
      </c>
      <c r="G30" s="1161"/>
    </row>
    <row r="31" spans="1:7" ht="29.25" customHeight="1" thickBot="1">
      <c r="A31" s="1169"/>
      <c r="B31" s="1170"/>
      <c r="C31" s="1104" t="s">
        <v>2523</v>
      </c>
      <c r="D31" s="1105" t="s">
        <v>2301</v>
      </c>
      <c r="E31" s="1105" t="s">
        <v>2011</v>
      </c>
      <c r="F31" s="256" t="s">
        <v>232</v>
      </c>
      <c r="G31" s="1134" t="s">
        <v>1756</v>
      </c>
    </row>
    <row r="32" spans="1:7" ht="21" customHeight="1">
      <c r="A32" s="1162" t="s">
        <v>17</v>
      </c>
      <c r="B32" s="257" t="s">
        <v>1757</v>
      </c>
      <c r="C32" s="1028">
        <v>1270627.1100000001</v>
      </c>
      <c r="D32" s="1029">
        <v>986759.20200000005</v>
      </c>
      <c r="E32" s="1029">
        <v>512900.47200000001</v>
      </c>
      <c r="F32" s="1030">
        <v>0.28767698079191573</v>
      </c>
      <c r="G32" s="1144">
        <v>1.4773365971868322</v>
      </c>
    </row>
    <row r="33" spans="1:7" ht="21" customHeight="1">
      <c r="A33" s="1163"/>
      <c r="B33" s="257" t="s">
        <v>28</v>
      </c>
      <c r="C33" s="1028">
        <v>409243.18</v>
      </c>
      <c r="D33" s="1029">
        <v>322025.44900000002</v>
      </c>
      <c r="E33" s="1029">
        <v>177080.4</v>
      </c>
      <c r="F33" s="1030">
        <v>0.27084111293328239</v>
      </c>
      <c r="G33" s="1144">
        <v>1.3110585925940987</v>
      </c>
    </row>
    <row r="34" spans="1:7" ht="21" customHeight="1" thickBot="1">
      <c r="A34" s="1164"/>
      <c r="B34" s="257" t="s">
        <v>1758</v>
      </c>
      <c r="C34" s="1028">
        <v>336879.59100000001</v>
      </c>
      <c r="D34" s="1031">
        <v>262199.364</v>
      </c>
      <c r="E34" s="1029">
        <v>136699.09400000001</v>
      </c>
      <c r="F34" s="1030">
        <v>0.28482230414563481</v>
      </c>
      <c r="G34" s="1144">
        <v>1.464387883946034</v>
      </c>
    </row>
    <row r="35" spans="1:7" ht="21" customHeight="1" thickBot="1">
      <c r="A35" s="258" t="s">
        <v>23</v>
      </c>
      <c r="B35" s="259" t="s">
        <v>1757</v>
      </c>
      <c r="C35" s="1032">
        <v>14179.621800000001</v>
      </c>
      <c r="D35" s="1032">
        <v>11112.9665</v>
      </c>
      <c r="E35" s="1032">
        <v>6591.3407699999998</v>
      </c>
      <c r="F35" s="1033">
        <v>0.27595289700549364</v>
      </c>
      <c r="G35" s="1145">
        <v>1.1512499952266921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C7"/>
  <sheetViews>
    <sheetView rightToLeft="1" zoomScaleNormal="100" workbookViewId="0">
      <pane xSplit="7" topLeftCell="H1" activePane="topRight" state="frozen"/>
      <selection pane="topRight" activeCell="L36" sqref="L36"/>
    </sheetView>
  </sheetViews>
  <sheetFormatPr defaultColWidth="9.140625" defaultRowHeight="15"/>
  <cols>
    <col min="1" max="1" width="19.42578125" style="667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29" s="667" customFormat="1" ht="24" customHeight="1">
      <c r="A2" s="664" t="s">
        <v>461</v>
      </c>
      <c r="B2" s="668" t="s">
        <v>157</v>
      </c>
      <c r="C2" s="668" t="s">
        <v>158</v>
      </c>
      <c r="D2" s="668" t="s">
        <v>159</v>
      </c>
      <c r="E2" s="668" t="s">
        <v>160</v>
      </c>
      <c r="F2" s="668" t="s">
        <v>161</v>
      </c>
      <c r="G2" s="668" t="s">
        <v>162</v>
      </c>
      <c r="H2" s="668" t="s">
        <v>2195</v>
      </c>
      <c r="I2" s="668" t="s">
        <v>2173</v>
      </c>
      <c r="J2" s="668" t="s">
        <v>2174</v>
      </c>
      <c r="K2" s="668" t="s">
        <v>2175</v>
      </c>
      <c r="L2" s="668" t="s">
        <v>2176</v>
      </c>
      <c r="M2" s="668" t="s">
        <v>2177</v>
      </c>
      <c r="N2" s="668" t="s">
        <v>2178</v>
      </c>
      <c r="O2" s="668" t="s">
        <v>2179</v>
      </c>
      <c r="P2" s="669" t="s">
        <v>2180</v>
      </c>
      <c r="Q2" s="670" t="s">
        <v>2181</v>
      </c>
      <c r="R2" s="670" t="s">
        <v>2182</v>
      </c>
      <c r="S2" s="670" t="s">
        <v>2183</v>
      </c>
      <c r="T2" s="670" t="s">
        <v>2184</v>
      </c>
      <c r="U2" s="668" t="s">
        <v>2185</v>
      </c>
      <c r="V2" s="668" t="s">
        <v>2186</v>
      </c>
      <c r="W2" s="668" t="s">
        <v>2187</v>
      </c>
      <c r="X2" s="668" t="s">
        <v>2188</v>
      </c>
      <c r="Y2" s="668" t="s">
        <v>2189</v>
      </c>
      <c r="Z2" s="668" t="s">
        <v>2166</v>
      </c>
      <c r="AA2" s="962" t="s">
        <v>2191</v>
      </c>
      <c r="AB2" s="668" t="s">
        <v>2344</v>
      </c>
      <c r="AC2" s="1131" t="s">
        <v>2553</v>
      </c>
    </row>
    <row r="3" spans="1:29">
      <c r="A3" s="665" t="s">
        <v>164</v>
      </c>
      <c r="B3" s="86">
        <v>12</v>
      </c>
      <c r="C3" s="86">
        <v>13</v>
      </c>
      <c r="D3" s="86">
        <v>10</v>
      </c>
      <c r="E3" s="86">
        <v>9</v>
      </c>
      <c r="F3" s="86">
        <v>6</v>
      </c>
      <c r="G3" s="86">
        <v>10</v>
      </c>
      <c r="H3" s="671">
        <v>11</v>
      </c>
      <c r="I3" s="671">
        <v>9</v>
      </c>
      <c r="J3" s="671">
        <v>9</v>
      </c>
      <c r="K3" s="671">
        <v>11</v>
      </c>
      <c r="L3" s="671">
        <v>11</v>
      </c>
      <c r="M3" s="671">
        <v>11</v>
      </c>
      <c r="N3" s="671">
        <v>11</v>
      </c>
      <c r="O3" s="706">
        <v>7</v>
      </c>
      <c r="P3" s="673">
        <v>5</v>
      </c>
      <c r="Q3" s="674">
        <v>4</v>
      </c>
      <c r="R3" s="674">
        <v>6</v>
      </c>
      <c r="S3" s="674">
        <v>6</v>
      </c>
      <c r="T3" s="674">
        <v>6</v>
      </c>
      <c r="U3" s="674">
        <v>4</v>
      </c>
      <c r="V3" s="674">
        <v>5</v>
      </c>
      <c r="W3" s="674">
        <v>5</v>
      </c>
      <c r="X3" s="674">
        <v>6</v>
      </c>
      <c r="Y3" s="674">
        <v>5</v>
      </c>
      <c r="Z3" s="674">
        <v>5</v>
      </c>
      <c r="AA3" s="959">
        <v>8</v>
      </c>
      <c r="AB3" s="1093">
        <v>7</v>
      </c>
      <c r="AC3" s="1129">
        <v>5</v>
      </c>
    </row>
    <row r="4" spans="1:29" ht="15" customHeight="1">
      <c r="A4" s="665" t="s">
        <v>165</v>
      </c>
      <c r="B4" s="86">
        <v>23</v>
      </c>
      <c r="C4" s="86">
        <v>23</v>
      </c>
      <c r="D4" s="86">
        <v>34</v>
      </c>
      <c r="E4" s="86">
        <v>49</v>
      </c>
      <c r="F4" s="86">
        <v>84</v>
      </c>
      <c r="G4" s="86">
        <v>20</v>
      </c>
      <c r="H4" s="671">
        <v>45</v>
      </c>
      <c r="I4" s="671">
        <v>19</v>
      </c>
      <c r="J4" s="671">
        <v>22</v>
      </c>
      <c r="K4" s="671">
        <v>13</v>
      </c>
      <c r="L4" s="671">
        <v>24</v>
      </c>
      <c r="M4" s="671">
        <v>14</v>
      </c>
      <c r="N4" s="671">
        <v>29</v>
      </c>
      <c r="O4" s="706">
        <v>18</v>
      </c>
      <c r="P4" s="673">
        <v>33</v>
      </c>
      <c r="Q4" s="671">
        <v>35</v>
      </c>
      <c r="R4" s="671">
        <v>71</v>
      </c>
      <c r="S4" s="671">
        <v>18</v>
      </c>
      <c r="T4" s="671">
        <v>13</v>
      </c>
      <c r="U4" s="671">
        <v>15</v>
      </c>
      <c r="V4" s="671">
        <v>18</v>
      </c>
      <c r="W4" s="671">
        <v>22</v>
      </c>
      <c r="X4" s="671">
        <v>20</v>
      </c>
      <c r="Y4" s="671">
        <v>22</v>
      </c>
      <c r="Z4" s="671">
        <v>29</v>
      </c>
      <c r="AA4" s="957">
        <v>44</v>
      </c>
      <c r="AB4" s="86">
        <v>36</v>
      </c>
      <c r="AC4" s="1127">
        <v>56</v>
      </c>
    </row>
    <row r="5" spans="1:29" ht="15" customHeight="1">
      <c r="A5" s="665" t="s">
        <v>166</v>
      </c>
      <c r="B5" s="86">
        <v>82</v>
      </c>
      <c r="C5" s="86">
        <v>21</v>
      </c>
      <c r="D5" s="86">
        <v>92</v>
      </c>
      <c r="E5" s="86">
        <v>111</v>
      </c>
      <c r="F5" s="86">
        <v>137</v>
      </c>
      <c r="G5" s="86">
        <v>109</v>
      </c>
      <c r="H5" s="671">
        <v>205</v>
      </c>
      <c r="I5" s="671">
        <v>250</v>
      </c>
      <c r="J5" s="671">
        <v>83</v>
      </c>
      <c r="K5" s="671">
        <v>62</v>
      </c>
      <c r="L5" s="671">
        <v>77</v>
      </c>
      <c r="M5" s="671">
        <v>59</v>
      </c>
      <c r="N5" s="671">
        <v>98</v>
      </c>
      <c r="O5" s="706">
        <v>68</v>
      </c>
      <c r="P5" s="673">
        <v>95</v>
      </c>
      <c r="Q5" s="671">
        <v>168</v>
      </c>
      <c r="R5" s="671">
        <v>162</v>
      </c>
      <c r="S5" s="671">
        <v>54</v>
      </c>
      <c r="T5" s="671">
        <v>107</v>
      </c>
      <c r="U5" s="671">
        <v>95</v>
      </c>
      <c r="V5" s="671">
        <v>59</v>
      </c>
      <c r="W5" s="671">
        <v>116</v>
      </c>
      <c r="X5" s="671">
        <v>98</v>
      </c>
      <c r="Y5" s="671">
        <v>130</v>
      </c>
      <c r="Z5" s="671">
        <v>135</v>
      </c>
      <c r="AA5" s="957">
        <v>121</v>
      </c>
      <c r="AB5" s="86">
        <v>226</v>
      </c>
      <c r="AC5" s="1127">
        <v>147</v>
      </c>
    </row>
    <row r="6" spans="1:29" ht="15" customHeight="1">
      <c r="A6" s="665" t="s">
        <v>48</v>
      </c>
      <c r="B6" s="86">
        <f t="shared" ref="B6:N6" si="0">B5+B4+B3</f>
        <v>117</v>
      </c>
      <c r="C6" s="86">
        <f t="shared" si="0"/>
        <v>57</v>
      </c>
      <c r="D6" s="86">
        <f t="shared" si="0"/>
        <v>136</v>
      </c>
      <c r="E6" s="86">
        <f t="shared" si="0"/>
        <v>169</v>
      </c>
      <c r="F6" s="86">
        <f t="shared" si="0"/>
        <v>227</v>
      </c>
      <c r="G6" s="86">
        <f t="shared" si="0"/>
        <v>139</v>
      </c>
      <c r="H6" s="671">
        <f t="shared" si="0"/>
        <v>261</v>
      </c>
      <c r="I6" s="671">
        <f t="shared" si="0"/>
        <v>278</v>
      </c>
      <c r="J6" s="671">
        <f t="shared" si="0"/>
        <v>114</v>
      </c>
      <c r="K6" s="671">
        <f t="shared" si="0"/>
        <v>86</v>
      </c>
      <c r="L6" s="671">
        <f t="shared" si="0"/>
        <v>112</v>
      </c>
      <c r="M6" s="671">
        <f t="shared" si="0"/>
        <v>84</v>
      </c>
      <c r="N6" s="671">
        <f t="shared" si="0"/>
        <v>138</v>
      </c>
      <c r="O6" s="706">
        <v>93</v>
      </c>
      <c r="P6" s="675">
        <f t="shared" ref="P6:V6" si="1">SUM(P3:P5)</f>
        <v>133</v>
      </c>
      <c r="Q6" s="675">
        <f t="shared" si="1"/>
        <v>207</v>
      </c>
      <c r="R6" s="672">
        <f t="shared" si="1"/>
        <v>239</v>
      </c>
      <c r="S6" s="672">
        <f t="shared" si="1"/>
        <v>78</v>
      </c>
      <c r="T6" s="672">
        <f t="shared" si="1"/>
        <v>126</v>
      </c>
      <c r="U6" s="672">
        <f t="shared" si="1"/>
        <v>114</v>
      </c>
      <c r="V6" s="672">
        <f t="shared" si="1"/>
        <v>82</v>
      </c>
      <c r="W6" s="672">
        <f t="shared" ref="W6:X6" si="2">SUM(W3:W5)</f>
        <v>143</v>
      </c>
      <c r="X6" s="672">
        <f t="shared" si="2"/>
        <v>124</v>
      </c>
      <c r="Y6" s="672">
        <f>Y3+Y4+Y5</f>
        <v>157</v>
      </c>
      <c r="Z6" s="672">
        <f>Z3+Z4+Z5</f>
        <v>169</v>
      </c>
      <c r="AA6" s="958">
        <f>AA3+AA4+AA5</f>
        <v>173</v>
      </c>
      <c r="AB6" s="1094">
        <f>AB3+AB4+AB5</f>
        <v>269</v>
      </c>
      <c r="AC6" s="1128">
        <f>AC3+AC4+AC5</f>
        <v>208</v>
      </c>
    </row>
    <row r="7" spans="1:29" ht="15" customHeight="1">
      <c r="A7" s="666" t="s">
        <v>1571</v>
      </c>
      <c r="B7" s="87">
        <v>2.8</v>
      </c>
      <c r="C7" s="87">
        <v>1.8</v>
      </c>
      <c r="D7" s="87">
        <v>3.5</v>
      </c>
      <c r="E7" s="87">
        <v>2.9</v>
      </c>
      <c r="F7" s="87">
        <v>3.5</v>
      </c>
      <c r="G7" s="87">
        <v>2.1</v>
      </c>
      <c r="H7" s="676">
        <v>2</v>
      </c>
      <c r="I7" s="676">
        <v>3</v>
      </c>
      <c r="J7" s="677">
        <v>1.9</v>
      </c>
      <c r="K7" s="677">
        <v>2.2999999999999998</v>
      </c>
      <c r="L7" s="677">
        <v>2.9</v>
      </c>
      <c r="M7" s="677">
        <v>2.8</v>
      </c>
      <c r="N7" s="677">
        <v>3.5</v>
      </c>
      <c r="O7" s="707">
        <v>2.6</v>
      </c>
      <c r="P7" s="678">
        <v>3.07</v>
      </c>
      <c r="Q7" s="677">
        <v>3.57</v>
      </c>
      <c r="R7" s="677">
        <v>3.51</v>
      </c>
      <c r="S7" s="677">
        <v>2.4</v>
      </c>
      <c r="T7" s="677">
        <v>2.5</v>
      </c>
      <c r="U7" s="677">
        <v>2.9</v>
      </c>
      <c r="V7" s="677">
        <v>2.2000000000000002</v>
      </c>
      <c r="W7" s="677">
        <v>2.8</v>
      </c>
      <c r="X7" s="677">
        <v>3</v>
      </c>
      <c r="Y7" s="677">
        <v>2.8</v>
      </c>
      <c r="Z7" s="677">
        <v>2.7</v>
      </c>
      <c r="AA7" s="960">
        <v>2.7</v>
      </c>
      <c r="AB7" s="1095">
        <v>3.2256637168141591</v>
      </c>
      <c r="AC7" s="1130">
        <v>2.88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K100"/>
  <sheetViews>
    <sheetView rightToLeft="1" topLeftCell="A7" zoomScaleNormal="100" workbookViewId="0">
      <pane xSplit="1" topLeftCell="V1" activePane="topRight" state="frozen"/>
      <selection activeCell="A4" sqref="A4"/>
      <selection pane="topRight" activeCell="X16" sqref="X16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36" ht="19.5" customHeight="1">
      <c r="G2" s="8"/>
      <c r="L2" s="8"/>
      <c r="O2" s="8"/>
    </row>
    <row r="3" spans="1:36" ht="35.25" customHeight="1">
      <c r="A3" s="712" t="s">
        <v>2329</v>
      </c>
      <c r="B3" s="712" t="s">
        <v>63</v>
      </c>
      <c r="C3" s="712" t="s">
        <v>64</v>
      </c>
      <c r="D3" s="712" t="s">
        <v>65</v>
      </c>
      <c r="E3" s="712" t="s">
        <v>66</v>
      </c>
      <c r="F3" s="712" t="s">
        <v>67</v>
      </c>
      <c r="G3" s="712" t="s">
        <v>68</v>
      </c>
      <c r="H3" s="712" t="s">
        <v>69</v>
      </c>
      <c r="I3" s="712" t="s">
        <v>70</v>
      </c>
      <c r="J3" s="712" t="s">
        <v>71</v>
      </c>
      <c r="K3" s="712" t="s">
        <v>72</v>
      </c>
      <c r="L3" s="712" t="s">
        <v>73</v>
      </c>
      <c r="M3" s="712" t="s">
        <v>74</v>
      </c>
      <c r="N3" s="712" t="s">
        <v>75</v>
      </c>
      <c r="O3" s="712" t="s">
        <v>76</v>
      </c>
      <c r="P3" s="712" t="s">
        <v>77</v>
      </c>
      <c r="Q3" s="712" t="s">
        <v>78</v>
      </c>
      <c r="R3" s="712" t="s">
        <v>79</v>
      </c>
      <c r="S3" s="712" t="s">
        <v>80</v>
      </c>
      <c r="T3" s="712" t="s">
        <v>81</v>
      </c>
      <c r="U3" s="712" t="s">
        <v>82</v>
      </c>
      <c r="V3" s="712" t="s">
        <v>330</v>
      </c>
      <c r="W3" s="712" t="s">
        <v>1499</v>
      </c>
      <c r="X3" s="712" t="s">
        <v>1569</v>
      </c>
      <c r="Y3" s="712" t="s">
        <v>1610</v>
      </c>
      <c r="Z3" s="712" t="s">
        <v>1634</v>
      </c>
      <c r="AA3" s="712" t="s">
        <v>1686</v>
      </c>
      <c r="AB3" s="712" t="s">
        <v>1745</v>
      </c>
      <c r="AC3" s="712" t="s">
        <v>1812</v>
      </c>
      <c r="AD3" s="712" t="s">
        <v>1910</v>
      </c>
      <c r="AE3" s="712" t="s">
        <v>1947</v>
      </c>
      <c r="AF3" s="712" t="s">
        <v>2029</v>
      </c>
      <c r="AG3" s="712" t="s">
        <v>2060</v>
      </c>
      <c r="AH3" s="712" t="s">
        <v>2154</v>
      </c>
      <c r="AI3" s="712" t="s">
        <v>2328</v>
      </c>
      <c r="AJ3" s="712" t="s">
        <v>2552</v>
      </c>
    </row>
    <row r="4" spans="1:36" ht="17.25" customHeight="1">
      <c r="A4" s="113" t="s">
        <v>83</v>
      </c>
      <c r="B4" s="1053" t="s">
        <v>182</v>
      </c>
      <c r="C4" s="1002">
        <v>1413</v>
      </c>
      <c r="D4" s="1002">
        <v>2555</v>
      </c>
      <c r="E4" s="1002">
        <v>1500</v>
      </c>
      <c r="F4" s="1002">
        <v>3000</v>
      </c>
      <c r="G4" s="1002">
        <v>3700</v>
      </c>
      <c r="H4" s="1002">
        <v>5500</v>
      </c>
      <c r="I4" s="1002">
        <v>850</v>
      </c>
      <c r="J4" s="1002">
        <v>0</v>
      </c>
      <c r="K4" s="1002">
        <v>0</v>
      </c>
      <c r="L4" s="1002">
        <v>0</v>
      </c>
      <c r="M4" s="1002">
        <v>0</v>
      </c>
      <c r="N4" s="1002">
        <v>0</v>
      </c>
      <c r="O4" s="1002">
        <v>0</v>
      </c>
      <c r="P4" s="1002">
        <v>0</v>
      </c>
      <c r="Q4" s="1002">
        <v>0</v>
      </c>
      <c r="R4" s="1002">
        <v>0</v>
      </c>
      <c r="S4" s="1002">
        <v>0</v>
      </c>
      <c r="T4" s="1002">
        <v>0</v>
      </c>
      <c r="U4" s="1002">
        <v>1200</v>
      </c>
      <c r="V4" s="1002">
        <v>0</v>
      </c>
      <c r="W4" s="1002" t="s">
        <v>334</v>
      </c>
      <c r="X4" s="1002">
        <v>0</v>
      </c>
      <c r="Y4" s="1002">
        <v>0</v>
      </c>
      <c r="Z4" s="1002">
        <v>0</v>
      </c>
      <c r="AA4" s="1002">
        <v>0</v>
      </c>
      <c r="AB4" s="1002">
        <v>0</v>
      </c>
      <c r="AC4" s="1002">
        <v>2000</v>
      </c>
      <c r="AD4" s="1002">
        <v>2000</v>
      </c>
      <c r="AE4" s="1002">
        <v>2000</v>
      </c>
      <c r="AF4" s="1002">
        <v>2000</v>
      </c>
      <c r="AG4" s="1002">
        <v>2000</v>
      </c>
      <c r="AH4" s="1002">
        <v>0</v>
      </c>
      <c r="AI4" s="1002">
        <v>0</v>
      </c>
      <c r="AJ4" s="1002">
        <v>0</v>
      </c>
    </row>
    <row r="5" spans="1:36" ht="25.5" customHeight="1">
      <c r="A5" s="113" t="s">
        <v>2330</v>
      </c>
      <c r="B5" s="1053" t="s">
        <v>182</v>
      </c>
      <c r="C5" s="1002">
        <v>98324</v>
      </c>
      <c r="D5" s="1002">
        <v>85878</v>
      </c>
      <c r="E5" s="1002">
        <v>162265</v>
      </c>
      <c r="F5" s="1002">
        <v>244615</v>
      </c>
      <c r="G5" s="1002">
        <v>256822</v>
      </c>
      <c r="H5" s="1002">
        <v>175523</v>
      </c>
      <c r="I5" s="1002">
        <v>173704</v>
      </c>
      <c r="J5" s="1002">
        <v>1945.8</v>
      </c>
      <c r="K5" s="1002">
        <v>9213</v>
      </c>
      <c r="L5" s="1002">
        <v>14552</v>
      </c>
      <c r="M5" s="1002">
        <v>28566</v>
      </c>
      <c r="N5" s="1002">
        <v>36976</v>
      </c>
      <c r="O5" s="1002">
        <v>87476</v>
      </c>
      <c r="P5" s="1002">
        <v>112311</v>
      </c>
      <c r="Q5" s="1002">
        <v>133794</v>
      </c>
      <c r="R5" s="1002">
        <v>127205</v>
      </c>
      <c r="S5" s="1002">
        <v>135683</v>
      </c>
      <c r="T5" s="1002">
        <v>210463</v>
      </c>
      <c r="U5" s="1002">
        <v>254684</v>
      </c>
      <c r="V5" s="1002">
        <v>0</v>
      </c>
      <c r="W5" s="1002">
        <v>5411</v>
      </c>
      <c r="X5" s="1002">
        <v>21787</v>
      </c>
      <c r="Y5" s="1002">
        <v>56009</v>
      </c>
      <c r="Z5" s="1002">
        <v>61928</v>
      </c>
      <c r="AA5" s="1002">
        <v>68973</v>
      </c>
      <c r="AB5" s="1002">
        <v>105007</v>
      </c>
      <c r="AC5" s="1002">
        <v>128440</v>
      </c>
      <c r="AD5" s="1002">
        <v>235336</v>
      </c>
      <c r="AE5" s="1002">
        <v>269267</v>
      </c>
      <c r="AF5" s="1002">
        <v>337675</v>
      </c>
      <c r="AG5" s="1002">
        <v>417737</v>
      </c>
      <c r="AH5" s="1002">
        <v>0</v>
      </c>
      <c r="AI5" s="1002">
        <v>38633</v>
      </c>
      <c r="AJ5" s="1002">
        <v>56748</v>
      </c>
    </row>
    <row r="6" spans="1:36" ht="30.75" customHeight="1">
      <c r="A6" s="113" t="s">
        <v>2331</v>
      </c>
      <c r="B6" s="1053" t="s">
        <v>182</v>
      </c>
      <c r="C6" s="1002">
        <v>0</v>
      </c>
      <c r="D6" s="1002">
        <v>28072</v>
      </c>
      <c r="E6" s="1002">
        <v>81655</v>
      </c>
      <c r="F6" s="1002">
        <v>29081</v>
      </c>
      <c r="G6" s="1002">
        <v>54440</v>
      </c>
      <c r="H6" s="1002">
        <v>50650</v>
      </c>
      <c r="I6" s="1002">
        <v>0</v>
      </c>
      <c r="J6" s="1002">
        <v>0</v>
      </c>
      <c r="K6" s="1002">
        <v>0</v>
      </c>
      <c r="L6" s="1002">
        <v>0</v>
      </c>
      <c r="M6" s="1002">
        <v>0</v>
      </c>
      <c r="N6" s="1002">
        <v>0</v>
      </c>
      <c r="O6" s="1002">
        <v>0</v>
      </c>
      <c r="P6" s="1002">
        <v>0</v>
      </c>
      <c r="Q6" s="1002">
        <v>0</v>
      </c>
      <c r="R6" s="1002">
        <v>32511</v>
      </c>
      <c r="S6" s="1002">
        <v>34549</v>
      </c>
      <c r="T6" s="1002">
        <v>38795</v>
      </c>
      <c r="U6" s="1002">
        <v>372911</v>
      </c>
      <c r="V6" s="1002">
        <v>0</v>
      </c>
      <c r="W6" s="1002" t="s">
        <v>334</v>
      </c>
      <c r="X6" s="1002">
        <v>0</v>
      </c>
      <c r="Y6" s="1002">
        <v>0</v>
      </c>
      <c r="Z6" s="1002">
        <v>0</v>
      </c>
      <c r="AA6" s="1002">
        <v>0</v>
      </c>
      <c r="AB6" s="1002">
        <v>0</v>
      </c>
      <c r="AC6" s="1002">
        <v>0</v>
      </c>
      <c r="AD6" s="1002">
        <v>0</v>
      </c>
      <c r="AE6" s="1002">
        <v>9513</v>
      </c>
      <c r="AF6" s="1002">
        <v>9761</v>
      </c>
      <c r="AG6" s="1002">
        <v>679612</v>
      </c>
      <c r="AH6" s="1002">
        <v>7002</v>
      </c>
      <c r="AI6" s="1002">
        <v>22360</v>
      </c>
      <c r="AJ6" s="1002">
        <v>32959</v>
      </c>
    </row>
    <row r="7" spans="1:36" ht="15.75" customHeight="1">
      <c r="A7" s="113" t="s">
        <v>85</v>
      </c>
      <c r="B7" s="1053" t="s">
        <v>182</v>
      </c>
      <c r="C7" s="1002">
        <v>9400</v>
      </c>
      <c r="D7" s="1002">
        <v>3536</v>
      </c>
      <c r="E7" s="1002">
        <v>21965</v>
      </c>
      <c r="F7" s="1002">
        <v>3300</v>
      </c>
      <c r="G7" s="1002">
        <v>10408</v>
      </c>
      <c r="H7" s="1002">
        <v>3593</v>
      </c>
      <c r="I7" s="1002">
        <v>5195</v>
      </c>
      <c r="J7" s="1002">
        <v>0</v>
      </c>
      <c r="K7" s="1002">
        <v>0</v>
      </c>
      <c r="L7" s="1002">
        <v>1170</v>
      </c>
      <c r="M7" s="1002">
        <v>8943</v>
      </c>
      <c r="N7" s="1002">
        <v>8943</v>
      </c>
      <c r="O7" s="1002">
        <v>9085</v>
      </c>
      <c r="P7" s="1002">
        <v>9314</v>
      </c>
      <c r="Q7" s="1002">
        <v>13777</v>
      </c>
      <c r="R7" s="1002">
        <v>14278</v>
      </c>
      <c r="S7" s="1002">
        <v>14480</v>
      </c>
      <c r="T7" s="1002">
        <v>17083</v>
      </c>
      <c r="U7" s="1002">
        <v>19282</v>
      </c>
      <c r="V7" s="1002">
        <v>0</v>
      </c>
      <c r="W7" s="1002">
        <v>4618</v>
      </c>
      <c r="X7" s="1002">
        <v>9346</v>
      </c>
      <c r="Y7" s="1002">
        <v>19867</v>
      </c>
      <c r="Z7" s="1002">
        <v>21809</v>
      </c>
      <c r="AA7" s="1002">
        <v>22599</v>
      </c>
      <c r="AB7" s="1002">
        <v>27950</v>
      </c>
      <c r="AC7" s="1002">
        <v>28274</v>
      </c>
      <c r="AD7" s="1002">
        <v>28274</v>
      </c>
      <c r="AE7" s="1002">
        <v>28274</v>
      </c>
      <c r="AF7" s="1002">
        <v>35284</v>
      </c>
      <c r="AG7" s="1002">
        <v>53005</v>
      </c>
      <c r="AH7" s="1002">
        <v>89679</v>
      </c>
      <c r="AI7" s="1002">
        <v>92183</v>
      </c>
      <c r="AJ7" s="1002">
        <v>108074</v>
      </c>
    </row>
    <row r="8" spans="1:36" ht="15.75" customHeight="1">
      <c r="A8" s="114" t="s">
        <v>1483</v>
      </c>
      <c r="B8" s="1054" t="s">
        <v>182</v>
      </c>
      <c r="C8" s="1002"/>
      <c r="D8" s="1002"/>
      <c r="E8" s="1002"/>
      <c r="F8" s="1002"/>
      <c r="G8" s="1002"/>
      <c r="H8" s="1002"/>
      <c r="I8" s="1002"/>
      <c r="J8" s="1002">
        <v>93844</v>
      </c>
      <c r="K8" s="1002">
        <v>42577</v>
      </c>
      <c r="L8" s="1002">
        <v>30197</v>
      </c>
      <c r="M8" s="1002">
        <v>21091</v>
      </c>
      <c r="N8" s="1002">
        <v>853</v>
      </c>
      <c r="O8" s="1002">
        <v>-51736</v>
      </c>
      <c r="P8" s="1002">
        <v>-20545</v>
      </c>
      <c r="Q8" s="1002">
        <v>-3583</v>
      </c>
      <c r="R8" s="1002">
        <v>20795</v>
      </c>
      <c r="S8" s="1002">
        <v>37300</v>
      </c>
      <c r="T8" s="1002">
        <v>77987</v>
      </c>
      <c r="U8" s="1002">
        <v>97010</v>
      </c>
      <c r="V8" s="1002">
        <v>37300</v>
      </c>
      <c r="W8" s="1002">
        <v>31383</v>
      </c>
      <c r="X8" s="1002">
        <v>59124</v>
      </c>
      <c r="Y8" s="1002">
        <v>77161</v>
      </c>
      <c r="Z8" s="1002">
        <v>129747</v>
      </c>
      <c r="AA8" s="1002">
        <v>190950</v>
      </c>
      <c r="AB8" s="1002">
        <v>255840</v>
      </c>
      <c r="AC8" s="1002">
        <v>273513</v>
      </c>
      <c r="AD8" s="1002">
        <v>332974</v>
      </c>
      <c r="AE8" s="1002">
        <v>387003</v>
      </c>
      <c r="AF8" s="1002">
        <v>416391</v>
      </c>
      <c r="AG8" s="1002">
        <v>489982</v>
      </c>
      <c r="AH8" s="1002">
        <v>157202</v>
      </c>
      <c r="AI8" s="1002">
        <v>478013</v>
      </c>
      <c r="AJ8" s="1002">
        <v>654119</v>
      </c>
    </row>
    <row r="9" spans="1:36" ht="15.75" customHeight="1">
      <c r="A9" s="708" t="s">
        <v>182</v>
      </c>
      <c r="B9" s="1055" t="s">
        <v>182</v>
      </c>
      <c r="C9" s="1003">
        <f t="shared" ref="C9:AG9" si="0">SUM(C4:C8)</f>
        <v>109137</v>
      </c>
      <c r="D9" s="1003">
        <f t="shared" si="0"/>
        <v>120041</v>
      </c>
      <c r="E9" s="1003">
        <f t="shared" si="0"/>
        <v>267385</v>
      </c>
      <c r="F9" s="1003">
        <f t="shared" si="0"/>
        <v>279996</v>
      </c>
      <c r="G9" s="1003">
        <f t="shared" si="0"/>
        <v>325370</v>
      </c>
      <c r="H9" s="1003">
        <f t="shared" si="0"/>
        <v>235266</v>
      </c>
      <c r="I9" s="1003">
        <f t="shared" si="0"/>
        <v>179749</v>
      </c>
      <c r="J9" s="1003">
        <f t="shared" si="0"/>
        <v>95789.8</v>
      </c>
      <c r="K9" s="1003">
        <f t="shared" si="0"/>
        <v>51790</v>
      </c>
      <c r="L9" s="1003">
        <f t="shared" si="0"/>
        <v>45919</v>
      </c>
      <c r="M9" s="1003">
        <f t="shared" si="0"/>
        <v>58600</v>
      </c>
      <c r="N9" s="1003">
        <f t="shared" si="0"/>
        <v>46772</v>
      </c>
      <c r="O9" s="1003">
        <f t="shared" si="0"/>
        <v>44825</v>
      </c>
      <c r="P9" s="1003">
        <f t="shared" si="0"/>
        <v>101080</v>
      </c>
      <c r="Q9" s="1003">
        <f t="shared" si="0"/>
        <v>143988</v>
      </c>
      <c r="R9" s="1003">
        <f t="shared" si="0"/>
        <v>194789</v>
      </c>
      <c r="S9" s="1003">
        <f t="shared" si="0"/>
        <v>222012</v>
      </c>
      <c r="T9" s="1003">
        <f t="shared" si="0"/>
        <v>344328</v>
      </c>
      <c r="U9" s="1003">
        <f t="shared" si="0"/>
        <v>745087</v>
      </c>
      <c r="V9" s="1003">
        <f t="shared" si="0"/>
        <v>37300</v>
      </c>
      <c r="W9" s="1003">
        <f t="shared" si="0"/>
        <v>41412</v>
      </c>
      <c r="X9" s="1003">
        <f t="shared" si="0"/>
        <v>90257</v>
      </c>
      <c r="Y9" s="1003">
        <f t="shared" si="0"/>
        <v>153037</v>
      </c>
      <c r="Z9" s="1003">
        <f t="shared" si="0"/>
        <v>213484</v>
      </c>
      <c r="AA9" s="1003">
        <f t="shared" si="0"/>
        <v>282522</v>
      </c>
      <c r="AB9" s="1003">
        <f t="shared" si="0"/>
        <v>388797</v>
      </c>
      <c r="AC9" s="1003">
        <f t="shared" si="0"/>
        <v>432227</v>
      </c>
      <c r="AD9" s="1003">
        <f t="shared" si="0"/>
        <v>598584</v>
      </c>
      <c r="AE9" s="1003">
        <f t="shared" si="0"/>
        <v>696057</v>
      </c>
      <c r="AF9" s="1003">
        <f t="shared" si="0"/>
        <v>801111</v>
      </c>
      <c r="AG9" s="1003">
        <f t="shared" si="0"/>
        <v>1642336</v>
      </c>
      <c r="AH9" s="1003">
        <f>SUM(AH4:AH8)</f>
        <v>253883</v>
      </c>
      <c r="AI9" s="1003">
        <f>SUM(AI4:AI8)</f>
        <v>631189</v>
      </c>
      <c r="AJ9" s="1003">
        <f>SUM(AJ4:AJ8)</f>
        <v>851900</v>
      </c>
    </row>
    <row r="10" spans="1:36" ht="18" customHeight="1">
      <c r="A10" s="115" t="s">
        <v>84</v>
      </c>
      <c r="B10" s="1056" t="s">
        <v>181</v>
      </c>
      <c r="C10" s="1002">
        <f t="shared" ref="C10:K10" si="1">C42</f>
        <v>7866</v>
      </c>
      <c r="D10" s="1002">
        <f t="shared" si="1"/>
        <v>12589</v>
      </c>
      <c r="E10" s="1002">
        <f t="shared" si="1"/>
        <v>14912</v>
      </c>
      <c r="F10" s="1002">
        <f t="shared" si="1"/>
        <v>26390</v>
      </c>
      <c r="G10" s="1002">
        <f t="shared" si="1"/>
        <v>138994</v>
      </c>
      <c r="H10" s="1002">
        <f t="shared" si="1"/>
        <v>282087</v>
      </c>
      <c r="I10" s="1002">
        <f t="shared" si="1"/>
        <v>636023</v>
      </c>
      <c r="J10" s="1002">
        <f t="shared" si="1"/>
        <v>0</v>
      </c>
      <c r="K10" s="1002">
        <f t="shared" si="1"/>
        <v>10620</v>
      </c>
      <c r="L10" s="1002">
        <v>26120</v>
      </c>
      <c r="M10" s="1002">
        <v>59020</v>
      </c>
      <c r="N10" s="1002">
        <v>74370</v>
      </c>
      <c r="O10" s="1002">
        <v>170171</v>
      </c>
      <c r="P10" s="1002">
        <v>291133</v>
      </c>
      <c r="Q10" s="1002">
        <v>344133</v>
      </c>
      <c r="R10" s="1002">
        <v>344633</v>
      </c>
      <c r="S10" s="1002">
        <v>355663</v>
      </c>
      <c r="T10" s="1002">
        <v>386326</v>
      </c>
      <c r="U10" s="1002">
        <v>509389</v>
      </c>
      <c r="V10" s="1002">
        <v>0</v>
      </c>
      <c r="W10" s="1002">
        <v>4000</v>
      </c>
      <c r="X10" s="1002">
        <v>137875</v>
      </c>
      <c r="Y10" s="1002">
        <v>155962</v>
      </c>
      <c r="Z10" s="1002">
        <v>156962</v>
      </c>
      <c r="AA10" s="1002">
        <v>201962</v>
      </c>
      <c r="AB10" s="1002">
        <v>424541</v>
      </c>
      <c r="AC10" s="1002">
        <v>544962</v>
      </c>
      <c r="AD10" s="1002">
        <v>691962</v>
      </c>
      <c r="AE10" s="1002">
        <v>750962</v>
      </c>
      <c r="AF10" s="1002">
        <v>852462</v>
      </c>
      <c r="AG10" s="1002">
        <v>1006762</v>
      </c>
      <c r="AH10" s="1002">
        <v>45000</v>
      </c>
      <c r="AI10" s="1002">
        <v>82000</v>
      </c>
      <c r="AJ10" s="1002">
        <v>193500</v>
      </c>
    </row>
    <row r="11" spans="1:36" ht="14.25">
      <c r="A11" s="1052"/>
      <c r="B11" s="1052"/>
      <c r="C11" s="1004">
        <f t="shared" ref="C11:I11" si="2">SUM(C4:C10)</f>
        <v>226140</v>
      </c>
      <c r="D11" s="1004">
        <f t="shared" si="2"/>
        <v>252671</v>
      </c>
      <c r="E11" s="1004">
        <f t="shared" si="2"/>
        <v>549682</v>
      </c>
      <c r="F11" s="1004">
        <f t="shared" si="2"/>
        <v>586382</v>
      </c>
      <c r="G11" s="1004">
        <f t="shared" si="2"/>
        <v>789734</v>
      </c>
      <c r="H11" s="1004">
        <f t="shared" si="2"/>
        <v>752619</v>
      </c>
      <c r="I11" s="1004">
        <f t="shared" si="2"/>
        <v>995521</v>
      </c>
      <c r="J11" s="1004">
        <f t="shared" ref="J11:AG11" si="3">SUM(J9:J10)</f>
        <v>95789.8</v>
      </c>
      <c r="K11" s="1004">
        <f t="shared" si="3"/>
        <v>62410</v>
      </c>
      <c r="L11" s="1004">
        <f t="shared" si="3"/>
        <v>72039</v>
      </c>
      <c r="M11" s="1004">
        <f t="shared" si="3"/>
        <v>117620</v>
      </c>
      <c r="N11" s="1004">
        <f t="shared" si="3"/>
        <v>121142</v>
      </c>
      <c r="O11" s="1004">
        <f t="shared" si="3"/>
        <v>214996</v>
      </c>
      <c r="P11" s="1004">
        <f t="shared" si="3"/>
        <v>392213</v>
      </c>
      <c r="Q11" s="1004">
        <f t="shared" si="3"/>
        <v>488121</v>
      </c>
      <c r="R11" s="1004">
        <f t="shared" si="3"/>
        <v>539422</v>
      </c>
      <c r="S11" s="1004">
        <f t="shared" si="3"/>
        <v>577675</v>
      </c>
      <c r="T11" s="1004">
        <f t="shared" si="3"/>
        <v>730654</v>
      </c>
      <c r="U11" s="1004">
        <f t="shared" si="3"/>
        <v>1254476</v>
      </c>
      <c r="V11" s="1004">
        <f t="shared" si="3"/>
        <v>37300</v>
      </c>
      <c r="W11" s="1004">
        <f t="shared" si="3"/>
        <v>45412</v>
      </c>
      <c r="X11" s="1004">
        <f t="shared" si="3"/>
        <v>228132</v>
      </c>
      <c r="Y11" s="1004">
        <f t="shared" si="3"/>
        <v>308999</v>
      </c>
      <c r="Z11" s="1004">
        <f t="shared" si="3"/>
        <v>370446</v>
      </c>
      <c r="AA11" s="1004">
        <f t="shared" si="3"/>
        <v>484484</v>
      </c>
      <c r="AB11" s="1004">
        <f t="shared" si="3"/>
        <v>813338</v>
      </c>
      <c r="AC11" s="1004">
        <f t="shared" si="3"/>
        <v>977189</v>
      </c>
      <c r="AD11" s="1004">
        <f t="shared" si="3"/>
        <v>1290546</v>
      </c>
      <c r="AE11" s="1004">
        <f t="shared" si="3"/>
        <v>1447019</v>
      </c>
      <c r="AF11" s="1004">
        <f t="shared" si="3"/>
        <v>1653573</v>
      </c>
      <c r="AG11" s="1004">
        <f t="shared" si="3"/>
        <v>2649098</v>
      </c>
      <c r="AH11" s="1004">
        <f t="shared" ref="AH11:AI11" si="4">SUM(AH9:AH10)</f>
        <v>298883</v>
      </c>
      <c r="AI11" s="1004">
        <f t="shared" si="4"/>
        <v>713189</v>
      </c>
      <c r="AJ11" s="1004">
        <f t="shared" ref="AJ11" si="5">SUM(AJ9:AJ10)</f>
        <v>1045400</v>
      </c>
    </row>
    <row r="12" spans="1:36" ht="17.25" customHeight="1"/>
    <row r="13" spans="1:36" ht="17.25" customHeight="1"/>
    <row r="14" spans="1:36" ht="17.25" customHeight="1"/>
    <row r="15" spans="1:36" ht="17.25" customHeight="1"/>
    <row r="16" spans="1:36" ht="17.25" customHeight="1"/>
    <row r="17" spans="1:36" ht="17.25" customHeight="1"/>
    <row r="18" spans="1:36" ht="17.25" customHeight="1"/>
    <row r="19" spans="1:36" ht="17.25" customHeight="1"/>
    <row r="20" spans="1:36" ht="17.25" customHeight="1"/>
    <row r="21" spans="1:36" ht="17.25" customHeight="1"/>
    <row r="22" spans="1:36" ht="17.25" customHeight="1"/>
    <row r="23" spans="1:36" ht="17.25" customHeight="1"/>
    <row r="24" spans="1:36" ht="17.25" customHeight="1"/>
    <row r="25" spans="1:36" ht="17.25" customHeight="1"/>
    <row r="26" spans="1:36" ht="17.25" customHeight="1"/>
    <row r="27" spans="1:36" ht="17.25" customHeight="1"/>
    <row r="28" spans="1:36" ht="17.25" customHeight="1"/>
    <row r="29" spans="1:36" ht="17.25" customHeight="1"/>
    <row r="30" spans="1:36" ht="17.25" customHeight="1">
      <c r="A30" s="9"/>
      <c r="B30" s="9"/>
      <c r="C30" s="9"/>
      <c r="D30" s="9"/>
      <c r="E30" s="9"/>
      <c r="F30" s="9"/>
      <c r="G30" s="9"/>
      <c r="H30" s="9"/>
    </row>
    <row r="31" spans="1:36" ht="17.25" customHeight="1">
      <c r="A31" s="712" t="s">
        <v>84</v>
      </c>
      <c r="B31" s="711"/>
      <c r="C31" s="711" t="s">
        <v>64</v>
      </c>
      <c r="D31" s="711" t="s">
        <v>65</v>
      </c>
      <c r="E31" s="711" t="s">
        <v>66</v>
      </c>
      <c r="F31" s="711" t="s">
        <v>67</v>
      </c>
      <c r="G31" s="711" t="s">
        <v>68</v>
      </c>
      <c r="H31" s="711" t="s">
        <v>69</v>
      </c>
      <c r="I31" s="711" t="s">
        <v>70</v>
      </c>
      <c r="J31" s="711" t="s">
        <v>34</v>
      </c>
      <c r="K31" s="711" t="s">
        <v>35</v>
      </c>
      <c r="L31" s="711" t="s">
        <v>36</v>
      </c>
      <c r="M31" s="711" t="s">
        <v>37</v>
      </c>
      <c r="N31" s="711" t="s">
        <v>38</v>
      </c>
      <c r="O31" s="711" t="s">
        <v>39</v>
      </c>
      <c r="P31" s="711" t="s">
        <v>40</v>
      </c>
      <c r="Q31" s="711" t="s">
        <v>41</v>
      </c>
      <c r="R31" s="711" t="s">
        <v>42</v>
      </c>
      <c r="S31" s="711" t="s">
        <v>43</v>
      </c>
      <c r="T31" s="711" t="s">
        <v>44</v>
      </c>
      <c r="U31" s="711" t="s">
        <v>169</v>
      </c>
      <c r="V31" s="711" t="s">
        <v>176</v>
      </c>
      <c r="W31" s="711" t="s">
        <v>1493</v>
      </c>
      <c r="X31" s="711" t="s">
        <v>1524</v>
      </c>
      <c r="Y31" s="711" t="s">
        <v>1574</v>
      </c>
      <c r="Z31" s="711" t="s">
        <v>1630</v>
      </c>
      <c r="AA31" s="711" t="s">
        <v>1660</v>
      </c>
      <c r="AB31" s="711" t="s">
        <v>1724</v>
      </c>
      <c r="AC31" s="711" t="s">
        <v>1755</v>
      </c>
      <c r="AD31" s="711" t="s">
        <v>1884</v>
      </c>
      <c r="AE31" s="711" t="s">
        <v>1944</v>
      </c>
      <c r="AF31" s="711" t="s">
        <v>1988</v>
      </c>
      <c r="AG31" s="711" t="s">
        <v>2012</v>
      </c>
      <c r="AH31" s="711" t="s">
        <v>2133</v>
      </c>
      <c r="AI31" s="711" t="s">
        <v>2302</v>
      </c>
      <c r="AJ31" s="711" t="s">
        <v>2524</v>
      </c>
    </row>
    <row r="32" spans="1:36" ht="17.25" customHeight="1">
      <c r="A32" s="169" t="s">
        <v>86</v>
      </c>
      <c r="B32" s="167"/>
      <c r="C32" s="167">
        <v>4416</v>
      </c>
      <c r="D32" s="167">
        <v>5389</v>
      </c>
      <c r="E32" s="167">
        <v>12312</v>
      </c>
      <c r="F32" s="167">
        <v>16057</v>
      </c>
      <c r="G32" s="167">
        <v>9675</v>
      </c>
      <c r="H32" s="167">
        <v>16598</v>
      </c>
      <c r="I32" s="167">
        <v>47590</v>
      </c>
      <c r="J32" s="167">
        <v>0</v>
      </c>
      <c r="K32" s="167">
        <v>8920</v>
      </c>
      <c r="L32" s="167">
        <v>8920</v>
      </c>
      <c r="M32" s="167">
        <v>13320</v>
      </c>
      <c r="N32" s="167">
        <v>26670</v>
      </c>
      <c r="O32" s="167">
        <v>28170</v>
      </c>
      <c r="P32" s="167">
        <v>33870</v>
      </c>
      <c r="Q32" s="167">
        <v>33870</v>
      </c>
      <c r="R32" s="167">
        <v>33870</v>
      </c>
      <c r="S32" s="167">
        <v>38870</v>
      </c>
      <c r="T32" s="167">
        <v>51870</v>
      </c>
      <c r="U32" s="167">
        <v>96470</v>
      </c>
      <c r="V32" s="167">
        <v>0</v>
      </c>
      <c r="W32" s="167">
        <v>0</v>
      </c>
      <c r="X32" s="167">
        <v>4133</v>
      </c>
      <c r="Y32" s="167">
        <f>X32+3087</f>
        <v>7220</v>
      </c>
      <c r="Z32" s="167">
        <v>8220</v>
      </c>
      <c r="AA32" s="167">
        <v>10220</v>
      </c>
      <c r="AB32" s="167">
        <v>10220</v>
      </c>
      <c r="AC32" s="167">
        <v>13220</v>
      </c>
      <c r="AD32" s="167">
        <v>13220</v>
      </c>
      <c r="AE32" s="167">
        <v>13220</v>
      </c>
      <c r="AF32" s="167">
        <f>4000+133+3087+1000+3000+3000</f>
        <v>14220</v>
      </c>
      <c r="AG32" s="167">
        <f>4000+133+3087+1000+3000+34800</f>
        <v>46020</v>
      </c>
      <c r="AH32" s="167"/>
      <c r="AI32" s="167">
        <f>2000</f>
        <v>2000</v>
      </c>
      <c r="AJ32" s="167">
        <f>2000+2000</f>
        <v>4000</v>
      </c>
    </row>
    <row r="33" spans="1:37" ht="17.25">
      <c r="A33" s="168" t="s">
        <v>87</v>
      </c>
      <c r="B33" s="167"/>
      <c r="C33" s="167">
        <v>0</v>
      </c>
      <c r="D33" s="167">
        <v>0</v>
      </c>
      <c r="E33" s="167">
        <v>0</v>
      </c>
      <c r="F33" s="167">
        <v>833</v>
      </c>
      <c r="G33" s="167">
        <v>10827</v>
      </c>
      <c r="H33" s="167">
        <v>11489</v>
      </c>
      <c r="I33" s="167">
        <v>14700</v>
      </c>
      <c r="J33" s="167">
        <v>0</v>
      </c>
      <c r="K33" s="167">
        <v>1700</v>
      </c>
      <c r="L33" s="167">
        <v>2200</v>
      </c>
      <c r="M33" s="167">
        <v>2700</v>
      </c>
      <c r="N33" s="167">
        <v>4700</v>
      </c>
      <c r="O33" s="167">
        <v>6700</v>
      </c>
      <c r="P33" s="167">
        <v>8700</v>
      </c>
      <c r="Q33" s="167">
        <v>8700</v>
      </c>
      <c r="R33" s="167">
        <v>9200</v>
      </c>
      <c r="S33" s="167">
        <v>9200</v>
      </c>
      <c r="T33" s="167">
        <v>9200</v>
      </c>
      <c r="U33" s="167">
        <v>9850</v>
      </c>
      <c r="V33" s="167">
        <v>0</v>
      </c>
      <c r="W33" s="167">
        <v>0</v>
      </c>
      <c r="X33" s="167">
        <v>2000</v>
      </c>
      <c r="Y33" s="167">
        <v>2000</v>
      </c>
      <c r="Z33" s="167">
        <v>2000</v>
      </c>
      <c r="AA33" s="167">
        <v>10000</v>
      </c>
      <c r="AB33" s="167">
        <v>11000</v>
      </c>
      <c r="AC33" s="167">
        <v>11000</v>
      </c>
      <c r="AD33" s="167">
        <v>11000</v>
      </c>
      <c r="AE33" s="167">
        <v>12000</v>
      </c>
      <c r="AF33" s="167">
        <v>14500</v>
      </c>
      <c r="AG33" s="167">
        <v>25000</v>
      </c>
      <c r="AH33" s="167"/>
      <c r="AI33" s="167">
        <v>10000</v>
      </c>
      <c r="AJ33" s="167">
        <v>10000</v>
      </c>
    </row>
    <row r="34" spans="1:37" ht="22.5" customHeight="1">
      <c r="A34" s="168" t="s">
        <v>88</v>
      </c>
      <c r="B34" s="167"/>
      <c r="C34" s="167">
        <v>3450</v>
      </c>
      <c r="D34" s="167">
        <v>3600</v>
      </c>
      <c r="E34" s="167">
        <v>2600</v>
      </c>
      <c r="F34" s="167">
        <v>9000</v>
      </c>
      <c r="G34" s="167">
        <v>13492</v>
      </c>
      <c r="H34" s="167">
        <v>24000</v>
      </c>
      <c r="I34" s="167">
        <v>111619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20000</v>
      </c>
      <c r="V34" s="167">
        <v>0</v>
      </c>
      <c r="W34" s="167">
        <v>0</v>
      </c>
      <c r="X34" s="167"/>
      <c r="Y34" s="167">
        <v>15000</v>
      </c>
      <c r="Z34" s="167">
        <v>15000</v>
      </c>
      <c r="AA34" s="167">
        <v>25000</v>
      </c>
      <c r="AB34" s="167">
        <v>26500</v>
      </c>
      <c r="AC34" s="167">
        <v>29000</v>
      </c>
      <c r="AD34" s="167">
        <v>36000</v>
      </c>
      <c r="AE34" s="167">
        <v>41000</v>
      </c>
      <c r="AF34" s="167">
        <v>52000</v>
      </c>
      <c r="AG34" s="167">
        <v>54000</v>
      </c>
      <c r="AH34" s="167"/>
      <c r="AI34" s="167"/>
      <c r="AJ34" s="167"/>
    </row>
    <row r="35" spans="1:37" ht="17.25">
      <c r="A35" s="168" t="s">
        <v>89</v>
      </c>
      <c r="B35" s="167"/>
      <c r="C35" s="167">
        <v>0</v>
      </c>
      <c r="D35" s="167">
        <v>3600</v>
      </c>
      <c r="E35" s="167">
        <v>0</v>
      </c>
      <c r="F35" s="167">
        <v>500</v>
      </c>
      <c r="G35" s="167">
        <v>0</v>
      </c>
      <c r="H35" s="167">
        <v>31000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167">
        <v>0</v>
      </c>
      <c r="S35" s="167">
        <v>0</v>
      </c>
      <c r="T35" s="167">
        <v>0</v>
      </c>
      <c r="U35" s="167">
        <v>0</v>
      </c>
      <c r="V35" s="167">
        <v>0</v>
      </c>
      <c r="W35" s="167">
        <v>0</v>
      </c>
      <c r="X35" s="167"/>
      <c r="Y35" s="167"/>
      <c r="Z35" s="167"/>
      <c r="AA35" s="167"/>
      <c r="AB35" s="167">
        <v>0</v>
      </c>
      <c r="AC35" s="167"/>
      <c r="AD35" s="167"/>
      <c r="AE35" s="167"/>
      <c r="AF35" s="167"/>
      <c r="AG35" s="167"/>
      <c r="AH35" s="167"/>
      <c r="AI35" s="167"/>
      <c r="AJ35" s="167"/>
    </row>
    <row r="36" spans="1:37" ht="17.25">
      <c r="A36" s="168" t="s">
        <v>90</v>
      </c>
      <c r="B36" s="167"/>
      <c r="C36" s="167">
        <v>0</v>
      </c>
      <c r="D36" s="167">
        <v>0</v>
      </c>
      <c r="E36" s="167">
        <v>0</v>
      </c>
      <c r="F36" s="167">
        <v>0</v>
      </c>
      <c r="G36" s="167">
        <v>50000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7">
        <v>0</v>
      </c>
      <c r="P36" s="167">
        <v>0</v>
      </c>
      <c r="Q36" s="167">
        <v>0</v>
      </c>
      <c r="R36" s="167">
        <v>0</v>
      </c>
      <c r="S36" s="167">
        <v>0</v>
      </c>
      <c r="T36" s="167">
        <v>0</v>
      </c>
      <c r="U36" s="167">
        <v>0</v>
      </c>
      <c r="V36" s="167">
        <v>0</v>
      </c>
      <c r="W36" s="167">
        <v>0</v>
      </c>
      <c r="X36" s="167"/>
      <c r="Y36" s="167"/>
      <c r="Z36" s="167"/>
      <c r="AA36" s="167"/>
      <c r="AB36" s="167">
        <v>0</v>
      </c>
      <c r="AC36" s="167"/>
      <c r="AD36" s="167"/>
      <c r="AE36" s="167"/>
      <c r="AF36" s="167"/>
      <c r="AG36" s="167"/>
      <c r="AH36" s="167"/>
      <c r="AI36" s="167"/>
      <c r="AJ36" s="167"/>
    </row>
    <row r="37" spans="1:37" ht="17.25">
      <c r="A37" s="168" t="s">
        <v>91</v>
      </c>
      <c r="B37" s="167"/>
      <c r="C37" s="167">
        <v>0</v>
      </c>
      <c r="D37" s="167">
        <v>0</v>
      </c>
      <c r="E37" s="167">
        <v>0</v>
      </c>
      <c r="F37" s="167">
        <v>0</v>
      </c>
      <c r="G37" s="167">
        <v>0</v>
      </c>
      <c r="H37" s="167">
        <v>26500</v>
      </c>
      <c r="I37" s="167">
        <v>5000</v>
      </c>
      <c r="J37" s="167"/>
      <c r="K37" s="167"/>
      <c r="L37" s="167"/>
      <c r="M37" s="167"/>
      <c r="N37" s="167"/>
      <c r="O37" s="167"/>
      <c r="P37" s="167">
        <v>0</v>
      </c>
      <c r="Q37" s="167">
        <v>0</v>
      </c>
      <c r="R37" s="167">
        <v>0</v>
      </c>
      <c r="S37" s="167">
        <v>0</v>
      </c>
      <c r="T37" s="167">
        <v>0</v>
      </c>
      <c r="U37" s="167">
        <v>41000</v>
      </c>
      <c r="V37" s="167">
        <v>0</v>
      </c>
      <c r="W37" s="167">
        <v>4000</v>
      </c>
      <c r="X37" s="167">
        <v>4000</v>
      </c>
      <c r="Y37" s="167">
        <v>4000</v>
      </c>
      <c r="Z37" s="167">
        <v>4000</v>
      </c>
      <c r="AA37" s="167">
        <v>29000</v>
      </c>
      <c r="AB37" s="167">
        <v>54000</v>
      </c>
      <c r="AC37" s="167">
        <v>54000</v>
      </c>
      <c r="AD37" s="167">
        <v>54000</v>
      </c>
      <c r="AE37" s="167">
        <v>54000</v>
      </c>
      <c r="AF37" s="167">
        <v>54000</v>
      </c>
      <c r="AG37" s="167">
        <v>54000</v>
      </c>
      <c r="AH37" s="167"/>
      <c r="AI37" s="167"/>
      <c r="AJ37" s="167"/>
      <c r="AK37" s="1057"/>
    </row>
    <row r="38" spans="1:37" ht="17.25">
      <c r="A38" s="168" t="s">
        <v>92</v>
      </c>
      <c r="B38" s="167"/>
      <c r="C38" s="167">
        <v>0</v>
      </c>
      <c r="D38" s="167">
        <v>0</v>
      </c>
      <c r="E38" s="167">
        <v>0</v>
      </c>
      <c r="F38" s="167">
        <v>0</v>
      </c>
      <c r="G38" s="167">
        <v>5000</v>
      </c>
      <c r="H38" s="167">
        <v>22500</v>
      </c>
      <c r="I38" s="167">
        <v>21500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7">
        <v>0</v>
      </c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</row>
    <row r="39" spans="1:37" ht="17.25">
      <c r="A39" s="168" t="s">
        <v>93</v>
      </c>
      <c r="B39" s="167"/>
      <c r="C39" s="167">
        <v>0</v>
      </c>
      <c r="D39" s="167">
        <v>0</v>
      </c>
      <c r="E39" s="167">
        <v>0</v>
      </c>
      <c r="F39" s="167">
        <v>0</v>
      </c>
      <c r="G39" s="167">
        <v>0</v>
      </c>
      <c r="H39" s="167">
        <v>20000</v>
      </c>
      <c r="I39" s="167">
        <v>37380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7">
        <v>0</v>
      </c>
      <c r="X39" s="167"/>
      <c r="Y39" s="167"/>
      <c r="Z39" s="167"/>
      <c r="AA39" s="167"/>
      <c r="AB39" s="167"/>
      <c r="AC39" s="167"/>
      <c r="AD39" s="167"/>
      <c r="AE39" s="167"/>
      <c r="AF39" s="167"/>
      <c r="AG39" s="167">
        <v>110000</v>
      </c>
      <c r="AH39" s="167"/>
      <c r="AI39" s="167"/>
      <c r="AJ39" s="167">
        <v>109500</v>
      </c>
    </row>
    <row r="40" spans="1:37" ht="17.25">
      <c r="A40" s="168" t="s">
        <v>94</v>
      </c>
      <c r="B40" s="167"/>
      <c r="C40" s="167"/>
      <c r="D40" s="167"/>
      <c r="E40" s="167"/>
      <c r="F40" s="167"/>
      <c r="G40" s="167"/>
      <c r="H40" s="167">
        <v>0</v>
      </c>
      <c r="I40" s="167">
        <v>50000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167">
        <v>0</v>
      </c>
      <c r="T40" s="167">
        <v>0</v>
      </c>
      <c r="U40" s="167">
        <v>0</v>
      </c>
      <c r="V40" s="167">
        <v>0</v>
      </c>
      <c r="W40" s="167">
        <v>0</v>
      </c>
      <c r="X40" s="167"/>
      <c r="Y40" s="167"/>
      <c r="Z40" s="167"/>
      <c r="AA40" s="167"/>
      <c r="AB40" s="167">
        <v>50079</v>
      </c>
      <c r="AC40" s="167">
        <v>100000</v>
      </c>
      <c r="AD40" s="167">
        <v>140000</v>
      </c>
      <c r="AE40" s="167">
        <v>193000</v>
      </c>
      <c r="AF40" s="167">
        <v>240000</v>
      </c>
      <c r="AG40" s="167">
        <v>240000</v>
      </c>
      <c r="AH40" s="167"/>
      <c r="AI40" s="167"/>
      <c r="AJ40" s="167"/>
    </row>
    <row r="41" spans="1:37" ht="17.25">
      <c r="A41" s="168" t="s">
        <v>95</v>
      </c>
      <c r="B41" s="167"/>
      <c r="C41" s="167">
        <v>0</v>
      </c>
      <c r="D41" s="167">
        <v>0</v>
      </c>
      <c r="E41" s="167">
        <v>0</v>
      </c>
      <c r="F41" s="167">
        <v>0</v>
      </c>
      <c r="G41" s="167">
        <v>50000</v>
      </c>
      <c r="H41" s="167">
        <v>130000</v>
      </c>
      <c r="I41" s="167">
        <v>348234</v>
      </c>
      <c r="J41" s="167">
        <v>0</v>
      </c>
      <c r="K41" s="167">
        <v>0</v>
      </c>
      <c r="L41" s="167">
        <v>15000</v>
      </c>
      <c r="M41" s="167">
        <v>43000</v>
      </c>
      <c r="N41" s="167">
        <v>43000</v>
      </c>
      <c r="O41" s="167">
        <v>135301</v>
      </c>
      <c r="P41" s="167">
        <v>248563</v>
      </c>
      <c r="Q41" s="167">
        <v>301563</v>
      </c>
      <c r="R41" s="167">
        <v>301563</v>
      </c>
      <c r="S41" s="167">
        <v>307593</v>
      </c>
      <c r="T41" s="167">
        <v>325256</v>
      </c>
      <c r="U41" s="167">
        <v>342069</v>
      </c>
      <c r="V41" s="167">
        <v>0</v>
      </c>
      <c r="W41" s="167">
        <v>0</v>
      </c>
      <c r="X41" s="167">
        <v>127742</v>
      </c>
      <c r="Y41" s="167">
        <v>127742</v>
      </c>
      <c r="Z41" s="167">
        <v>127742</v>
      </c>
      <c r="AA41" s="167">
        <v>127742</v>
      </c>
      <c r="AB41" s="167">
        <v>272742</v>
      </c>
      <c r="AC41" s="167">
        <v>337742</v>
      </c>
      <c r="AD41" s="167">
        <v>437742</v>
      </c>
      <c r="AE41" s="167">
        <v>437742</v>
      </c>
      <c r="AF41" s="167">
        <v>477742</v>
      </c>
      <c r="AG41" s="167">
        <v>477742</v>
      </c>
      <c r="AH41" s="167">
        <v>20000</v>
      </c>
      <c r="AI41" s="167">
        <v>70000</v>
      </c>
      <c r="AJ41" s="167">
        <v>70000</v>
      </c>
    </row>
    <row r="42" spans="1:37" ht="15.75">
      <c r="A42" s="710" t="s">
        <v>2198</v>
      </c>
      <c r="B42" s="709"/>
      <c r="C42" s="709">
        <f t="shared" ref="C42:AD42" si="6">SUM(C32:C41)</f>
        <v>7866</v>
      </c>
      <c r="D42" s="709">
        <f t="shared" si="6"/>
        <v>12589</v>
      </c>
      <c r="E42" s="709">
        <f t="shared" si="6"/>
        <v>14912</v>
      </c>
      <c r="F42" s="709">
        <f t="shared" si="6"/>
        <v>26390</v>
      </c>
      <c r="G42" s="709">
        <f t="shared" si="6"/>
        <v>138994</v>
      </c>
      <c r="H42" s="709">
        <f t="shared" si="6"/>
        <v>282087</v>
      </c>
      <c r="I42" s="709">
        <f t="shared" si="6"/>
        <v>636023</v>
      </c>
      <c r="J42" s="709">
        <f t="shared" si="6"/>
        <v>0</v>
      </c>
      <c r="K42" s="709">
        <f t="shared" si="6"/>
        <v>10620</v>
      </c>
      <c r="L42" s="709">
        <f t="shared" si="6"/>
        <v>26120</v>
      </c>
      <c r="M42" s="709">
        <f t="shared" si="6"/>
        <v>59020</v>
      </c>
      <c r="N42" s="709">
        <f t="shared" si="6"/>
        <v>74370</v>
      </c>
      <c r="O42" s="709">
        <f t="shared" si="6"/>
        <v>170171</v>
      </c>
      <c r="P42" s="709">
        <f t="shared" si="6"/>
        <v>291133</v>
      </c>
      <c r="Q42" s="709">
        <f t="shared" si="6"/>
        <v>344133</v>
      </c>
      <c r="R42" s="709">
        <f t="shared" si="6"/>
        <v>344633</v>
      </c>
      <c r="S42" s="709">
        <f t="shared" si="6"/>
        <v>355663</v>
      </c>
      <c r="T42" s="709">
        <f t="shared" si="6"/>
        <v>386326</v>
      </c>
      <c r="U42" s="709">
        <f t="shared" si="6"/>
        <v>509389</v>
      </c>
      <c r="V42" s="709">
        <f t="shared" si="6"/>
        <v>0</v>
      </c>
      <c r="W42" s="709">
        <f t="shared" si="6"/>
        <v>4000</v>
      </c>
      <c r="X42" s="709">
        <f t="shared" si="6"/>
        <v>137875</v>
      </c>
      <c r="Y42" s="709">
        <f t="shared" si="6"/>
        <v>155962</v>
      </c>
      <c r="Z42" s="709">
        <f t="shared" si="6"/>
        <v>156962</v>
      </c>
      <c r="AA42" s="709">
        <f t="shared" si="6"/>
        <v>201962</v>
      </c>
      <c r="AB42" s="709">
        <f t="shared" si="6"/>
        <v>424541</v>
      </c>
      <c r="AC42" s="709">
        <f t="shared" si="6"/>
        <v>544962</v>
      </c>
      <c r="AD42" s="709">
        <f t="shared" si="6"/>
        <v>691962</v>
      </c>
      <c r="AE42" s="709">
        <f t="shared" ref="AE42:AF42" si="7">SUM(AE32:AE41)</f>
        <v>750962</v>
      </c>
      <c r="AF42" s="709">
        <f t="shared" si="7"/>
        <v>852462</v>
      </c>
      <c r="AG42" s="709">
        <f t="shared" ref="AG42:AH42" si="8">SUM(AG32:AG41)</f>
        <v>1006762</v>
      </c>
      <c r="AH42" s="709">
        <f t="shared" si="8"/>
        <v>20000</v>
      </c>
      <c r="AI42" s="709">
        <f t="shared" ref="AI42:AJ42" si="9">SUM(AI32:AI41)</f>
        <v>82000</v>
      </c>
      <c r="AJ42" s="709">
        <f t="shared" si="9"/>
        <v>193500</v>
      </c>
    </row>
    <row r="43" spans="1:37" ht="15.75" customHeight="1">
      <c r="A43" s="710" t="s">
        <v>183</v>
      </c>
      <c r="B43" s="709"/>
      <c r="C43" s="709"/>
      <c r="D43" s="709"/>
      <c r="E43" s="709"/>
      <c r="F43" s="709"/>
      <c r="G43" s="709"/>
      <c r="H43" s="709"/>
      <c r="I43" s="709"/>
      <c r="J43" s="709">
        <f>J42</f>
        <v>0</v>
      </c>
      <c r="K43" s="709">
        <f t="shared" ref="K43:U43" si="10">K42-J42</f>
        <v>10620</v>
      </c>
      <c r="L43" s="709">
        <f t="shared" si="10"/>
        <v>15500</v>
      </c>
      <c r="M43" s="709">
        <f t="shared" si="10"/>
        <v>32900</v>
      </c>
      <c r="N43" s="709">
        <f t="shared" si="10"/>
        <v>15350</v>
      </c>
      <c r="O43" s="709">
        <f t="shared" si="10"/>
        <v>95801</v>
      </c>
      <c r="P43" s="709">
        <f t="shared" si="10"/>
        <v>120962</v>
      </c>
      <c r="Q43" s="709">
        <f t="shared" si="10"/>
        <v>53000</v>
      </c>
      <c r="R43" s="709">
        <f t="shared" si="10"/>
        <v>500</v>
      </c>
      <c r="S43" s="709">
        <f t="shared" si="10"/>
        <v>11030</v>
      </c>
      <c r="T43" s="709">
        <f t="shared" si="10"/>
        <v>30663</v>
      </c>
      <c r="U43" s="709">
        <f t="shared" si="10"/>
        <v>123063</v>
      </c>
      <c r="V43" s="709">
        <v>0</v>
      </c>
      <c r="W43" s="709">
        <f t="shared" ref="W43:AG43" si="11">W42-V42</f>
        <v>4000</v>
      </c>
      <c r="X43" s="709">
        <f t="shared" si="11"/>
        <v>133875</v>
      </c>
      <c r="Y43" s="709">
        <f t="shared" si="11"/>
        <v>18087</v>
      </c>
      <c r="Z43" s="709">
        <f t="shared" si="11"/>
        <v>1000</v>
      </c>
      <c r="AA43" s="709">
        <f t="shared" si="11"/>
        <v>45000</v>
      </c>
      <c r="AB43" s="709">
        <f t="shared" si="11"/>
        <v>222579</v>
      </c>
      <c r="AC43" s="709">
        <f t="shared" si="11"/>
        <v>120421</v>
      </c>
      <c r="AD43" s="709">
        <f t="shared" si="11"/>
        <v>147000</v>
      </c>
      <c r="AE43" s="709">
        <f t="shared" si="11"/>
        <v>59000</v>
      </c>
      <c r="AF43" s="709">
        <f t="shared" si="11"/>
        <v>101500</v>
      </c>
      <c r="AG43" s="709">
        <f t="shared" si="11"/>
        <v>154300</v>
      </c>
      <c r="AH43" s="709">
        <f>AH42</f>
        <v>20000</v>
      </c>
      <c r="AI43" s="709">
        <f>AI42-AH42</f>
        <v>62000</v>
      </c>
      <c r="AJ43" s="709">
        <f>AJ42-AI42</f>
        <v>111500</v>
      </c>
    </row>
    <row r="44" spans="1:37" ht="15.75" customHeight="1">
      <c r="A44" s="710" t="s">
        <v>1482</v>
      </c>
      <c r="B44" s="709"/>
      <c r="C44" s="709"/>
      <c r="D44" s="709"/>
      <c r="E44" s="709"/>
      <c r="F44" s="709"/>
      <c r="G44" s="709"/>
      <c r="H44" s="709"/>
      <c r="I44" s="709"/>
      <c r="J44" s="709">
        <v>0</v>
      </c>
      <c r="K44" s="709">
        <f t="shared" ref="K44:U44" si="12">J42</f>
        <v>0</v>
      </c>
      <c r="L44" s="709">
        <f t="shared" si="12"/>
        <v>10620</v>
      </c>
      <c r="M44" s="709">
        <f t="shared" si="12"/>
        <v>26120</v>
      </c>
      <c r="N44" s="709">
        <f t="shared" si="12"/>
        <v>59020</v>
      </c>
      <c r="O44" s="709">
        <f t="shared" si="12"/>
        <v>74370</v>
      </c>
      <c r="P44" s="709">
        <f t="shared" si="12"/>
        <v>170171</v>
      </c>
      <c r="Q44" s="709">
        <f t="shared" si="12"/>
        <v>291133</v>
      </c>
      <c r="R44" s="709">
        <f t="shared" si="12"/>
        <v>344133</v>
      </c>
      <c r="S44" s="709">
        <f t="shared" si="12"/>
        <v>344633</v>
      </c>
      <c r="T44" s="709">
        <f t="shared" si="12"/>
        <v>355663</v>
      </c>
      <c r="U44" s="709">
        <f t="shared" si="12"/>
        <v>386326</v>
      </c>
      <c r="V44" s="709">
        <v>0</v>
      </c>
      <c r="W44" s="709">
        <f t="shared" ref="W44:AG44" si="13">V42</f>
        <v>0</v>
      </c>
      <c r="X44" s="709">
        <f t="shared" si="13"/>
        <v>4000</v>
      </c>
      <c r="Y44" s="709">
        <f t="shared" si="13"/>
        <v>137875</v>
      </c>
      <c r="Z44" s="709">
        <f t="shared" si="13"/>
        <v>155962</v>
      </c>
      <c r="AA44" s="709">
        <f t="shared" si="13"/>
        <v>156962</v>
      </c>
      <c r="AB44" s="709">
        <f t="shared" si="13"/>
        <v>201962</v>
      </c>
      <c r="AC44" s="709">
        <f t="shared" si="13"/>
        <v>424541</v>
      </c>
      <c r="AD44" s="709">
        <f t="shared" si="13"/>
        <v>544962</v>
      </c>
      <c r="AE44" s="709">
        <f t="shared" si="13"/>
        <v>691962</v>
      </c>
      <c r="AF44" s="709">
        <f t="shared" si="13"/>
        <v>750962</v>
      </c>
      <c r="AG44" s="709">
        <f t="shared" si="13"/>
        <v>852462</v>
      </c>
      <c r="AH44" s="709">
        <v>0</v>
      </c>
      <c r="AI44" s="709">
        <f>AH42</f>
        <v>20000</v>
      </c>
      <c r="AJ44" s="709">
        <f>AI42</f>
        <v>82000</v>
      </c>
    </row>
    <row r="46" spans="1:37" ht="18.75" customHeight="1"/>
    <row r="47" spans="1:37" ht="18.75" customHeight="1"/>
    <row r="48" spans="1:37" ht="18.75" customHeight="1"/>
    <row r="49" ht="18.75" customHeight="1"/>
    <row r="50" ht="18.75" customHeight="1"/>
    <row r="85" spans="18:18">
      <c r="R85" s="530"/>
    </row>
    <row r="86" spans="18:18">
      <c r="R86" s="530"/>
    </row>
    <row r="87" spans="18:18">
      <c r="R87" s="530"/>
    </row>
    <row r="88" spans="18:18">
      <c r="R88" s="530"/>
    </row>
    <row r="89" spans="18:18">
      <c r="R89" s="530"/>
    </row>
    <row r="90" spans="18:18">
      <c r="R90" s="530"/>
    </row>
    <row r="91" spans="18:18">
      <c r="R91" s="530"/>
    </row>
    <row r="92" spans="18:18">
      <c r="R92" s="530"/>
    </row>
    <row r="93" spans="18:18">
      <c r="R93" s="530"/>
    </row>
    <row r="94" spans="18:18">
      <c r="R94" s="530"/>
    </row>
    <row r="95" spans="18:18">
      <c r="R95" s="530"/>
    </row>
    <row r="96" spans="18:18">
      <c r="R96" s="530"/>
    </row>
    <row r="97" spans="18:18">
      <c r="R97" s="530"/>
    </row>
    <row r="98" spans="18:18">
      <c r="R98" s="530"/>
    </row>
    <row r="99" spans="18:18">
      <c r="R99" s="530"/>
    </row>
    <row r="100" spans="18:18">
      <c r="R100" s="530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63"/>
  <sheetViews>
    <sheetView rightToLeft="1" zoomScaleNormal="100" workbookViewId="0">
      <pane xSplit="1" topLeftCell="B1" activePane="topRight" state="frozen"/>
      <selection pane="topRight" activeCell="AB17" sqref="AB17"/>
    </sheetView>
  </sheetViews>
  <sheetFormatPr defaultColWidth="9.140625" defaultRowHeight="14.25"/>
  <cols>
    <col min="1" max="1" width="21.7109375" style="14" customWidth="1"/>
    <col min="2" max="28" width="8.85546875" style="16" customWidth="1"/>
    <col min="29" max="29" width="8.140625" style="14" bestFit="1" customWidth="1"/>
    <col min="30" max="16384" width="9.140625" style="14"/>
  </cols>
  <sheetData>
    <row r="1" spans="1:29" ht="18" customHeight="1">
      <c r="A1" s="16"/>
    </row>
    <row r="2" spans="1:29" ht="35.25" customHeight="1">
      <c r="A2" s="741" t="s">
        <v>2199</v>
      </c>
      <c r="B2" s="1005" t="s">
        <v>203</v>
      </c>
      <c r="C2" s="1006" t="s">
        <v>3</v>
      </c>
      <c r="D2" s="1006" t="s">
        <v>202</v>
      </c>
      <c r="E2" s="1006" t="s">
        <v>5</v>
      </c>
      <c r="F2" s="1006" t="s">
        <v>201</v>
      </c>
      <c r="G2" s="1006" t="s">
        <v>7</v>
      </c>
      <c r="H2" s="1006" t="s">
        <v>8</v>
      </c>
      <c r="I2" s="1006" t="s">
        <v>9</v>
      </c>
      <c r="J2" s="1006" t="s">
        <v>199</v>
      </c>
      <c r="K2" s="1006" t="s">
        <v>11</v>
      </c>
      <c r="L2" s="1006" t="s">
        <v>12</v>
      </c>
      <c r="M2" s="1006" t="s">
        <v>49</v>
      </c>
      <c r="N2" s="1006" t="s">
        <v>200</v>
      </c>
      <c r="O2" s="1006" t="s">
        <v>1494</v>
      </c>
      <c r="P2" s="1006" t="s">
        <v>1523</v>
      </c>
      <c r="Q2" s="1006" t="s">
        <v>1573</v>
      </c>
      <c r="R2" s="1006" t="s">
        <v>1629</v>
      </c>
      <c r="S2" s="1006" t="s">
        <v>1659</v>
      </c>
      <c r="T2" s="1006" t="s">
        <v>1429</v>
      </c>
      <c r="U2" s="1006" t="s">
        <v>1754</v>
      </c>
      <c r="V2" s="1006" t="s">
        <v>1883</v>
      </c>
      <c r="W2" s="1006" t="s">
        <v>1431</v>
      </c>
      <c r="X2" s="1006" t="s">
        <v>1987</v>
      </c>
      <c r="Y2" s="1006" t="s">
        <v>2010</v>
      </c>
      <c r="Z2" s="1006" t="s">
        <v>2132</v>
      </c>
      <c r="AA2" s="1006" t="s">
        <v>2300</v>
      </c>
      <c r="AB2" s="1006" t="s">
        <v>2522</v>
      </c>
      <c r="AC2" s="719" t="s">
        <v>236</v>
      </c>
    </row>
    <row r="3" spans="1:29">
      <c r="A3" s="726" t="s">
        <v>192</v>
      </c>
      <c r="B3" s="714">
        <f t="shared" ref="B3" si="0">SUM(B4:B9)</f>
        <v>581499</v>
      </c>
      <c r="C3" s="714">
        <f t="shared" ref="C3" si="1">SUM(C4:C9)</f>
        <v>581499</v>
      </c>
      <c r="D3" s="714">
        <f t="shared" ref="D3" si="2">SUM(D4:D9)</f>
        <v>586499</v>
      </c>
      <c r="E3" s="714">
        <f t="shared" ref="E3" si="3">SUM(E4:E9)</f>
        <v>624499</v>
      </c>
      <c r="F3" s="714">
        <f t="shared" ref="F3" si="4">SUM(F4:F9)</f>
        <v>605499</v>
      </c>
      <c r="G3" s="714">
        <f t="shared" ref="G3" si="5">SUM(G4:G9)</f>
        <v>678800</v>
      </c>
      <c r="H3" s="714">
        <f t="shared" ref="H3" si="6">SUM(H4:H9)</f>
        <v>762958</v>
      </c>
      <c r="I3" s="714">
        <f t="shared" ref="I3" si="7">SUM(I4:I9)</f>
        <v>815958</v>
      </c>
      <c r="J3" s="714">
        <f t="shared" ref="J3" si="8">SUM(J4:J9)</f>
        <v>754458</v>
      </c>
      <c r="K3" s="714">
        <f t="shared" ref="K3" si="9">SUM(K4:K9)</f>
        <v>708488</v>
      </c>
      <c r="L3" s="714">
        <f t="shared" ref="L3" si="10">SUM(L4:L9)</f>
        <v>717779</v>
      </c>
      <c r="M3" s="714">
        <f t="shared" ref="M3" si="11">SUM(M4:M9)</f>
        <v>710097</v>
      </c>
      <c r="N3" s="714">
        <f t="shared" ref="N3" si="12">SUM(N4:N9)</f>
        <v>710097</v>
      </c>
      <c r="O3" s="714">
        <f t="shared" ref="O3" si="13">SUM(O4:O9)</f>
        <v>714097</v>
      </c>
      <c r="P3" s="714">
        <f t="shared" ref="P3" si="14">SUM(P4:P9)</f>
        <v>838525</v>
      </c>
      <c r="Q3" s="714">
        <f t="shared" ref="Q3" si="15">SUM(Q4:Q9)</f>
        <v>804525</v>
      </c>
      <c r="R3" s="714">
        <f t="shared" ref="R3" si="16">SUM(R4:R9)</f>
        <v>765165</v>
      </c>
      <c r="S3" s="714">
        <f t="shared" ref="S3" si="17">SUM(S4:S9)</f>
        <v>760165</v>
      </c>
      <c r="T3" s="714">
        <f t="shared" ref="T3" si="18">SUM(T4:T9)</f>
        <v>958646</v>
      </c>
      <c r="U3" s="714">
        <f t="shared" ref="U3" si="19">SUM(U4:U9)</f>
        <v>1025246</v>
      </c>
      <c r="V3" s="714">
        <f t="shared" ref="V3" si="20">SUM(V4:V9)</f>
        <v>1138886</v>
      </c>
      <c r="W3" s="714">
        <f t="shared" ref="W3" si="21">SUM(W4:W9)</f>
        <v>1158561</v>
      </c>
      <c r="X3" s="714">
        <f t="shared" ref="X3:Y3" si="22">SUM(X4:X9)</f>
        <v>1227561</v>
      </c>
      <c r="Y3" s="714">
        <f t="shared" si="22"/>
        <v>1284518</v>
      </c>
      <c r="Z3" s="714">
        <f>SUM(Z4:Z9)</f>
        <v>1304518</v>
      </c>
      <c r="AA3" s="714">
        <f>SUM(AA4:AA9)</f>
        <v>1344667</v>
      </c>
      <c r="AB3" s="714">
        <f>SUM(AB4:AB9)</f>
        <v>1434167</v>
      </c>
      <c r="AC3" s="731">
        <f>AB3/AB21</f>
        <v>0.83298165156264614</v>
      </c>
    </row>
    <row r="4" spans="1:29">
      <c r="A4" s="723" t="s">
        <v>193</v>
      </c>
      <c r="B4" s="733">
        <v>260000</v>
      </c>
      <c r="C4" s="715">
        <v>260000</v>
      </c>
      <c r="D4" s="715">
        <v>265000</v>
      </c>
      <c r="E4" s="715">
        <v>303000</v>
      </c>
      <c r="F4" s="715">
        <v>284000</v>
      </c>
      <c r="G4" s="715">
        <v>357301</v>
      </c>
      <c r="H4" s="715">
        <v>451459</v>
      </c>
      <c r="I4" s="715">
        <v>504459</v>
      </c>
      <c r="J4" s="715">
        <v>442959</v>
      </c>
      <c r="K4" s="715">
        <v>396989</v>
      </c>
      <c r="L4" s="715">
        <v>411280</v>
      </c>
      <c r="M4" s="715">
        <v>392598</v>
      </c>
      <c r="N4" s="733">
        <v>392598</v>
      </c>
      <c r="O4" s="715">
        <v>392598</v>
      </c>
      <c r="P4" s="715">
        <v>517026</v>
      </c>
      <c r="Q4" s="715">
        <v>483026</v>
      </c>
      <c r="R4" s="715">
        <v>443666</v>
      </c>
      <c r="S4" s="715">
        <v>413666</v>
      </c>
      <c r="T4" s="715">
        <v>547635</v>
      </c>
      <c r="U4" s="715">
        <v>564314</v>
      </c>
      <c r="V4" s="715">
        <v>647314</v>
      </c>
      <c r="W4" s="715">
        <v>616449</v>
      </c>
      <c r="X4" s="715">
        <v>638449</v>
      </c>
      <c r="Y4" s="715">
        <v>638449</v>
      </c>
      <c r="Z4" s="733">
        <v>658449</v>
      </c>
      <c r="AA4" s="715">
        <v>702598</v>
      </c>
      <c r="AB4" s="715">
        <v>702598</v>
      </c>
      <c r="AC4" s="732">
        <f>AB4/AB21</f>
        <v>0.40807747105086928</v>
      </c>
    </row>
    <row r="5" spans="1:29">
      <c r="A5" s="723" t="s">
        <v>191</v>
      </c>
      <c r="B5" s="733">
        <v>49000</v>
      </c>
      <c r="C5" s="715">
        <v>49000</v>
      </c>
      <c r="D5" s="715">
        <v>49000</v>
      </c>
      <c r="E5" s="715">
        <v>49000</v>
      </c>
      <c r="F5" s="715">
        <v>49000</v>
      </c>
      <c r="G5" s="715">
        <v>49000</v>
      </c>
      <c r="H5" s="715">
        <v>49000</v>
      </c>
      <c r="I5" s="715">
        <v>49000</v>
      </c>
      <c r="J5" s="715">
        <v>49000</v>
      </c>
      <c r="K5" s="715">
        <v>49000</v>
      </c>
      <c r="L5" s="715">
        <v>49000</v>
      </c>
      <c r="M5" s="715">
        <v>49000</v>
      </c>
      <c r="N5" s="733">
        <v>49000</v>
      </c>
      <c r="O5" s="715">
        <v>49000</v>
      </c>
      <c r="P5" s="715">
        <v>49000</v>
      </c>
      <c r="Q5" s="715">
        <v>49000</v>
      </c>
      <c r="R5" s="715">
        <v>49000</v>
      </c>
      <c r="S5" s="715">
        <v>49000</v>
      </c>
      <c r="T5" s="715">
        <v>49000</v>
      </c>
      <c r="U5" s="715">
        <v>49000</v>
      </c>
      <c r="V5" s="715">
        <v>49000</v>
      </c>
      <c r="W5" s="715">
        <v>49000</v>
      </c>
      <c r="X5" s="715">
        <v>49000</v>
      </c>
      <c r="Y5" s="715">
        <v>44000</v>
      </c>
      <c r="Z5" s="733">
        <v>44000</v>
      </c>
      <c r="AA5" s="715">
        <v>44000</v>
      </c>
      <c r="AB5" s="715">
        <v>44000</v>
      </c>
      <c r="AC5" s="732">
        <f>AB5/AB21</f>
        <v>2.5555735607329152E-2</v>
      </c>
    </row>
    <row r="6" spans="1:29">
      <c r="A6" s="723" t="s">
        <v>189</v>
      </c>
      <c r="B6" s="733">
        <v>5000</v>
      </c>
      <c r="C6" s="715">
        <v>5000</v>
      </c>
      <c r="D6" s="715">
        <v>5000</v>
      </c>
      <c r="E6" s="715">
        <v>5000</v>
      </c>
      <c r="F6" s="715">
        <v>5000</v>
      </c>
      <c r="G6" s="715">
        <v>5000</v>
      </c>
      <c r="H6" s="715">
        <v>5000</v>
      </c>
      <c r="I6" s="715">
        <v>5000</v>
      </c>
      <c r="J6" s="715">
        <v>5000</v>
      </c>
      <c r="K6" s="715">
        <v>5000</v>
      </c>
      <c r="L6" s="715"/>
      <c r="M6" s="715">
        <v>41000</v>
      </c>
      <c r="N6" s="733">
        <v>41000</v>
      </c>
      <c r="O6" s="715">
        <v>45000</v>
      </c>
      <c r="P6" s="715">
        <v>45000</v>
      </c>
      <c r="Q6" s="715">
        <v>45000</v>
      </c>
      <c r="R6" s="715">
        <v>45000</v>
      </c>
      <c r="S6" s="715">
        <v>70000</v>
      </c>
      <c r="T6" s="715">
        <v>95000</v>
      </c>
      <c r="U6" s="715">
        <v>95000</v>
      </c>
      <c r="V6" s="715">
        <v>95000</v>
      </c>
      <c r="W6" s="715">
        <v>95000</v>
      </c>
      <c r="X6" s="715">
        <v>95000</v>
      </c>
      <c r="Y6" s="715">
        <v>74000</v>
      </c>
      <c r="Z6" s="733">
        <v>74000</v>
      </c>
      <c r="AA6" s="715">
        <v>70000</v>
      </c>
      <c r="AB6" s="715">
        <v>50000</v>
      </c>
      <c r="AC6" s="732">
        <f>AB6/AB21</f>
        <v>2.9040608644692219E-2</v>
      </c>
    </row>
    <row r="7" spans="1:29">
      <c r="A7" s="723" t="s">
        <v>188</v>
      </c>
      <c r="B7" s="733">
        <v>57380</v>
      </c>
      <c r="C7" s="715">
        <v>57380</v>
      </c>
      <c r="D7" s="715">
        <v>57380</v>
      </c>
      <c r="E7" s="715">
        <v>57380</v>
      </c>
      <c r="F7" s="715">
        <v>57380</v>
      </c>
      <c r="G7" s="715">
        <v>57380</v>
      </c>
      <c r="H7" s="715">
        <v>47380</v>
      </c>
      <c r="I7" s="715">
        <v>47380</v>
      </c>
      <c r="J7" s="715">
        <v>47380</v>
      </c>
      <c r="K7" s="715">
        <v>47380</v>
      </c>
      <c r="L7" s="715">
        <v>47380</v>
      </c>
      <c r="M7" s="715">
        <v>47380</v>
      </c>
      <c r="N7" s="733">
        <v>47380</v>
      </c>
      <c r="O7" s="715">
        <v>47380</v>
      </c>
      <c r="P7" s="715">
        <v>47380</v>
      </c>
      <c r="Q7" s="715">
        <v>47380</v>
      </c>
      <c r="R7" s="715">
        <v>47380</v>
      </c>
      <c r="S7" s="715">
        <v>47380</v>
      </c>
      <c r="T7" s="715">
        <v>47380</v>
      </c>
      <c r="U7" s="715">
        <v>47380</v>
      </c>
      <c r="V7" s="715">
        <v>47380</v>
      </c>
      <c r="W7" s="715">
        <v>47380</v>
      </c>
      <c r="X7" s="715">
        <v>47380</v>
      </c>
      <c r="Y7" s="715">
        <f>47380+110000</f>
        <v>157380</v>
      </c>
      <c r="Z7" s="733">
        <f>47380+110000</f>
        <v>157380</v>
      </c>
      <c r="AA7" s="715">
        <f>47380+110000</f>
        <v>157380</v>
      </c>
      <c r="AB7" s="715">
        <f>47380+219500</f>
        <v>266880</v>
      </c>
      <c r="AC7" s="732">
        <f>AB7/AB21</f>
        <v>0.15500715270190918</v>
      </c>
    </row>
    <row r="8" spans="1:29">
      <c r="A8" s="723" t="s">
        <v>187</v>
      </c>
      <c r="B8" s="733">
        <v>160119</v>
      </c>
      <c r="C8" s="715">
        <v>160119</v>
      </c>
      <c r="D8" s="715">
        <v>160119</v>
      </c>
      <c r="E8" s="715">
        <v>160119</v>
      </c>
      <c r="F8" s="715">
        <v>160119</v>
      </c>
      <c r="G8" s="715">
        <v>160119</v>
      </c>
      <c r="H8" s="715">
        <v>160119</v>
      </c>
      <c r="I8" s="715">
        <v>160119</v>
      </c>
      <c r="J8" s="715">
        <v>160119</v>
      </c>
      <c r="K8" s="715">
        <v>160119</v>
      </c>
      <c r="L8" s="715">
        <v>160119</v>
      </c>
      <c r="M8" s="715">
        <v>130119</v>
      </c>
      <c r="N8" s="733">
        <v>130119</v>
      </c>
      <c r="O8" s="715">
        <v>130119</v>
      </c>
      <c r="P8" s="715">
        <v>130119</v>
      </c>
      <c r="Q8" s="715">
        <v>130119</v>
      </c>
      <c r="R8" s="715">
        <v>130119</v>
      </c>
      <c r="S8" s="715">
        <v>130119</v>
      </c>
      <c r="T8" s="715">
        <v>119552</v>
      </c>
      <c r="U8" s="715">
        <v>119552</v>
      </c>
      <c r="V8" s="715">
        <v>110192</v>
      </c>
      <c r="W8" s="715">
        <v>107732</v>
      </c>
      <c r="X8" s="715">
        <v>107732</v>
      </c>
      <c r="Y8" s="715">
        <v>80689</v>
      </c>
      <c r="Z8" s="733">
        <v>80689</v>
      </c>
      <c r="AA8" s="715">
        <v>80689</v>
      </c>
      <c r="AB8" s="715">
        <v>80689</v>
      </c>
      <c r="AC8" s="732">
        <f>AB8/AB21</f>
        <v>4.6865153418631407E-2</v>
      </c>
    </row>
    <row r="9" spans="1:29">
      <c r="A9" s="723" t="s">
        <v>185</v>
      </c>
      <c r="B9" s="733">
        <v>50000</v>
      </c>
      <c r="C9" s="715">
        <v>50000</v>
      </c>
      <c r="D9" s="715">
        <v>50000</v>
      </c>
      <c r="E9" s="715">
        <v>50000</v>
      </c>
      <c r="F9" s="715">
        <v>50000</v>
      </c>
      <c r="G9" s="715">
        <v>50000</v>
      </c>
      <c r="H9" s="715">
        <v>50000</v>
      </c>
      <c r="I9" s="715">
        <v>50000</v>
      </c>
      <c r="J9" s="715">
        <v>50000</v>
      </c>
      <c r="K9" s="715">
        <v>50000</v>
      </c>
      <c r="L9" s="715">
        <v>50000</v>
      </c>
      <c r="M9" s="715">
        <v>50000</v>
      </c>
      <c r="N9" s="733">
        <v>50000</v>
      </c>
      <c r="O9" s="715">
        <v>50000</v>
      </c>
      <c r="P9" s="715">
        <v>50000</v>
      </c>
      <c r="Q9" s="715">
        <v>50000</v>
      </c>
      <c r="R9" s="715">
        <v>50000</v>
      </c>
      <c r="S9" s="715">
        <v>50000</v>
      </c>
      <c r="T9" s="715">
        <v>100079</v>
      </c>
      <c r="U9" s="715">
        <v>150000</v>
      </c>
      <c r="V9" s="715">
        <v>190000</v>
      </c>
      <c r="W9" s="715">
        <v>243000</v>
      </c>
      <c r="X9" s="715">
        <v>290000</v>
      </c>
      <c r="Y9" s="715">
        <v>290000</v>
      </c>
      <c r="Z9" s="733">
        <v>290000</v>
      </c>
      <c r="AA9" s="715">
        <v>290000</v>
      </c>
      <c r="AB9" s="715">
        <v>290000</v>
      </c>
      <c r="AC9" s="732">
        <f>AB9/AB21</f>
        <v>0.16843553013921486</v>
      </c>
    </row>
    <row r="10" spans="1:29">
      <c r="A10" s="726" t="s">
        <v>196</v>
      </c>
      <c r="B10" s="714">
        <f t="shared" ref="B10:Y10" si="23">B11</f>
        <v>35995</v>
      </c>
      <c r="C10" s="714">
        <f t="shared" si="23"/>
        <v>35995</v>
      </c>
      <c r="D10" s="714">
        <f t="shared" si="23"/>
        <v>35995</v>
      </c>
      <c r="E10" s="714">
        <f t="shared" si="23"/>
        <v>35995</v>
      </c>
      <c r="F10" s="714">
        <f t="shared" si="23"/>
        <v>35995</v>
      </c>
      <c r="G10" s="714">
        <f t="shared" si="23"/>
        <v>35995</v>
      </c>
      <c r="H10" s="714">
        <f t="shared" si="23"/>
        <v>35995</v>
      </c>
      <c r="I10" s="714">
        <f t="shared" si="23"/>
        <v>35995</v>
      </c>
      <c r="J10" s="714">
        <f t="shared" si="23"/>
        <v>35995</v>
      </c>
      <c r="K10" s="714">
        <f t="shared" si="23"/>
        <v>27847</v>
      </c>
      <c r="L10" s="714">
        <f t="shared" si="23"/>
        <v>23977</v>
      </c>
      <c r="M10" s="714">
        <f t="shared" si="23"/>
        <v>17500</v>
      </c>
      <c r="N10" s="714">
        <f t="shared" si="23"/>
        <v>17500</v>
      </c>
      <c r="O10" s="714">
        <f t="shared" si="23"/>
        <v>17500</v>
      </c>
      <c r="P10" s="714">
        <f t="shared" si="23"/>
        <v>17500</v>
      </c>
      <c r="Q10" s="714">
        <f t="shared" si="23"/>
        <v>32500</v>
      </c>
      <c r="R10" s="714">
        <f t="shared" si="23"/>
        <v>32500</v>
      </c>
      <c r="S10" s="714">
        <f t="shared" si="23"/>
        <v>42500</v>
      </c>
      <c r="T10" s="714">
        <f t="shared" si="23"/>
        <v>44000</v>
      </c>
      <c r="U10" s="714">
        <f t="shared" si="23"/>
        <v>46500</v>
      </c>
      <c r="V10" s="714">
        <f t="shared" si="23"/>
        <v>53500</v>
      </c>
      <c r="W10" s="714">
        <f t="shared" si="23"/>
        <v>58500</v>
      </c>
      <c r="X10" s="714">
        <f t="shared" si="23"/>
        <v>64900</v>
      </c>
      <c r="Y10" s="714">
        <f t="shared" si="23"/>
        <v>61500</v>
      </c>
      <c r="Z10" s="714">
        <f>Z11</f>
        <v>61500</v>
      </c>
      <c r="AA10" s="714">
        <f>AA11</f>
        <v>61500</v>
      </c>
      <c r="AB10" s="714">
        <f>AB11</f>
        <v>61500</v>
      </c>
      <c r="AC10" s="731">
        <f>AB10/AB21</f>
        <v>3.5719948632971427E-2</v>
      </c>
    </row>
    <row r="11" spans="1:29">
      <c r="A11" s="723" t="s">
        <v>187</v>
      </c>
      <c r="B11" s="733">
        <v>35995</v>
      </c>
      <c r="C11" s="715">
        <v>35995</v>
      </c>
      <c r="D11" s="715">
        <v>35995</v>
      </c>
      <c r="E11" s="715">
        <v>35995</v>
      </c>
      <c r="F11" s="715">
        <v>35995</v>
      </c>
      <c r="G11" s="715">
        <v>35995</v>
      </c>
      <c r="H11" s="715">
        <v>35995</v>
      </c>
      <c r="I11" s="715">
        <v>35995</v>
      </c>
      <c r="J11" s="715">
        <v>35995</v>
      </c>
      <c r="K11" s="715">
        <v>27847</v>
      </c>
      <c r="L11" s="715">
        <v>23977</v>
      </c>
      <c r="M11" s="715">
        <v>17500</v>
      </c>
      <c r="N11" s="733">
        <v>17500</v>
      </c>
      <c r="O11" s="715">
        <v>17500</v>
      </c>
      <c r="P11" s="715">
        <v>17500</v>
      </c>
      <c r="Q11" s="715">
        <v>32500</v>
      </c>
      <c r="R11" s="715">
        <v>32500</v>
      </c>
      <c r="S11" s="715">
        <v>42500</v>
      </c>
      <c r="T11" s="715">
        <v>44000</v>
      </c>
      <c r="U11" s="716">
        <v>46500</v>
      </c>
      <c r="V11" s="716">
        <v>53500</v>
      </c>
      <c r="W11" s="716">
        <v>58500</v>
      </c>
      <c r="X11" s="716">
        <v>64900</v>
      </c>
      <c r="Y11" s="716">
        <v>61500</v>
      </c>
      <c r="Z11" s="733">
        <v>61500</v>
      </c>
      <c r="AA11" s="716">
        <v>61500</v>
      </c>
      <c r="AB11" s="716">
        <v>61500</v>
      </c>
      <c r="AC11" s="732">
        <f>AB11/AB21</f>
        <v>3.5719948632971427E-2</v>
      </c>
    </row>
    <row r="12" spans="1:29">
      <c r="A12" s="726" t="s">
        <v>195</v>
      </c>
      <c r="B12" s="714">
        <f t="shared" ref="B12:Y12" si="24">SUM(B13:B20)</f>
        <v>96121</v>
      </c>
      <c r="C12" s="714">
        <f t="shared" si="24"/>
        <v>106241</v>
      </c>
      <c r="D12" s="714">
        <f t="shared" si="24"/>
        <v>106741</v>
      </c>
      <c r="E12" s="714">
        <f t="shared" si="24"/>
        <v>106513</v>
      </c>
      <c r="F12" s="714">
        <f t="shared" si="24"/>
        <v>121563</v>
      </c>
      <c r="G12" s="714">
        <f t="shared" si="24"/>
        <v>123063</v>
      </c>
      <c r="H12" s="714">
        <f t="shared" si="24"/>
        <v>130763</v>
      </c>
      <c r="I12" s="714">
        <f t="shared" si="24"/>
        <v>130763</v>
      </c>
      <c r="J12" s="714">
        <f t="shared" si="24"/>
        <v>125634</v>
      </c>
      <c r="K12" s="714">
        <f t="shared" si="24"/>
        <v>130105</v>
      </c>
      <c r="L12" s="714">
        <f t="shared" si="24"/>
        <v>139105</v>
      </c>
      <c r="M12" s="714">
        <f t="shared" si="24"/>
        <v>164855</v>
      </c>
      <c r="N12" s="714">
        <f t="shared" si="24"/>
        <v>164855</v>
      </c>
      <c r="O12" s="714">
        <f t="shared" si="24"/>
        <v>162823</v>
      </c>
      <c r="P12" s="714">
        <f t="shared" si="24"/>
        <v>168456</v>
      </c>
      <c r="Q12" s="714">
        <f t="shared" si="24"/>
        <v>166543</v>
      </c>
      <c r="R12" s="714">
        <f t="shared" si="24"/>
        <v>165543</v>
      </c>
      <c r="S12" s="714">
        <f t="shared" si="24"/>
        <v>173543</v>
      </c>
      <c r="T12" s="714">
        <f t="shared" si="24"/>
        <v>172543</v>
      </c>
      <c r="U12" s="714">
        <f t="shared" si="24"/>
        <v>175543</v>
      </c>
      <c r="V12" s="714">
        <f t="shared" si="24"/>
        <v>174043</v>
      </c>
      <c r="W12" s="714">
        <f t="shared" si="24"/>
        <v>172393</v>
      </c>
      <c r="X12" s="714">
        <f t="shared" si="24"/>
        <v>175893</v>
      </c>
      <c r="Y12" s="714">
        <f t="shared" si="24"/>
        <v>216743</v>
      </c>
      <c r="Z12" s="714">
        <f>SUM(Z13:Z20)</f>
        <v>216679</v>
      </c>
      <c r="AA12" s="714">
        <f>SUM(AA13:AA20)</f>
        <v>226160</v>
      </c>
      <c r="AB12" s="714">
        <f>SUM(AB13:AB20)</f>
        <v>226060</v>
      </c>
      <c r="AC12" s="731">
        <f>AB12/AB21</f>
        <v>0.13129839980438246</v>
      </c>
    </row>
    <row r="13" spans="1:29">
      <c r="A13" s="723" t="s">
        <v>191</v>
      </c>
      <c r="B13" s="733">
        <v>54856</v>
      </c>
      <c r="C13" s="715">
        <v>63276</v>
      </c>
      <c r="D13" s="715">
        <v>63276</v>
      </c>
      <c r="E13" s="715">
        <v>66248</v>
      </c>
      <c r="F13" s="715">
        <v>79298</v>
      </c>
      <c r="G13" s="715">
        <v>77298</v>
      </c>
      <c r="H13" s="715">
        <v>82298</v>
      </c>
      <c r="I13" s="715">
        <v>82298</v>
      </c>
      <c r="J13" s="715">
        <v>82298</v>
      </c>
      <c r="K13" s="715">
        <v>86769</v>
      </c>
      <c r="L13" s="715">
        <v>86769</v>
      </c>
      <c r="M13" s="715">
        <v>91369</v>
      </c>
      <c r="N13" s="733">
        <v>91369</v>
      </c>
      <c r="O13" s="717">
        <v>91369</v>
      </c>
      <c r="P13" s="717">
        <v>91369</v>
      </c>
      <c r="Q13" s="717">
        <v>86869</v>
      </c>
      <c r="R13" s="717">
        <v>86869</v>
      </c>
      <c r="S13" s="715">
        <v>86869</v>
      </c>
      <c r="T13" s="715">
        <v>86869</v>
      </c>
      <c r="U13" s="715">
        <v>89869</v>
      </c>
      <c r="V13" s="715">
        <v>89869</v>
      </c>
      <c r="W13" s="715">
        <v>89219</v>
      </c>
      <c r="X13" s="715">
        <v>89219</v>
      </c>
      <c r="Y13" s="715">
        <f>101019+20000</f>
        <v>121019</v>
      </c>
      <c r="Z13" s="733">
        <v>121019</v>
      </c>
      <c r="AA13" s="715">
        <v>120500</v>
      </c>
      <c r="AB13" s="715">
        <v>118400</v>
      </c>
      <c r="AC13" s="732">
        <f>AB13/AB21</f>
        <v>6.8768161270631178E-2</v>
      </c>
    </row>
    <row r="14" spans="1:29">
      <c r="A14" s="723" t="s">
        <v>190</v>
      </c>
      <c r="B14" s="733">
        <v>3000</v>
      </c>
      <c r="C14" s="715">
        <v>3000</v>
      </c>
      <c r="D14" s="715">
        <v>3000</v>
      </c>
      <c r="E14" s="715"/>
      <c r="F14" s="715"/>
      <c r="G14" s="715"/>
      <c r="H14" s="715"/>
      <c r="I14" s="715"/>
      <c r="J14" s="715"/>
      <c r="K14" s="715"/>
      <c r="L14" s="715">
        <v>2000</v>
      </c>
      <c r="M14" s="715">
        <v>2000</v>
      </c>
      <c r="N14" s="733">
        <v>2000</v>
      </c>
      <c r="O14" s="717">
        <v>2000</v>
      </c>
      <c r="P14" s="717">
        <v>2000</v>
      </c>
      <c r="Q14" s="717">
        <v>5087</v>
      </c>
      <c r="R14" s="716">
        <v>5087</v>
      </c>
      <c r="S14" s="715">
        <v>5087</v>
      </c>
      <c r="T14" s="715">
        <v>5087</v>
      </c>
      <c r="U14" s="715">
        <v>5087</v>
      </c>
      <c r="V14" s="715">
        <v>5087</v>
      </c>
      <c r="W14" s="715">
        <v>5087</v>
      </c>
      <c r="X14" s="715">
        <v>5087</v>
      </c>
      <c r="Y14" s="715">
        <v>5087</v>
      </c>
      <c r="Z14" s="733">
        <v>5087</v>
      </c>
      <c r="AA14" s="715">
        <v>5087</v>
      </c>
      <c r="AB14" s="715">
        <v>5087</v>
      </c>
      <c r="AC14" s="732">
        <f>AB14/AB21</f>
        <v>2.9545915235109862E-3</v>
      </c>
    </row>
    <row r="15" spans="1:29">
      <c r="A15" s="723" t="s">
        <v>1542</v>
      </c>
      <c r="B15" s="733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33"/>
      <c r="O15" s="715"/>
      <c r="P15" s="717">
        <v>133</v>
      </c>
      <c r="Q15" s="717">
        <v>133</v>
      </c>
      <c r="R15" s="717">
        <v>133</v>
      </c>
      <c r="S15" s="715">
        <v>133</v>
      </c>
      <c r="T15" s="715">
        <v>133</v>
      </c>
      <c r="U15" s="715">
        <v>133</v>
      </c>
      <c r="V15" s="715">
        <v>133</v>
      </c>
      <c r="W15" s="715">
        <v>133</v>
      </c>
      <c r="X15" s="715">
        <v>133</v>
      </c>
      <c r="Y15" s="715">
        <v>133</v>
      </c>
      <c r="Z15" s="733">
        <v>133</v>
      </c>
      <c r="AA15" s="715">
        <v>133</v>
      </c>
      <c r="AB15" s="715">
        <v>133</v>
      </c>
      <c r="AC15" s="732">
        <f>AB15/AB21</f>
        <v>7.72480189948813E-5</v>
      </c>
    </row>
    <row r="16" spans="1:29">
      <c r="A16" s="723" t="s">
        <v>197</v>
      </c>
      <c r="B16" s="733">
        <v>1629</v>
      </c>
      <c r="C16" s="715">
        <v>1629</v>
      </c>
      <c r="D16" s="715">
        <v>1629</v>
      </c>
      <c r="E16" s="715">
        <v>1629</v>
      </c>
      <c r="F16" s="715">
        <v>1629</v>
      </c>
      <c r="G16" s="715">
        <v>1629</v>
      </c>
      <c r="H16" s="715">
        <v>1629</v>
      </c>
      <c r="I16" s="715">
        <v>1629</v>
      </c>
      <c r="J16" s="715"/>
      <c r="K16" s="715"/>
      <c r="L16" s="715"/>
      <c r="M16" s="715"/>
      <c r="N16" s="733"/>
      <c r="O16" s="715"/>
      <c r="P16" s="715"/>
      <c r="Q16" s="717"/>
      <c r="R16" s="717"/>
      <c r="S16" s="715"/>
      <c r="T16" s="715"/>
      <c r="U16" s="715"/>
      <c r="V16" s="715"/>
      <c r="W16" s="715"/>
      <c r="X16" s="715"/>
      <c r="Y16" s="715"/>
      <c r="Z16" s="733"/>
      <c r="AA16" s="715"/>
      <c r="AB16" s="715"/>
      <c r="AC16" s="732">
        <f>AB16/AB21</f>
        <v>0</v>
      </c>
    </row>
    <row r="17" spans="1:29">
      <c r="A17" s="723" t="s">
        <v>189</v>
      </c>
      <c r="B17" s="733">
        <v>14700</v>
      </c>
      <c r="C17" s="715">
        <v>16400</v>
      </c>
      <c r="D17" s="715">
        <v>16900</v>
      </c>
      <c r="E17" s="715">
        <v>17200</v>
      </c>
      <c r="F17" s="715">
        <v>19200</v>
      </c>
      <c r="G17" s="715">
        <v>21200</v>
      </c>
      <c r="H17" s="715">
        <v>23200</v>
      </c>
      <c r="I17" s="715">
        <v>23200</v>
      </c>
      <c r="J17" s="715">
        <v>19700</v>
      </c>
      <c r="K17" s="715">
        <v>19700</v>
      </c>
      <c r="L17" s="715">
        <v>15700</v>
      </c>
      <c r="M17" s="715">
        <v>9850</v>
      </c>
      <c r="N17" s="733">
        <v>9850</v>
      </c>
      <c r="O17" s="717">
        <v>8150</v>
      </c>
      <c r="P17" s="717">
        <v>9650</v>
      </c>
      <c r="Q17" s="717">
        <v>9150</v>
      </c>
      <c r="R17" s="717">
        <v>7150</v>
      </c>
      <c r="S17" s="715">
        <v>13150</v>
      </c>
      <c r="T17" s="715">
        <v>12150</v>
      </c>
      <c r="U17" s="715">
        <v>12150</v>
      </c>
      <c r="V17" s="715">
        <v>11650</v>
      </c>
      <c r="W17" s="715">
        <v>12650</v>
      </c>
      <c r="X17" s="715">
        <v>15150</v>
      </c>
      <c r="Y17" s="715">
        <v>25000</v>
      </c>
      <c r="Z17" s="733">
        <v>25000</v>
      </c>
      <c r="AA17" s="715">
        <v>35000</v>
      </c>
      <c r="AB17" s="715">
        <v>35000</v>
      </c>
      <c r="AC17" s="732">
        <f>AB17/AB21</f>
        <v>2.0328426051284553E-2</v>
      </c>
    </row>
    <row r="18" spans="1:29">
      <c r="A18" s="723" t="s">
        <v>188</v>
      </c>
      <c r="B18" s="733">
        <v>14564</v>
      </c>
      <c r="C18" s="715">
        <v>14564</v>
      </c>
      <c r="D18" s="715">
        <v>14564</v>
      </c>
      <c r="E18" s="715">
        <v>14064</v>
      </c>
      <c r="F18" s="715">
        <v>14064</v>
      </c>
      <c r="G18" s="715">
        <v>14064</v>
      </c>
      <c r="H18" s="715">
        <v>14564</v>
      </c>
      <c r="I18" s="715">
        <v>14564</v>
      </c>
      <c r="J18" s="715">
        <v>14564</v>
      </c>
      <c r="K18" s="715">
        <v>14564</v>
      </c>
      <c r="L18" s="715">
        <v>14564</v>
      </c>
      <c r="M18" s="715">
        <v>21564</v>
      </c>
      <c r="N18" s="733">
        <v>21564</v>
      </c>
      <c r="O18" s="717">
        <v>21564</v>
      </c>
      <c r="P18" s="717">
        <v>25564</v>
      </c>
      <c r="Q18" s="717">
        <v>25564</v>
      </c>
      <c r="R18" s="717">
        <v>25564</v>
      </c>
      <c r="S18" s="715">
        <v>25564</v>
      </c>
      <c r="T18" s="715">
        <v>25564</v>
      </c>
      <c r="U18" s="715">
        <v>25564</v>
      </c>
      <c r="V18" s="715">
        <v>24564</v>
      </c>
      <c r="W18" s="715">
        <v>24564</v>
      </c>
      <c r="X18" s="715">
        <v>24564</v>
      </c>
      <c r="Y18" s="715">
        <v>24564</v>
      </c>
      <c r="Z18" s="733">
        <v>24500</v>
      </c>
      <c r="AA18" s="715">
        <v>24500</v>
      </c>
      <c r="AB18" s="715">
        <v>26500</v>
      </c>
      <c r="AC18" s="732">
        <f>AB18/AB21</f>
        <v>1.5391522581686875E-2</v>
      </c>
    </row>
    <row r="19" spans="1:29">
      <c r="A19" s="723" t="s">
        <v>187</v>
      </c>
      <c r="B19" s="733">
        <v>7372</v>
      </c>
      <c r="C19" s="715">
        <v>7372</v>
      </c>
      <c r="D19" s="715">
        <v>7372</v>
      </c>
      <c r="E19" s="715">
        <v>7372</v>
      </c>
      <c r="F19" s="715">
        <v>7372</v>
      </c>
      <c r="G19" s="715">
        <v>8872</v>
      </c>
      <c r="H19" s="715">
        <v>9072</v>
      </c>
      <c r="I19" s="715">
        <v>9072</v>
      </c>
      <c r="J19" s="715">
        <v>9072</v>
      </c>
      <c r="K19" s="715">
        <v>9072</v>
      </c>
      <c r="L19" s="715">
        <v>9072</v>
      </c>
      <c r="M19" s="715">
        <v>9072</v>
      </c>
      <c r="N19" s="733">
        <v>9072</v>
      </c>
      <c r="O19" s="717">
        <v>8740</v>
      </c>
      <c r="P19" s="717">
        <v>8740</v>
      </c>
      <c r="Q19" s="717">
        <v>8740</v>
      </c>
      <c r="R19" s="717">
        <v>8740</v>
      </c>
      <c r="S19" s="715">
        <v>10740</v>
      </c>
      <c r="T19" s="715">
        <v>10740</v>
      </c>
      <c r="U19" s="715">
        <v>10740</v>
      </c>
      <c r="V19" s="715">
        <v>10740</v>
      </c>
      <c r="W19" s="715">
        <v>8740</v>
      </c>
      <c r="X19" s="715">
        <v>9740</v>
      </c>
      <c r="Y19" s="715">
        <f>7940+1000</f>
        <v>8940</v>
      </c>
      <c r="Z19" s="733">
        <v>8940</v>
      </c>
      <c r="AA19" s="715">
        <v>8940</v>
      </c>
      <c r="AB19" s="715">
        <v>8940</v>
      </c>
      <c r="AC19" s="732">
        <f>AB19/AB21</f>
        <v>5.1924608256709685E-3</v>
      </c>
    </row>
    <row r="20" spans="1:29">
      <c r="A20" s="723" t="s">
        <v>185</v>
      </c>
      <c r="B20" s="733"/>
      <c r="C20" s="715"/>
      <c r="D20" s="715"/>
      <c r="E20" s="715"/>
      <c r="F20" s="715"/>
      <c r="G20" s="715"/>
      <c r="H20" s="715"/>
      <c r="I20" s="715"/>
      <c r="J20" s="715"/>
      <c r="K20" s="715"/>
      <c r="L20" s="715">
        <v>11000</v>
      </c>
      <c r="M20" s="715">
        <v>31000</v>
      </c>
      <c r="N20" s="733">
        <v>31000</v>
      </c>
      <c r="O20" s="717">
        <v>31000</v>
      </c>
      <c r="P20" s="717">
        <v>31000</v>
      </c>
      <c r="Q20" s="717">
        <v>31000</v>
      </c>
      <c r="R20" s="717">
        <v>32000</v>
      </c>
      <c r="S20" s="715">
        <v>32000</v>
      </c>
      <c r="T20" s="715">
        <v>32000</v>
      </c>
      <c r="U20" s="715">
        <v>32000</v>
      </c>
      <c r="V20" s="715">
        <v>32000</v>
      </c>
      <c r="W20" s="715">
        <v>32000</v>
      </c>
      <c r="X20" s="715">
        <v>32000</v>
      </c>
      <c r="Y20" s="715">
        <v>32000</v>
      </c>
      <c r="Z20" s="733">
        <v>32000</v>
      </c>
      <c r="AA20" s="715">
        <v>32000</v>
      </c>
      <c r="AB20" s="715">
        <v>32000</v>
      </c>
      <c r="AC20" s="732">
        <f>AB20/AB21</f>
        <v>1.8585989532603021E-2</v>
      </c>
    </row>
    <row r="21" spans="1:29">
      <c r="A21" s="727" t="s">
        <v>115</v>
      </c>
      <c r="B21" s="718">
        <f t="shared" ref="B21:Y21" si="25">B3+B10+B12</f>
        <v>713615</v>
      </c>
      <c r="C21" s="718">
        <f t="shared" si="25"/>
        <v>723735</v>
      </c>
      <c r="D21" s="718">
        <f t="shared" si="25"/>
        <v>729235</v>
      </c>
      <c r="E21" s="718">
        <f t="shared" si="25"/>
        <v>767007</v>
      </c>
      <c r="F21" s="718">
        <f t="shared" si="25"/>
        <v>763057</v>
      </c>
      <c r="G21" s="718">
        <f t="shared" si="25"/>
        <v>837858</v>
      </c>
      <c r="H21" s="718">
        <f t="shared" si="25"/>
        <v>929716</v>
      </c>
      <c r="I21" s="718">
        <f t="shared" si="25"/>
        <v>982716</v>
      </c>
      <c r="J21" s="718">
        <f t="shared" si="25"/>
        <v>916087</v>
      </c>
      <c r="K21" s="718">
        <f t="shared" si="25"/>
        <v>866440</v>
      </c>
      <c r="L21" s="718">
        <f t="shared" si="25"/>
        <v>880861</v>
      </c>
      <c r="M21" s="718">
        <f t="shared" si="25"/>
        <v>892452</v>
      </c>
      <c r="N21" s="718">
        <f t="shared" si="25"/>
        <v>892452</v>
      </c>
      <c r="O21" s="718">
        <f t="shared" si="25"/>
        <v>894420</v>
      </c>
      <c r="P21" s="718">
        <f t="shared" si="25"/>
        <v>1024481</v>
      </c>
      <c r="Q21" s="718">
        <f t="shared" si="25"/>
        <v>1003568</v>
      </c>
      <c r="R21" s="718">
        <f t="shared" si="25"/>
        <v>963208</v>
      </c>
      <c r="S21" s="718">
        <f t="shared" si="25"/>
        <v>976208</v>
      </c>
      <c r="T21" s="718">
        <f t="shared" si="25"/>
        <v>1175189</v>
      </c>
      <c r="U21" s="718">
        <f t="shared" si="25"/>
        <v>1247289</v>
      </c>
      <c r="V21" s="718">
        <f t="shared" si="25"/>
        <v>1366429</v>
      </c>
      <c r="W21" s="718">
        <f t="shared" si="25"/>
        <v>1389454</v>
      </c>
      <c r="X21" s="718">
        <f t="shared" si="25"/>
        <v>1468354</v>
      </c>
      <c r="Y21" s="718">
        <f t="shared" si="25"/>
        <v>1562761</v>
      </c>
      <c r="Z21" s="718">
        <f>Z3+Z10+Z12</f>
        <v>1582697</v>
      </c>
      <c r="AA21" s="718">
        <f>AA3+AA10+AA12</f>
        <v>1632327</v>
      </c>
      <c r="AB21" s="718">
        <f>AB3+AB10+AB12</f>
        <v>1721727</v>
      </c>
      <c r="AC21" s="731">
        <f>AB21/AB21</f>
        <v>1</v>
      </c>
    </row>
    <row r="25" spans="1:29" ht="18" customHeight="1">
      <c r="A25" s="722" t="s">
        <v>1193</v>
      </c>
      <c r="B25" s="719" t="s">
        <v>2200</v>
      </c>
      <c r="C25" s="719" t="s">
        <v>236</v>
      </c>
    </row>
    <row r="26" spans="1:29">
      <c r="A26" s="723" t="s">
        <v>193</v>
      </c>
      <c r="B26" s="713">
        <v>702598</v>
      </c>
      <c r="C26" s="721">
        <f>B26/B35</f>
        <v>0.40807747105086928</v>
      </c>
    </row>
    <row r="27" spans="1:29">
      <c r="A27" s="723" t="s">
        <v>191</v>
      </c>
      <c r="B27" s="713">
        <v>162400</v>
      </c>
      <c r="C27" s="721">
        <f>B27/B35</f>
        <v>9.4323896877960334E-2</v>
      </c>
    </row>
    <row r="28" spans="1:29">
      <c r="A28" s="723" t="s">
        <v>190</v>
      </c>
      <c r="B28" s="713">
        <v>5087</v>
      </c>
      <c r="C28" s="721">
        <f>B28/B35</f>
        <v>2.9545915235109862E-3</v>
      </c>
    </row>
    <row r="29" spans="1:29">
      <c r="A29" s="723" t="s">
        <v>1542</v>
      </c>
      <c r="B29" s="713">
        <v>133</v>
      </c>
      <c r="C29" s="721">
        <f>B29/B35</f>
        <v>7.72480189948813E-5</v>
      </c>
    </row>
    <row r="30" spans="1:29">
      <c r="A30" s="723" t="s">
        <v>197</v>
      </c>
      <c r="B30" s="713"/>
      <c r="C30" s="721">
        <f>B30/B35</f>
        <v>0</v>
      </c>
    </row>
    <row r="31" spans="1:29">
      <c r="A31" s="723" t="s">
        <v>189</v>
      </c>
      <c r="B31" s="713">
        <v>85000</v>
      </c>
      <c r="C31" s="721">
        <f>B31/B35</f>
        <v>4.9369034695976775E-2</v>
      </c>
    </row>
    <row r="32" spans="1:29">
      <c r="A32" s="723" t="s">
        <v>188</v>
      </c>
      <c r="B32" s="713">
        <f>73880+219500</f>
        <v>293380</v>
      </c>
      <c r="C32" s="721">
        <f>B32/B35</f>
        <v>0.17039867528359606</v>
      </c>
    </row>
    <row r="33" spans="1:28">
      <c r="A33" s="723" t="s">
        <v>187</v>
      </c>
      <c r="B33" s="713">
        <v>151129</v>
      </c>
      <c r="C33" s="721">
        <f>B33/B35</f>
        <v>8.7777562877273813E-2</v>
      </c>
    </row>
    <row r="34" spans="1:28">
      <c r="A34" s="723" t="s">
        <v>185</v>
      </c>
      <c r="B34" s="713">
        <v>322000</v>
      </c>
      <c r="C34" s="721">
        <f>B34/B35</f>
        <v>0.18702151967181788</v>
      </c>
    </row>
    <row r="35" spans="1:28">
      <c r="A35" s="724" t="s">
        <v>2201</v>
      </c>
      <c r="B35" s="718">
        <f>SUM(B26:B34)</f>
        <v>1721727</v>
      </c>
      <c r="C35" s="730">
        <f>B35/B35</f>
        <v>1</v>
      </c>
    </row>
    <row r="39" spans="1:28">
      <c r="A39" s="16"/>
    </row>
    <row r="40" spans="1:28" s="1092" customFormat="1" ht="33.75" customHeight="1">
      <c r="A40" s="741" t="s">
        <v>2202</v>
      </c>
      <c r="B40" s="1005" t="s">
        <v>203</v>
      </c>
      <c r="C40" s="1005" t="s">
        <v>3</v>
      </c>
      <c r="D40" s="1005" t="s">
        <v>202</v>
      </c>
      <c r="E40" s="1005" t="s">
        <v>5</v>
      </c>
      <c r="F40" s="1005" t="s">
        <v>201</v>
      </c>
      <c r="G40" s="1005" t="s">
        <v>7</v>
      </c>
      <c r="H40" s="1005" t="s">
        <v>8</v>
      </c>
      <c r="I40" s="1005" t="s">
        <v>9</v>
      </c>
      <c r="J40" s="1005" t="s">
        <v>199</v>
      </c>
      <c r="K40" s="1005" t="s">
        <v>11</v>
      </c>
      <c r="L40" s="1005" t="s">
        <v>12</v>
      </c>
      <c r="M40" s="1005" t="s">
        <v>49</v>
      </c>
      <c r="N40" s="1005" t="s">
        <v>200</v>
      </c>
      <c r="O40" s="1005" t="s">
        <v>1494</v>
      </c>
      <c r="P40" s="1005" t="s">
        <v>1523</v>
      </c>
      <c r="Q40" s="1005" t="s">
        <v>1573</v>
      </c>
      <c r="R40" s="1005" t="s">
        <v>1629</v>
      </c>
      <c r="S40" s="1005" t="s">
        <v>1659</v>
      </c>
      <c r="T40" s="1005" t="s">
        <v>1429</v>
      </c>
      <c r="U40" s="1005" t="s">
        <v>1754</v>
      </c>
      <c r="V40" s="1005" t="s">
        <v>1883</v>
      </c>
      <c r="W40" s="1005" t="s">
        <v>1431</v>
      </c>
      <c r="X40" s="1005" t="s">
        <v>1987</v>
      </c>
      <c r="Y40" s="1005" t="s">
        <v>2010</v>
      </c>
      <c r="Z40" s="1005" t="s">
        <v>2132</v>
      </c>
      <c r="AA40" s="1005" t="s">
        <v>2300</v>
      </c>
      <c r="AB40" s="1005" t="s">
        <v>2522</v>
      </c>
    </row>
    <row r="41" spans="1:28">
      <c r="A41" s="726" t="s">
        <v>192</v>
      </c>
      <c r="B41" s="735" t="s">
        <v>2196</v>
      </c>
      <c r="C41" s="728">
        <v>49</v>
      </c>
      <c r="D41" s="728">
        <v>50</v>
      </c>
      <c r="E41" s="728">
        <v>53</v>
      </c>
      <c r="F41" s="728">
        <v>52</v>
      </c>
      <c r="G41" s="728">
        <v>56</v>
      </c>
      <c r="H41" s="728">
        <v>58</v>
      </c>
      <c r="I41" s="728">
        <v>60</v>
      </c>
      <c r="J41" s="728">
        <v>57</v>
      </c>
      <c r="K41" s="728" t="s">
        <v>2196</v>
      </c>
      <c r="L41" s="728">
        <v>56</v>
      </c>
      <c r="M41" s="728">
        <v>65</v>
      </c>
      <c r="N41" s="735">
        <v>65</v>
      </c>
      <c r="O41" s="728">
        <v>66</v>
      </c>
      <c r="P41" s="728">
        <v>72</v>
      </c>
      <c r="Q41" s="728">
        <v>69</v>
      </c>
      <c r="R41" s="728">
        <v>65</v>
      </c>
      <c r="S41" s="728">
        <v>70</v>
      </c>
      <c r="T41" s="728">
        <v>80</v>
      </c>
      <c r="U41" s="728">
        <v>85</v>
      </c>
      <c r="V41" s="728">
        <v>91</v>
      </c>
      <c r="W41" s="728">
        <v>91</v>
      </c>
      <c r="X41" s="728">
        <v>96</v>
      </c>
      <c r="Y41" s="728">
        <v>96</v>
      </c>
      <c r="Z41" s="735">
        <v>97</v>
      </c>
      <c r="AA41" s="728">
        <v>97</v>
      </c>
      <c r="AB41" s="728">
        <v>97</v>
      </c>
    </row>
    <row r="42" spans="1:28">
      <c r="A42" s="726" t="s">
        <v>196</v>
      </c>
      <c r="B42" s="735" t="s">
        <v>2196</v>
      </c>
      <c r="C42" s="728">
        <v>18</v>
      </c>
      <c r="D42" s="728">
        <v>18</v>
      </c>
      <c r="E42" s="728">
        <v>18</v>
      </c>
      <c r="F42" s="728">
        <v>18</v>
      </c>
      <c r="G42" s="728">
        <v>18</v>
      </c>
      <c r="H42" s="728">
        <v>18</v>
      </c>
      <c r="I42" s="728">
        <v>18</v>
      </c>
      <c r="J42" s="728">
        <v>18</v>
      </c>
      <c r="K42" s="728" t="s">
        <v>2196</v>
      </c>
      <c r="L42" s="728">
        <v>9</v>
      </c>
      <c r="M42" s="728">
        <v>6</v>
      </c>
      <c r="N42" s="735">
        <v>6</v>
      </c>
      <c r="O42" s="728">
        <v>6</v>
      </c>
      <c r="P42" s="728">
        <v>6</v>
      </c>
      <c r="Q42" s="728">
        <v>9</v>
      </c>
      <c r="R42" s="728">
        <v>9</v>
      </c>
      <c r="S42" s="728">
        <v>12</v>
      </c>
      <c r="T42" s="728">
        <v>13</v>
      </c>
      <c r="U42" s="728">
        <v>14</v>
      </c>
      <c r="V42" s="728">
        <v>16</v>
      </c>
      <c r="W42" s="728">
        <v>17</v>
      </c>
      <c r="X42" s="728">
        <v>19</v>
      </c>
      <c r="Y42" s="728">
        <v>18</v>
      </c>
      <c r="Z42" s="735">
        <v>18</v>
      </c>
      <c r="AA42" s="728">
        <v>18</v>
      </c>
      <c r="AB42" s="728">
        <v>18</v>
      </c>
    </row>
    <row r="43" spans="1:28">
      <c r="A43" s="726" t="s">
        <v>195</v>
      </c>
      <c r="B43" s="735" t="s">
        <v>2196</v>
      </c>
      <c r="C43" s="728">
        <v>51</v>
      </c>
      <c r="D43" s="728">
        <v>53</v>
      </c>
      <c r="E43" s="728">
        <v>52</v>
      </c>
      <c r="F43" s="728">
        <v>58</v>
      </c>
      <c r="G43" s="728">
        <v>59</v>
      </c>
      <c r="H43" s="728">
        <v>65</v>
      </c>
      <c r="I43" s="728">
        <v>65</v>
      </c>
      <c r="J43" s="728">
        <v>64</v>
      </c>
      <c r="K43" s="728" t="s">
        <v>2196</v>
      </c>
      <c r="L43" s="728">
        <v>74</v>
      </c>
      <c r="M43" s="728">
        <v>79</v>
      </c>
      <c r="N43" s="735">
        <v>79</v>
      </c>
      <c r="O43" s="728">
        <v>76</v>
      </c>
      <c r="P43" s="728">
        <v>77</v>
      </c>
      <c r="Q43" s="728">
        <v>77</v>
      </c>
      <c r="R43" s="728">
        <v>77</v>
      </c>
      <c r="S43" s="728">
        <v>79</v>
      </c>
      <c r="T43" s="728">
        <v>79</v>
      </c>
      <c r="U43" s="728">
        <v>80</v>
      </c>
      <c r="V43" s="728">
        <v>78</v>
      </c>
      <c r="W43" s="728">
        <v>77</v>
      </c>
      <c r="X43" s="728">
        <v>79</v>
      </c>
      <c r="Y43" s="728">
        <v>85</v>
      </c>
      <c r="Z43" s="735">
        <v>84</v>
      </c>
      <c r="AA43" s="728">
        <v>84</v>
      </c>
      <c r="AB43" s="728">
        <v>84</v>
      </c>
    </row>
    <row r="44" spans="1:28">
      <c r="A44" s="725" t="s">
        <v>48</v>
      </c>
      <c r="B44" s="729">
        <f t="shared" ref="B44:X44" si="26">SUM(B41:B43)</f>
        <v>0</v>
      </c>
      <c r="C44" s="729">
        <f t="shared" si="26"/>
        <v>118</v>
      </c>
      <c r="D44" s="729">
        <f t="shared" si="26"/>
        <v>121</v>
      </c>
      <c r="E44" s="729">
        <f t="shared" si="26"/>
        <v>123</v>
      </c>
      <c r="F44" s="729">
        <f t="shared" si="26"/>
        <v>128</v>
      </c>
      <c r="G44" s="729">
        <f t="shared" si="26"/>
        <v>133</v>
      </c>
      <c r="H44" s="729">
        <f t="shared" si="26"/>
        <v>141</v>
      </c>
      <c r="I44" s="729">
        <f t="shared" si="26"/>
        <v>143</v>
      </c>
      <c r="J44" s="729">
        <f t="shared" si="26"/>
        <v>139</v>
      </c>
      <c r="K44" s="729">
        <f t="shared" si="26"/>
        <v>0</v>
      </c>
      <c r="L44" s="729">
        <f t="shared" si="26"/>
        <v>139</v>
      </c>
      <c r="M44" s="729">
        <f t="shared" si="26"/>
        <v>150</v>
      </c>
      <c r="N44" s="729">
        <f t="shared" si="26"/>
        <v>150</v>
      </c>
      <c r="O44" s="729">
        <f t="shared" si="26"/>
        <v>148</v>
      </c>
      <c r="P44" s="729">
        <f t="shared" si="26"/>
        <v>155</v>
      </c>
      <c r="Q44" s="729">
        <f t="shared" si="26"/>
        <v>155</v>
      </c>
      <c r="R44" s="729">
        <f t="shared" si="26"/>
        <v>151</v>
      </c>
      <c r="S44" s="729">
        <f t="shared" si="26"/>
        <v>161</v>
      </c>
      <c r="T44" s="729">
        <f t="shared" si="26"/>
        <v>172</v>
      </c>
      <c r="U44" s="729">
        <f t="shared" si="26"/>
        <v>179</v>
      </c>
      <c r="V44" s="729">
        <f t="shared" si="26"/>
        <v>185</v>
      </c>
      <c r="W44" s="729">
        <f t="shared" si="26"/>
        <v>185</v>
      </c>
      <c r="X44" s="729">
        <f t="shared" si="26"/>
        <v>194</v>
      </c>
      <c r="Y44" s="729">
        <f t="shared" ref="Y44" si="27">SUM(Y41:Y43)</f>
        <v>199</v>
      </c>
      <c r="Z44" s="729">
        <f t="shared" ref="Z44:AA44" si="28">SUM(Z41:Z43)</f>
        <v>199</v>
      </c>
      <c r="AA44" s="729">
        <f t="shared" si="28"/>
        <v>199</v>
      </c>
      <c r="AB44" s="729">
        <f t="shared" ref="AB44" si="29">SUM(AB41:AB43)</f>
        <v>199</v>
      </c>
    </row>
    <row r="45" spans="1:28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2:28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2:28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2:28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2:28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2:28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2:28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2:28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2:28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2:28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2:28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2:28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2:28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2:28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2:28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2:28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100"/>
  <sheetViews>
    <sheetView rightToLeft="1" topLeftCell="A13" zoomScaleNormal="100" workbookViewId="0">
      <pane xSplit="1" topLeftCell="H1" activePane="topRight" state="frozen"/>
      <selection pane="topRight" activeCell="N28" sqref="N28"/>
    </sheetView>
  </sheetViews>
  <sheetFormatPr defaultColWidth="9.140625" defaultRowHeight="14.25"/>
  <cols>
    <col min="1" max="1" width="18.28515625" style="15" bestFit="1" customWidth="1"/>
    <col min="2" max="26" width="7.5703125" style="15" customWidth="1"/>
    <col min="27" max="16384" width="9.140625" style="15"/>
  </cols>
  <sheetData>
    <row r="1" spans="1:28">
      <c r="A1" s="116"/>
      <c r="B1" s="720" t="s">
        <v>34</v>
      </c>
      <c r="C1" s="720" t="s">
        <v>35</v>
      </c>
      <c r="D1" s="720" t="s">
        <v>36</v>
      </c>
      <c r="E1" s="720" t="s">
        <v>37</v>
      </c>
      <c r="F1" s="720" t="s">
        <v>38</v>
      </c>
      <c r="G1" s="720" t="s">
        <v>39</v>
      </c>
      <c r="H1" s="720" t="s">
        <v>40</v>
      </c>
      <c r="I1" s="720" t="s">
        <v>41</v>
      </c>
      <c r="J1" s="720" t="s">
        <v>42</v>
      </c>
      <c r="K1" s="720" t="s">
        <v>43</v>
      </c>
      <c r="L1" s="720" t="s">
        <v>44</v>
      </c>
      <c r="M1" s="720" t="s">
        <v>169</v>
      </c>
      <c r="N1" s="720" t="s">
        <v>176</v>
      </c>
      <c r="O1" s="720" t="s">
        <v>1493</v>
      </c>
      <c r="P1" s="720" t="s">
        <v>1524</v>
      </c>
      <c r="Q1" s="720" t="s">
        <v>1574</v>
      </c>
      <c r="R1" s="720" t="s">
        <v>1630</v>
      </c>
      <c r="S1" s="720" t="s">
        <v>1660</v>
      </c>
      <c r="T1" s="720" t="s">
        <v>1724</v>
      </c>
      <c r="U1" s="720" t="s">
        <v>1755</v>
      </c>
      <c r="V1" s="720" t="s">
        <v>1884</v>
      </c>
      <c r="W1" s="720" t="s">
        <v>1944</v>
      </c>
      <c r="X1" s="720" t="s">
        <v>1988</v>
      </c>
      <c r="Y1" s="720" t="s">
        <v>2012</v>
      </c>
      <c r="Z1" s="720" t="s">
        <v>2133</v>
      </c>
      <c r="AA1" s="720" t="s">
        <v>2302</v>
      </c>
      <c r="AB1" s="720" t="s">
        <v>2524</v>
      </c>
    </row>
    <row r="2" spans="1:28">
      <c r="A2" s="726" t="s">
        <v>192</v>
      </c>
      <c r="B2" s="738">
        <f t="shared" ref="B2:X2" si="0">SUM(B3:B7)</f>
        <v>0</v>
      </c>
      <c r="C2" s="714">
        <f t="shared" si="0"/>
        <v>0</v>
      </c>
      <c r="D2" s="714">
        <f t="shared" si="0"/>
        <v>5000</v>
      </c>
      <c r="E2" s="714">
        <f t="shared" si="0"/>
        <v>38000</v>
      </c>
      <c r="F2" s="714">
        <f t="shared" si="0"/>
        <v>0</v>
      </c>
      <c r="G2" s="714">
        <f t="shared" si="0"/>
        <v>92301</v>
      </c>
      <c r="H2" s="714">
        <f t="shared" si="0"/>
        <v>113261</v>
      </c>
      <c r="I2" s="714">
        <f t="shared" si="0"/>
        <v>53000</v>
      </c>
      <c r="J2" s="714">
        <f t="shared" si="0"/>
        <v>0</v>
      </c>
      <c r="K2" s="714">
        <f t="shared" si="0"/>
        <v>6030</v>
      </c>
      <c r="L2" s="714">
        <f t="shared" si="0"/>
        <v>14291</v>
      </c>
      <c r="M2" s="714">
        <f t="shared" si="0"/>
        <v>77317</v>
      </c>
      <c r="N2" s="738">
        <f t="shared" si="0"/>
        <v>0</v>
      </c>
      <c r="O2" s="714">
        <f t="shared" si="0"/>
        <v>4000</v>
      </c>
      <c r="P2" s="714">
        <f t="shared" si="0"/>
        <v>127742</v>
      </c>
      <c r="Q2" s="714">
        <f t="shared" si="0"/>
        <v>0</v>
      </c>
      <c r="R2" s="714">
        <f t="shared" si="0"/>
        <v>0</v>
      </c>
      <c r="S2" s="714">
        <f t="shared" si="0"/>
        <v>25000</v>
      </c>
      <c r="T2" s="714">
        <f t="shared" si="0"/>
        <v>235079</v>
      </c>
      <c r="U2" s="714">
        <f t="shared" si="0"/>
        <v>99921</v>
      </c>
      <c r="V2" s="714">
        <f t="shared" si="0"/>
        <v>140000</v>
      </c>
      <c r="W2" s="714">
        <f t="shared" si="0"/>
        <v>53000</v>
      </c>
      <c r="X2" s="714">
        <f t="shared" si="0"/>
        <v>87000</v>
      </c>
      <c r="Y2" s="714">
        <f>SUM(Y3:Y7)</f>
        <v>110000</v>
      </c>
      <c r="Z2" s="714">
        <f>SUM(Z3:Z7)</f>
        <v>20000</v>
      </c>
      <c r="AA2" s="714">
        <f>SUM(AA3:AA7)</f>
        <v>50000</v>
      </c>
      <c r="AB2" s="714">
        <f>SUM(AB3:AB7)</f>
        <v>109500</v>
      </c>
    </row>
    <row r="3" spans="1:28">
      <c r="A3" s="734" t="s">
        <v>193</v>
      </c>
      <c r="B3" s="737"/>
      <c r="C3" s="715"/>
      <c r="D3" s="715">
        <v>5000</v>
      </c>
      <c r="E3" s="715">
        <v>38000</v>
      </c>
      <c r="F3" s="715"/>
      <c r="G3" s="715">
        <v>92301</v>
      </c>
      <c r="H3" s="715">
        <v>113261</v>
      </c>
      <c r="I3" s="715">
        <v>53000</v>
      </c>
      <c r="J3" s="715"/>
      <c r="K3" s="715">
        <v>6030</v>
      </c>
      <c r="L3" s="715">
        <v>14291</v>
      </c>
      <c r="M3" s="715">
        <v>16317</v>
      </c>
      <c r="N3" s="737"/>
      <c r="O3" s="715"/>
      <c r="P3" s="715">
        <v>127742</v>
      </c>
      <c r="Q3" s="715"/>
      <c r="R3" s="715"/>
      <c r="S3" s="715"/>
      <c r="T3" s="715">
        <v>160000</v>
      </c>
      <c r="U3" s="715">
        <v>50000</v>
      </c>
      <c r="V3" s="715">
        <v>100000</v>
      </c>
      <c r="W3" s="715"/>
      <c r="X3" s="715">
        <v>40000</v>
      </c>
      <c r="Y3" s="715"/>
      <c r="Z3" s="733">
        <v>20000</v>
      </c>
      <c r="AA3" s="715">
        <v>50000</v>
      </c>
      <c r="AB3" s="715"/>
    </row>
    <row r="4" spans="1:28">
      <c r="A4" s="734" t="s">
        <v>189</v>
      </c>
      <c r="B4" s="737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>
        <v>41000</v>
      </c>
      <c r="N4" s="737"/>
      <c r="O4" s="715">
        <v>4000</v>
      </c>
      <c r="P4" s="715"/>
      <c r="Q4" s="715"/>
      <c r="R4" s="715"/>
      <c r="S4" s="715">
        <v>25000</v>
      </c>
      <c r="T4" s="715">
        <v>25000</v>
      </c>
      <c r="U4" s="715"/>
      <c r="V4" s="715"/>
      <c r="W4" s="715"/>
      <c r="X4" s="715"/>
      <c r="Y4" s="715"/>
      <c r="Z4" s="733"/>
      <c r="AA4" s="715"/>
      <c r="AB4" s="715"/>
    </row>
    <row r="5" spans="1:28">
      <c r="A5" s="734" t="s">
        <v>187</v>
      </c>
      <c r="B5" s="737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>
        <v>20000</v>
      </c>
      <c r="N5" s="737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33"/>
      <c r="AA5" s="715"/>
      <c r="AB5" s="715"/>
    </row>
    <row r="6" spans="1:28">
      <c r="A6" s="734" t="s">
        <v>188</v>
      </c>
      <c r="B6" s="737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37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>
        <v>110000</v>
      </c>
      <c r="Z6" s="733"/>
      <c r="AA6" s="715"/>
      <c r="AB6" s="715">
        <v>109500</v>
      </c>
    </row>
    <row r="7" spans="1:28">
      <c r="A7" s="734" t="s">
        <v>185</v>
      </c>
      <c r="B7" s="737"/>
      <c r="C7" s="715"/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37"/>
      <c r="O7" s="715"/>
      <c r="P7" s="715"/>
      <c r="Q7" s="715"/>
      <c r="R7" s="715"/>
      <c r="S7" s="715"/>
      <c r="T7" s="715">
        <v>50079</v>
      </c>
      <c r="U7" s="715">
        <v>49921</v>
      </c>
      <c r="V7" s="715">
        <v>40000</v>
      </c>
      <c r="W7" s="715">
        <v>53000</v>
      </c>
      <c r="X7" s="715">
        <v>47000</v>
      </c>
      <c r="Y7" s="715"/>
      <c r="Z7" s="733"/>
      <c r="AA7" s="715"/>
      <c r="AB7" s="715"/>
    </row>
    <row r="8" spans="1:28">
      <c r="A8" s="726" t="s">
        <v>196</v>
      </c>
      <c r="B8" s="738">
        <f t="shared" ref="B8:X8" si="1">SUM(B9)</f>
        <v>0</v>
      </c>
      <c r="C8" s="714">
        <f t="shared" si="1"/>
        <v>0</v>
      </c>
      <c r="D8" s="714">
        <f t="shared" si="1"/>
        <v>0</v>
      </c>
      <c r="E8" s="714">
        <f t="shared" si="1"/>
        <v>0</v>
      </c>
      <c r="F8" s="714">
        <f t="shared" si="1"/>
        <v>0</v>
      </c>
      <c r="G8" s="714">
        <f t="shared" si="1"/>
        <v>0</v>
      </c>
      <c r="H8" s="714">
        <f t="shared" si="1"/>
        <v>0</v>
      </c>
      <c r="I8" s="714">
        <f t="shared" si="1"/>
        <v>0</v>
      </c>
      <c r="J8" s="714">
        <f t="shared" si="1"/>
        <v>0</v>
      </c>
      <c r="K8" s="714">
        <f t="shared" si="1"/>
        <v>0</v>
      </c>
      <c r="L8" s="714">
        <f t="shared" si="1"/>
        <v>0</v>
      </c>
      <c r="M8" s="714">
        <f t="shared" si="1"/>
        <v>0</v>
      </c>
      <c r="N8" s="738">
        <f t="shared" si="1"/>
        <v>0</v>
      </c>
      <c r="O8" s="714">
        <f t="shared" si="1"/>
        <v>0</v>
      </c>
      <c r="P8" s="714">
        <f t="shared" si="1"/>
        <v>0</v>
      </c>
      <c r="Q8" s="714">
        <f t="shared" si="1"/>
        <v>15000</v>
      </c>
      <c r="R8" s="714">
        <f t="shared" si="1"/>
        <v>0</v>
      </c>
      <c r="S8" s="714">
        <f t="shared" si="1"/>
        <v>10000</v>
      </c>
      <c r="T8" s="714">
        <f t="shared" si="1"/>
        <v>1500</v>
      </c>
      <c r="U8" s="714">
        <f t="shared" si="1"/>
        <v>2500</v>
      </c>
      <c r="V8" s="714">
        <f t="shared" si="1"/>
        <v>7000</v>
      </c>
      <c r="W8" s="714">
        <f t="shared" si="1"/>
        <v>5000</v>
      </c>
      <c r="X8" s="714">
        <f t="shared" si="1"/>
        <v>7100</v>
      </c>
      <c r="Y8" s="714">
        <f>SUM(Y9)</f>
        <v>5900</v>
      </c>
      <c r="Z8" s="714">
        <f>SUM(Z9)</f>
        <v>0</v>
      </c>
      <c r="AA8" s="714">
        <f>SUM(AA9)</f>
        <v>0</v>
      </c>
      <c r="AB8" s="714">
        <f>SUM(AB9)</f>
        <v>0</v>
      </c>
    </row>
    <row r="9" spans="1:28">
      <c r="A9" s="734" t="s">
        <v>187</v>
      </c>
      <c r="B9" s="737"/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37"/>
      <c r="O9" s="715"/>
      <c r="P9" s="715"/>
      <c r="Q9" s="715">
        <v>15000</v>
      </c>
      <c r="R9" s="715"/>
      <c r="S9" s="715">
        <v>10000</v>
      </c>
      <c r="T9" s="715">
        <v>1500</v>
      </c>
      <c r="U9" s="715">
        <v>2500</v>
      </c>
      <c r="V9" s="715">
        <v>7000</v>
      </c>
      <c r="W9" s="715">
        <v>5000</v>
      </c>
      <c r="X9" s="715">
        <v>7100</v>
      </c>
      <c r="Y9" s="715">
        <v>5900</v>
      </c>
      <c r="Z9" s="733"/>
      <c r="AA9" s="715"/>
      <c r="AB9" s="715"/>
    </row>
    <row r="10" spans="1:28">
      <c r="A10" s="726" t="s">
        <v>186</v>
      </c>
      <c r="B10" s="738">
        <f t="shared" ref="B10:X10" si="2">SUM(B11:B17)</f>
        <v>0</v>
      </c>
      <c r="C10" s="714">
        <f t="shared" si="2"/>
        <v>10620</v>
      </c>
      <c r="D10" s="714">
        <f t="shared" si="2"/>
        <v>500</v>
      </c>
      <c r="E10" s="714">
        <f t="shared" si="2"/>
        <v>4900</v>
      </c>
      <c r="F10" s="714">
        <f t="shared" si="2"/>
        <v>15350</v>
      </c>
      <c r="G10" s="714">
        <f t="shared" si="2"/>
        <v>3500</v>
      </c>
      <c r="H10" s="714">
        <f t="shared" si="2"/>
        <v>7700</v>
      </c>
      <c r="I10" s="714">
        <f t="shared" si="2"/>
        <v>0</v>
      </c>
      <c r="J10" s="714">
        <f t="shared" si="2"/>
        <v>500</v>
      </c>
      <c r="K10" s="714">
        <f t="shared" si="2"/>
        <v>5000</v>
      </c>
      <c r="L10" s="714">
        <f t="shared" si="2"/>
        <v>13000</v>
      </c>
      <c r="M10" s="714">
        <f t="shared" si="2"/>
        <v>45250</v>
      </c>
      <c r="N10" s="738">
        <f t="shared" si="2"/>
        <v>0</v>
      </c>
      <c r="O10" s="714">
        <f t="shared" si="2"/>
        <v>0</v>
      </c>
      <c r="P10" s="714">
        <f t="shared" si="2"/>
        <v>6133</v>
      </c>
      <c r="Q10" s="714">
        <f t="shared" si="2"/>
        <v>3087</v>
      </c>
      <c r="R10" s="714">
        <f t="shared" si="2"/>
        <v>1000</v>
      </c>
      <c r="S10" s="714">
        <f t="shared" si="2"/>
        <v>10000</v>
      </c>
      <c r="T10" s="714">
        <f t="shared" si="2"/>
        <v>1000</v>
      </c>
      <c r="U10" s="714">
        <f t="shared" si="2"/>
        <v>3000</v>
      </c>
      <c r="V10" s="714">
        <f t="shared" si="2"/>
        <v>0</v>
      </c>
      <c r="W10" s="714">
        <f t="shared" si="2"/>
        <v>1000</v>
      </c>
      <c r="X10" s="714">
        <f t="shared" si="2"/>
        <v>3500</v>
      </c>
      <c r="Y10" s="714">
        <f>SUM(Y11:Y17)</f>
        <v>42300</v>
      </c>
      <c r="Z10" s="714">
        <f>SUM(Z11:Z17)</f>
        <v>0</v>
      </c>
      <c r="AA10" s="714">
        <f>SUM(AA11:AA17)</f>
        <v>12000</v>
      </c>
      <c r="AB10" s="714">
        <f>SUM(AB11:AB17)</f>
        <v>2000</v>
      </c>
    </row>
    <row r="11" spans="1:28">
      <c r="A11" s="734" t="s">
        <v>191</v>
      </c>
      <c r="B11" s="737"/>
      <c r="C11" s="715">
        <v>8920</v>
      </c>
      <c r="D11" s="715"/>
      <c r="E11" s="715">
        <v>3900</v>
      </c>
      <c r="F11" s="715">
        <v>13350</v>
      </c>
      <c r="G11" s="715"/>
      <c r="H11" s="715">
        <v>5000</v>
      </c>
      <c r="I11" s="715"/>
      <c r="J11" s="715"/>
      <c r="K11" s="715">
        <v>5000</v>
      </c>
      <c r="L11" s="715"/>
      <c r="M11" s="715">
        <v>17600</v>
      </c>
      <c r="N11" s="737"/>
      <c r="O11" s="715"/>
      <c r="P11" s="715"/>
      <c r="Q11" s="715"/>
      <c r="R11" s="715"/>
      <c r="S11" s="715"/>
      <c r="T11" s="715"/>
      <c r="U11" s="715">
        <v>3000</v>
      </c>
      <c r="V11" s="715"/>
      <c r="W11" s="715"/>
      <c r="X11" s="715"/>
      <c r="Y11" s="715">
        <v>31800</v>
      </c>
      <c r="Z11" s="733"/>
      <c r="AA11" s="715">
        <v>2000</v>
      </c>
      <c r="AB11" s="715"/>
    </row>
    <row r="12" spans="1:28">
      <c r="A12" s="734" t="s">
        <v>1542</v>
      </c>
      <c r="B12" s="737"/>
      <c r="C12" s="715"/>
      <c r="D12" s="715"/>
      <c r="E12" s="715"/>
      <c r="F12" s="715"/>
      <c r="G12" s="715"/>
      <c r="H12" s="715"/>
      <c r="I12" s="715"/>
      <c r="J12" s="715"/>
      <c r="K12" s="715"/>
      <c r="L12" s="715"/>
      <c r="M12" s="715"/>
      <c r="N12" s="737"/>
      <c r="O12" s="715"/>
      <c r="P12" s="715">
        <v>133</v>
      </c>
      <c r="Q12" s="715"/>
      <c r="R12" s="715"/>
      <c r="S12" s="715"/>
      <c r="T12" s="715"/>
      <c r="U12" s="715"/>
      <c r="V12" s="715"/>
      <c r="W12" s="715"/>
      <c r="X12" s="715"/>
      <c r="Y12" s="715"/>
      <c r="Z12" s="733"/>
      <c r="AA12" s="715"/>
      <c r="AB12" s="715"/>
    </row>
    <row r="13" spans="1:28">
      <c r="A13" s="734" t="s">
        <v>190</v>
      </c>
      <c r="B13" s="737"/>
      <c r="C13" s="715"/>
      <c r="D13" s="715"/>
      <c r="E13" s="715"/>
      <c r="F13" s="715"/>
      <c r="G13" s="715"/>
      <c r="H13" s="715"/>
      <c r="I13" s="715"/>
      <c r="J13" s="715"/>
      <c r="K13" s="715"/>
      <c r="L13" s="715">
        <v>2000</v>
      </c>
      <c r="M13" s="715"/>
      <c r="N13" s="737"/>
      <c r="O13" s="715"/>
      <c r="P13" s="715"/>
      <c r="Q13" s="715">
        <v>3087</v>
      </c>
      <c r="R13" s="715"/>
      <c r="S13" s="715"/>
      <c r="T13" s="715"/>
      <c r="U13" s="715"/>
      <c r="V13" s="715"/>
      <c r="W13" s="715"/>
      <c r="X13" s="715"/>
      <c r="Y13" s="715"/>
      <c r="Z13" s="733"/>
      <c r="AA13" s="715"/>
      <c r="AB13" s="715"/>
    </row>
    <row r="14" spans="1:28">
      <c r="A14" s="734" t="s">
        <v>189</v>
      </c>
      <c r="B14" s="737"/>
      <c r="C14" s="715">
        <v>1700</v>
      </c>
      <c r="D14" s="715">
        <v>500</v>
      </c>
      <c r="E14" s="715">
        <v>500</v>
      </c>
      <c r="F14" s="715">
        <v>2000</v>
      </c>
      <c r="G14" s="715">
        <v>2000</v>
      </c>
      <c r="H14" s="715">
        <v>2000</v>
      </c>
      <c r="I14" s="715"/>
      <c r="J14" s="715">
        <v>500</v>
      </c>
      <c r="K14" s="715"/>
      <c r="L14" s="715"/>
      <c r="M14" s="715">
        <v>650</v>
      </c>
      <c r="N14" s="737"/>
      <c r="O14" s="715"/>
      <c r="P14" s="715">
        <v>2000</v>
      </c>
      <c r="Q14" s="715"/>
      <c r="R14" s="715"/>
      <c r="S14" s="715">
        <v>8000</v>
      </c>
      <c r="T14" s="715">
        <v>1000</v>
      </c>
      <c r="U14" s="715"/>
      <c r="V14" s="715"/>
      <c r="W14" s="715">
        <v>1000</v>
      </c>
      <c r="X14" s="715">
        <v>2500</v>
      </c>
      <c r="Y14" s="715">
        <v>10500</v>
      </c>
      <c r="Z14" s="733"/>
      <c r="AA14" s="715">
        <v>10000</v>
      </c>
      <c r="AB14" s="715"/>
    </row>
    <row r="15" spans="1:28">
      <c r="A15" s="734" t="s">
        <v>188</v>
      </c>
      <c r="B15" s="737"/>
      <c r="C15" s="715"/>
      <c r="D15" s="715"/>
      <c r="E15" s="715">
        <v>500</v>
      </c>
      <c r="F15" s="715"/>
      <c r="G15" s="715"/>
      <c r="H15" s="715">
        <v>500</v>
      </c>
      <c r="I15" s="715"/>
      <c r="J15" s="715"/>
      <c r="K15" s="715"/>
      <c r="L15" s="715"/>
      <c r="M15" s="715">
        <v>7000</v>
      </c>
      <c r="N15" s="737"/>
      <c r="O15" s="715"/>
      <c r="P15" s="715">
        <v>4000</v>
      </c>
      <c r="Q15" s="715"/>
      <c r="R15" s="715"/>
      <c r="S15" s="715"/>
      <c r="T15" s="715"/>
      <c r="U15" s="715"/>
      <c r="V15" s="715"/>
      <c r="W15" s="715"/>
      <c r="X15" s="715"/>
      <c r="Y15" s="715"/>
      <c r="Z15" s="733"/>
      <c r="AA15" s="715"/>
      <c r="AB15" s="715">
        <v>2000</v>
      </c>
    </row>
    <row r="16" spans="1:28">
      <c r="A16" s="734" t="s">
        <v>1687</v>
      </c>
      <c r="B16" s="737"/>
      <c r="C16" s="715"/>
      <c r="D16" s="715"/>
      <c r="E16" s="715"/>
      <c r="F16" s="715"/>
      <c r="G16" s="715">
        <v>1500</v>
      </c>
      <c r="H16" s="715">
        <v>200</v>
      </c>
      <c r="I16" s="715"/>
      <c r="J16" s="715"/>
      <c r="K16" s="715"/>
      <c r="L16" s="715"/>
      <c r="M16" s="715"/>
      <c r="N16" s="737"/>
      <c r="O16" s="715"/>
      <c r="P16" s="715"/>
      <c r="Q16" s="715"/>
      <c r="R16" s="715"/>
      <c r="S16" s="715">
        <v>2000</v>
      </c>
      <c r="T16" s="715"/>
      <c r="U16" s="715"/>
      <c r="V16" s="715"/>
      <c r="W16" s="715"/>
      <c r="X16" s="715">
        <v>1000</v>
      </c>
      <c r="Y16" s="715"/>
      <c r="Z16" s="733"/>
      <c r="AA16" s="715"/>
      <c r="AB16" s="715"/>
    </row>
    <row r="17" spans="1:28">
      <c r="A17" s="734" t="s">
        <v>185</v>
      </c>
      <c r="B17" s="737"/>
      <c r="C17" s="715"/>
      <c r="D17" s="715"/>
      <c r="E17" s="715"/>
      <c r="F17" s="715"/>
      <c r="G17" s="715"/>
      <c r="H17" s="715"/>
      <c r="I17" s="715"/>
      <c r="J17" s="715"/>
      <c r="K17" s="715"/>
      <c r="L17" s="715">
        <v>11000</v>
      </c>
      <c r="M17" s="715">
        <v>20000</v>
      </c>
      <c r="N17" s="737"/>
      <c r="O17" s="715"/>
      <c r="P17" s="715"/>
      <c r="Q17" s="715"/>
      <c r="R17" s="715">
        <v>1000</v>
      </c>
      <c r="S17" s="715"/>
      <c r="T17" s="715"/>
      <c r="U17" s="715"/>
      <c r="V17" s="715"/>
      <c r="W17" s="715"/>
      <c r="X17" s="715"/>
      <c r="Y17" s="715"/>
      <c r="Z17" s="733"/>
      <c r="AA17" s="715"/>
      <c r="AB17" s="715"/>
    </row>
    <row r="18" spans="1:28">
      <c r="A18" s="726" t="s">
        <v>48</v>
      </c>
      <c r="B18" s="738">
        <f t="shared" ref="B18:X18" si="3">B2+B8+B10</f>
        <v>0</v>
      </c>
      <c r="C18" s="714">
        <f t="shared" si="3"/>
        <v>10620</v>
      </c>
      <c r="D18" s="714">
        <f t="shared" si="3"/>
        <v>5500</v>
      </c>
      <c r="E18" s="714">
        <f t="shared" si="3"/>
        <v>42900</v>
      </c>
      <c r="F18" s="714">
        <f t="shared" si="3"/>
        <v>15350</v>
      </c>
      <c r="G18" s="714">
        <f t="shared" si="3"/>
        <v>95801</v>
      </c>
      <c r="H18" s="714">
        <f t="shared" si="3"/>
        <v>120961</v>
      </c>
      <c r="I18" s="714">
        <f t="shared" si="3"/>
        <v>53000</v>
      </c>
      <c r="J18" s="714">
        <f t="shared" si="3"/>
        <v>500</v>
      </c>
      <c r="K18" s="714">
        <f t="shared" si="3"/>
        <v>11030</v>
      </c>
      <c r="L18" s="714">
        <f t="shared" si="3"/>
        <v>27291</v>
      </c>
      <c r="M18" s="714">
        <f t="shared" si="3"/>
        <v>122567</v>
      </c>
      <c r="N18" s="738">
        <f t="shared" si="3"/>
        <v>0</v>
      </c>
      <c r="O18" s="714">
        <f t="shared" si="3"/>
        <v>4000</v>
      </c>
      <c r="P18" s="714">
        <f t="shared" si="3"/>
        <v>133875</v>
      </c>
      <c r="Q18" s="714">
        <f t="shared" si="3"/>
        <v>18087</v>
      </c>
      <c r="R18" s="714">
        <f t="shared" si="3"/>
        <v>1000</v>
      </c>
      <c r="S18" s="714">
        <f t="shared" si="3"/>
        <v>45000</v>
      </c>
      <c r="T18" s="714">
        <f t="shared" si="3"/>
        <v>237579</v>
      </c>
      <c r="U18" s="714">
        <f t="shared" si="3"/>
        <v>105421</v>
      </c>
      <c r="V18" s="714">
        <f t="shared" si="3"/>
        <v>147000</v>
      </c>
      <c r="W18" s="714">
        <f t="shared" si="3"/>
        <v>59000</v>
      </c>
      <c r="X18" s="714">
        <f t="shared" si="3"/>
        <v>97600</v>
      </c>
      <c r="Y18" s="714">
        <f>Y2+Y8+Y10</f>
        <v>158200</v>
      </c>
      <c r="Z18" s="714">
        <f>Z2+Z8+Z10</f>
        <v>20000</v>
      </c>
      <c r="AA18" s="714">
        <f>AA2+AA8+AA10</f>
        <v>62000</v>
      </c>
      <c r="AB18" s="714">
        <f>AB2+AB8+AB10</f>
        <v>111500</v>
      </c>
    </row>
    <row r="19" spans="1:28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1" spans="1:28" ht="33.75" customHeight="1">
      <c r="A21" s="725" t="s">
        <v>2203</v>
      </c>
      <c r="B21" s="720" t="s">
        <v>34</v>
      </c>
      <c r="C21" s="720" t="s">
        <v>35</v>
      </c>
      <c r="D21" s="720" t="s">
        <v>36</v>
      </c>
      <c r="E21" s="720" t="s">
        <v>37</v>
      </c>
      <c r="F21" s="720" t="s">
        <v>38</v>
      </c>
      <c r="G21" s="720" t="s">
        <v>39</v>
      </c>
      <c r="H21" s="720" t="s">
        <v>40</v>
      </c>
      <c r="I21" s="720" t="s">
        <v>41</v>
      </c>
      <c r="J21" s="720" t="s">
        <v>42</v>
      </c>
      <c r="K21" s="720" t="s">
        <v>43</v>
      </c>
      <c r="L21" s="720" t="s">
        <v>44</v>
      </c>
      <c r="M21" s="720" t="s">
        <v>169</v>
      </c>
      <c r="N21" s="720" t="s">
        <v>176</v>
      </c>
      <c r="O21" s="720" t="s">
        <v>1493</v>
      </c>
      <c r="P21" s="720" t="s">
        <v>1524</v>
      </c>
      <c r="Q21" s="720" t="s">
        <v>1574</v>
      </c>
      <c r="R21" s="720" t="s">
        <v>1630</v>
      </c>
      <c r="S21" s="720" t="s">
        <v>1660</v>
      </c>
      <c r="T21" s="720" t="s">
        <v>1724</v>
      </c>
      <c r="U21" s="720" t="s">
        <v>1755</v>
      </c>
      <c r="V21" s="720" t="s">
        <v>1884</v>
      </c>
      <c r="W21" s="720" t="s">
        <v>1944</v>
      </c>
      <c r="X21" s="720" t="s">
        <v>1988</v>
      </c>
      <c r="Y21" s="720" t="s">
        <v>2012</v>
      </c>
      <c r="Z21" s="720" t="s">
        <v>2133</v>
      </c>
      <c r="AA21" s="720" t="s">
        <v>2302</v>
      </c>
      <c r="AB21" s="720" t="s">
        <v>2524</v>
      </c>
    </row>
    <row r="22" spans="1:28">
      <c r="A22" s="734" t="s">
        <v>192</v>
      </c>
      <c r="B22" s="739">
        <f t="shared" ref="B22:X22" si="4">B2</f>
        <v>0</v>
      </c>
      <c r="C22" s="715">
        <f t="shared" si="4"/>
        <v>0</v>
      </c>
      <c r="D22" s="715">
        <f t="shared" si="4"/>
        <v>5000</v>
      </c>
      <c r="E22" s="715">
        <f t="shared" si="4"/>
        <v>38000</v>
      </c>
      <c r="F22" s="715">
        <f t="shared" si="4"/>
        <v>0</v>
      </c>
      <c r="G22" s="715">
        <f t="shared" si="4"/>
        <v>92301</v>
      </c>
      <c r="H22" s="715">
        <f t="shared" si="4"/>
        <v>113261</v>
      </c>
      <c r="I22" s="715">
        <f t="shared" si="4"/>
        <v>53000</v>
      </c>
      <c r="J22" s="715">
        <f t="shared" si="4"/>
        <v>0</v>
      </c>
      <c r="K22" s="715">
        <f t="shared" si="4"/>
        <v>6030</v>
      </c>
      <c r="L22" s="715">
        <f t="shared" si="4"/>
        <v>14291</v>
      </c>
      <c r="M22" s="715">
        <f t="shared" si="4"/>
        <v>77317</v>
      </c>
      <c r="N22" s="739">
        <f t="shared" si="4"/>
        <v>0</v>
      </c>
      <c r="O22" s="715">
        <f t="shared" si="4"/>
        <v>4000</v>
      </c>
      <c r="P22" s="715">
        <f t="shared" si="4"/>
        <v>127742</v>
      </c>
      <c r="Q22" s="715">
        <f t="shared" si="4"/>
        <v>0</v>
      </c>
      <c r="R22" s="715">
        <f t="shared" si="4"/>
        <v>0</v>
      </c>
      <c r="S22" s="715">
        <f t="shared" si="4"/>
        <v>25000</v>
      </c>
      <c r="T22" s="715">
        <f t="shared" si="4"/>
        <v>235079</v>
      </c>
      <c r="U22" s="715">
        <f t="shared" si="4"/>
        <v>99921</v>
      </c>
      <c r="V22" s="715">
        <f t="shared" si="4"/>
        <v>140000</v>
      </c>
      <c r="W22" s="715">
        <f t="shared" si="4"/>
        <v>53000</v>
      </c>
      <c r="X22" s="715">
        <f t="shared" si="4"/>
        <v>87000</v>
      </c>
      <c r="Y22" s="715">
        <f>Y2</f>
        <v>110000</v>
      </c>
      <c r="Z22" s="733">
        <f>Z2</f>
        <v>20000</v>
      </c>
      <c r="AA22" s="715">
        <f>AA2</f>
        <v>50000</v>
      </c>
      <c r="AB22" s="715">
        <f>AB2</f>
        <v>109500</v>
      </c>
    </row>
    <row r="23" spans="1:28">
      <c r="A23" s="734" t="s">
        <v>196</v>
      </c>
      <c r="B23" s="739">
        <f t="shared" ref="B23:X23" si="5">B8</f>
        <v>0</v>
      </c>
      <c r="C23" s="715">
        <f t="shared" si="5"/>
        <v>0</v>
      </c>
      <c r="D23" s="715">
        <f t="shared" si="5"/>
        <v>0</v>
      </c>
      <c r="E23" s="715">
        <f t="shared" si="5"/>
        <v>0</v>
      </c>
      <c r="F23" s="715">
        <f t="shared" si="5"/>
        <v>0</v>
      </c>
      <c r="G23" s="715">
        <f t="shared" si="5"/>
        <v>0</v>
      </c>
      <c r="H23" s="715">
        <f t="shared" si="5"/>
        <v>0</v>
      </c>
      <c r="I23" s="715">
        <f t="shared" si="5"/>
        <v>0</v>
      </c>
      <c r="J23" s="715">
        <f t="shared" si="5"/>
        <v>0</v>
      </c>
      <c r="K23" s="715">
        <f t="shared" si="5"/>
        <v>0</v>
      </c>
      <c r="L23" s="715">
        <f t="shared" si="5"/>
        <v>0</v>
      </c>
      <c r="M23" s="715">
        <f t="shared" si="5"/>
        <v>0</v>
      </c>
      <c r="N23" s="739">
        <f t="shared" si="5"/>
        <v>0</v>
      </c>
      <c r="O23" s="715">
        <f t="shared" si="5"/>
        <v>0</v>
      </c>
      <c r="P23" s="715">
        <f t="shared" si="5"/>
        <v>0</v>
      </c>
      <c r="Q23" s="715">
        <f t="shared" si="5"/>
        <v>15000</v>
      </c>
      <c r="R23" s="715">
        <f t="shared" si="5"/>
        <v>0</v>
      </c>
      <c r="S23" s="715">
        <f t="shared" si="5"/>
        <v>10000</v>
      </c>
      <c r="T23" s="715">
        <f t="shared" si="5"/>
        <v>1500</v>
      </c>
      <c r="U23" s="715">
        <f t="shared" si="5"/>
        <v>2500</v>
      </c>
      <c r="V23" s="715">
        <f t="shared" si="5"/>
        <v>7000</v>
      </c>
      <c r="W23" s="715">
        <f t="shared" si="5"/>
        <v>5000</v>
      </c>
      <c r="X23" s="715">
        <f t="shared" si="5"/>
        <v>7100</v>
      </c>
      <c r="Y23" s="715">
        <f>Y8</f>
        <v>5900</v>
      </c>
      <c r="Z23" s="733">
        <f>Z8</f>
        <v>0</v>
      </c>
      <c r="AA23" s="715">
        <f>AA8</f>
        <v>0</v>
      </c>
      <c r="AB23" s="715">
        <f>AB8</f>
        <v>0</v>
      </c>
    </row>
    <row r="24" spans="1:28">
      <c r="A24" s="734" t="s">
        <v>195</v>
      </c>
      <c r="B24" s="739">
        <f t="shared" ref="B24:X24" si="6">B10</f>
        <v>0</v>
      </c>
      <c r="C24" s="715">
        <f t="shared" si="6"/>
        <v>10620</v>
      </c>
      <c r="D24" s="715">
        <f t="shared" si="6"/>
        <v>500</v>
      </c>
      <c r="E24" s="715">
        <f t="shared" si="6"/>
        <v>4900</v>
      </c>
      <c r="F24" s="715">
        <f t="shared" si="6"/>
        <v>15350</v>
      </c>
      <c r="G24" s="715">
        <f t="shared" si="6"/>
        <v>3500</v>
      </c>
      <c r="H24" s="715">
        <f t="shared" si="6"/>
        <v>7700</v>
      </c>
      <c r="I24" s="715">
        <f t="shared" si="6"/>
        <v>0</v>
      </c>
      <c r="J24" s="715">
        <f t="shared" si="6"/>
        <v>500</v>
      </c>
      <c r="K24" s="715">
        <f t="shared" si="6"/>
        <v>5000</v>
      </c>
      <c r="L24" s="715">
        <f t="shared" si="6"/>
        <v>13000</v>
      </c>
      <c r="M24" s="715">
        <f t="shared" si="6"/>
        <v>45250</v>
      </c>
      <c r="N24" s="739">
        <f t="shared" si="6"/>
        <v>0</v>
      </c>
      <c r="O24" s="715">
        <f t="shared" si="6"/>
        <v>0</v>
      </c>
      <c r="P24" s="715">
        <f t="shared" si="6"/>
        <v>6133</v>
      </c>
      <c r="Q24" s="715">
        <f t="shared" si="6"/>
        <v>3087</v>
      </c>
      <c r="R24" s="715">
        <f t="shared" si="6"/>
        <v>1000</v>
      </c>
      <c r="S24" s="715">
        <f t="shared" si="6"/>
        <v>10000</v>
      </c>
      <c r="T24" s="715">
        <f t="shared" si="6"/>
        <v>1000</v>
      </c>
      <c r="U24" s="715">
        <f t="shared" si="6"/>
        <v>3000</v>
      </c>
      <c r="V24" s="715">
        <f t="shared" si="6"/>
        <v>0</v>
      </c>
      <c r="W24" s="715">
        <f t="shared" si="6"/>
        <v>1000</v>
      </c>
      <c r="X24" s="715">
        <f t="shared" si="6"/>
        <v>3500</v>
      </c>
      <c r="Y24" s="715">
        <f>Y10</f>
        <v>42300</v>
      </c>
      <c r="Z24" s="733">
        <f>Z10</f>
        <v>0</v>
      </c>
      <c r="AA24" s="715">
        <f>AA10</f>
        <v>12000</v>
      </c>
      <c r="AB24" s="715">
        <f>AB10</f>
        <v>2000</v>
      </c>
    </row>
    <row r="25" spans="1:28">
      <c r="A25" s="726" t="s">
        <v>48</v>
      </c>
      <c r="B25" s="740">
        <f t="shared" ref="B25:X25" si="7">SUM(B22:B24)</f>
        <v>0</v>
      </c>
      <c r="C25" s="714">
        <f t="shared" si="7"/>
        <v>10620</v>
      </c>
      <c r="D25" s="714">
        <f t="shared" si="7"/>
        <v>5500</v>
      </c>
      <c r="E25" s="714">
        <f t="shared" si="7"/>
        <v>42900</v>
      </c>
      <c r="F25" s="714">
        <f t="shared" si="7"/>
        <v>15350</v>
      </c>
      <c r="G25" s="714">
        <f t="shared" si="7"/>
        <v>95801</v>
      </c>
      <c r="H25" s="714">
        <f t="shared" si="7"/>
        <v>120961</v>
      </c>
      <c r="I25" s="714">
        <f t="shared" si="7"/>
        <v>53000</v>
      </c>
      <c r="J25" s="714">
        <f t="shared" si="7"/>
        <v>500</v>
      </c>
      <c r="K25" s="714">
        <f t="shared" si="7"/>
        <v>11030</v>
      </c>
      <c r="L25" s="714">
        <f t="shared" si="7"/>
        <v>27291</v>
      </c>
      <c r="M25" s="714">
        <f t="shared" si="7"/>
        <v>122567</v>
      </c>
      <c r="N25" s="740">
        <f t="shared" si="7"/>
        <v>0</v>
      </c>
      <c r="O25" s="714">
        <f t="shared" si="7"/>
        <v>4000</v>
      </c>
      <c r="P25" s="714">
        <f t="shared" si="7"/>
        <v>133875</v>
      </c>
      <c r="Q25" s="714">
        <f t="shared" si="7"/>
        <v>18087</v>
      </c>
      <c r="R25" s="714">
        <f t="shared" si="7"/>
        <v>1000</v>
      </c>
      <c r="S25" s="714">
        <f t="shared" si="7"/>
        <v>45000</v>
      </c>
      <c r="T25" s="714">
        <f t="shared" si="7"/>
        <v>237579</v>
      </c>
      <c r="U25" s="714">
        <f t="shared" si="7"/>
        <v>105421</v>
      </c>
      <c r="V25" s="714">
        <f t="shared" si="7"/>
        <v>147000</v>
      </c>
      <c r="W25" s="714">
        <f t="shared" si="7"/>
        <v>59000</v>
      </c>
      <c r="X25" s="714">
        <f t="shared" si="7"/>
        <v>97600</v>
      </c>
      <c r="Y25" s="714">
        <f>SUM(Y22:Y24)</f>
        <v>158200</v>
      </c>
      <c r="Z25" s="714">
        <f>SUM(Z22:Z24)</f>
        <v>20000</v>
      </c>
      <c r="AA25" s="714">
        <f>SUM(AA22:AA24)</f>
        <v>62000</v>
      </c>
      <c r="AB25" s="714">
        <f>SUM(AB22:AB24)</f>
        <v>111500</v>
      </c>
    </row>
    <row r="47" spans="1:28" ht="33.75" customHeight="1">
      <c r="A47" s="725" t="s">
        <v>2204</v>
      </c>
      <c r="B47" s="720" t="s">
        <v>34</v>
      </c>
      <c r="C47" s="720" t="s">
        <v>35</v>
      </c>
      <c r="D47" s="720" t="s">
        <v>36</v>
      </c>
      <c r="E47" s="720" t="s">
        <v>37</v>
      </c>
      <c r="F47" s="720" t="s">
        <v>38</v>
      </c>
      <c r="G47" s="720" t="s">
        <v>39</v>
      </c>
      <c r="H47" s="720" t="s">
        <v>40</v>
      </c>
      <c r="I47" s="720" t="s">
        <v>41</v>
      </c>
      <c r="J47" s="720" t="s">
        <v>42</v>
      </c>
      <c r="K47" s="720" t="s">
        <v>43</v>
      </c>
      <c r="L47" s="720" t="s">
        <v>44</v>
      </c>
      <c r="M47" s="720" t="s">
        <v>169</v>
      </c>
      <c r="N47" s="720" t="s">
        <v>176</v>
      </c>
      <c r="O47" s="720" t="s">
        <v>1493</v>
      </c>
      <c r="P47" s="720" t="s">
        <v>1524</v>
      </c>
      <c r="Q47" s="720" t="s">
        <v>1574</v>
      </c>
      <c r="R47" s="720" t="s">
        <v>1630</v>
      </c>
      <c r="S47" s="720" t="s">
        <v>1660</v>
      </c>
      <c r="T47" s="720" t="s">
        <v>1724</v>
      </c>
      <c r="U47" s="720" t="s">
        <v>1755</v>
      </c>
      <c r="V47" s="720" t="s">
        <v>1884</v>
      </c>
      <c r="W47" s="720" t="s">
        <v>1944</v>
      </c>
      <c r="X47" s="720" t="s">
        <v>1988</v>
      </c>
      <c r="Y47" s="720" t="s">
        <v>2012</v>
      </c>
      <c r="Z47" s="720" t="s">
        <v>2133</v>
      </c>
      <c r="AA47" s="720" t="s">
        <v>2302</v>
      </c>
      <c r="AB47" s="720" t="s">
        <v>2524</v>
      </c>
    </row>
    <row r="48" spans="1:28">
      <c r="A48" s="734" t="s">
        <v>193</v>
      </c>
      <c r="B48" s="739">
        <v>0</v>
      </c>
      <c r="C48" s="715"/>
      <c r="D48" s="715">
        <v>5000</v>
      </c>
      <c r="E48" s="715">
        <v>38000</v>
      </c>
      <c r="F48" s="715"/>
      <c r="G48" s="715">
        <v>92301</v>
      </c>
      <c r="H48" s="715">
        <v>113261</v>
      </c>
      <c r="I48" s="715">
        <v>53000</v>
      </c>
      <c r="J48" s="715"/>
      <c r="K48" s="715">
        <v>6030</v>
      </c>
      <c r="L48" s="715">
        <v>14291</v>
      </c>
      <c r="M48" s="715">
        <v>16317</v>
      </c>
      <c r="N48" s="733"/>
      <c r="O48" s="715"/>
      <c r="P48" s="715">
        <v>127742</v>
      </c>
      <c r="Q48" s="715"/>
      <c r="R48" s="715"/>
      <c r="S48" s="715"/>
      <c r="T48" s="715">
        <v>160000</v>
      </c>
      <c r="U48" s="715">
        <v>50000</v>
      </c>
      <c r="V48" s="715">
        <v>100000</v>
      </c>
      <c r="W48" s="715"/>
      <c r="X48" s="715">
        <v>40000</v>
      </c>
      <c r="Y48" s="715"/>
      <c r="Z48" s="733">
        <v>20000</v>
      </c>
      <c r="AA48" s="715">
        <v>50000</v>
      </c>
      <c r="AB48" s="715"/>
    </row>
    <row r="49" spans="1:28">
      <c r="A49" s="734" t="s">
        <v>191</v>
      </c>
      <c r="B49" s="739">
        <v>0</v>
      </c>
      <c r="C49" s="715">
        <v>8920</v>
      </c>
      <c r="D49" s="715"/>
      <c r="E49" s="715">
        <v>3900</v>
      </c>
      <c r="F49" s="715">
        <v>13350</v>
      </c>
      <c r="G49" s="715"/>
      <c r="H49" s="715">
        <v>5000</v>
      </c>
      <c r="I49" s="715"/>
      <c r="J49" s="715"/>
      <c r="K49" s="715">
        <v>5000</v>
      </c>
      <c r="L49" s="715"/>
      <c r="M49" s="715">
        <v>17600</v>
      </c>
      <c r="N49" s="733"/>
      <c r="O49" s="715"/>
      <c r="P49" s="715"/>
      <c r="Q49" s="715"/>
      <c r="R49" s="715"/>
      <c r="S49" s="715"/>
      <c r="T49" s="715"/>
      <c r="U49" s="715">
        <v>3000</v>
      </c>
      <c r="V49" s="715"/>
      <c r="W49" s="715"/>
      <c r="X49" s="715"/>
      <c r="Y49" s="715">
        <v>31800</v>
      </c>
      <c r="Z49" s="733"/>
      <c r="AA49" s="715">
        <v>2000</v>
      </c>
      <c r="AB49" s="715"/>
    </row>
    <row r="50" spans="1:28">
      <c r="A50" s="734" t="s">
        <v>190</v>
      </c>
      <c r="B50" s="739">
        <v>0</v>
      </c>
      <c r="C50" s="715"/>
      <c r="D50" s="715"/>
      <c r="E50" s="715"/>
      <c r="F50" s="715"/>
      <c r="G50" s="715"/>
      <c r="H50" s="715"/>
      <c r="I50" s="715"/>
      <c r="J50" s="715"/>
      <c r="K50" s="715"/>
      <c r="L50" s="715">
        <v>2000</v>
      </c>
      <c r="M50" s="715"/>
      <c r="N50" s="733"/>
      <c r="O50" s="715"/>
      <c r="P50" s="715"/>
      <c r="Q50" s="715">
        <v>3087</v>
      </c>
      <c r="R50" s="715"/>
      <c r="S50" s="715"/>
      <c r="T50" s="715"/>
      <c r="U50" s="715"/>
      <c r="V50" s="715"/>
      <c r="W50" s="715"/>
      <c r="X50" s="715"/>
      <c r="Y50" s="715"/>
      <c r="Z50" s="733"/>
      <c r="AA50" s="715"/>
      <c r="AB50" s="715"/>
    </row>
    <row r="51" spans="1:28">
      <c r="A51" s="734" t="s">
        <v>189</v>
      </c>
      <c r="B51" s="739">
        <v>0</v>
      </c>
      <c r="C51" s="715">
        <v>1700</v>
      </c>
      <c r="D51" s="715">
        <v>500</v>
      </c>
      <c r="E51" s="715">
        <v>500</v>
      </c>
      <c r="F51" s="715">
        <v>2000</v>
      </c>
      <c r="G51" s="715">
        <v>2000</v>
      </c>
      <c r="H51" s="715">
        <v>2000</v>
      </c>
      <c r="I51" s="715"/>
      <c r="J51" s="715">
        <v>500</v>
      </c>
      <c r="K51" s="715"/>
      <c r="L51" s="715"/>
      <c r="M51" s="715">
        <v>41650</v>
      </c>
      <c r="N51" s="733"/>
      <c r="O51" s="715">
        <v>4000</v>
      </c>
      <c r="P51" s="715">
        <v>2000</v>
      </c>
      <c r="Q51" s="715"/>
      <c r="R51" s="715"/>
      <c r="S51" s="715">
        <v>33000</v>
      </c>
      <c r="T51" s="715">
        <v>26000</v>
      </c>
      <c r="U51" s="715"/>
      <c r="V51" s="715"/>
      <c r="W51" s="715">
        <v>1000</v>
      </c>
      <c r="X51" s="715">
        <v>2500</v>
      </c>
      <c r="Y51" s="715">
        <v>10500</v>
      </c>
      <c r="Z51" s="733"/>
      <c r="AA51" s="715">
        <v>10000</v>
      </c>
      <c r="AB51" s="715"/>
    </row>
    <row r="52" spans="1:28">
      <c r="A52" s="734" t="s">
        <v>188</v>
      </c>
      <c r="B52" s="739">
        <v>0</v>
      </c>
      <c r="C52" s="715"/>
      <c r="D52" s="715"/>
      <c r="E52" s="715">
        <v>500</v>
      </c>
      <c r="F52" s="715"/>
      <c r="G52" s="715"/>
      <c r="H52" s="715">
        <v>500</v>
      </c>
      <c r="I52" s="715"/>
      <c r="J52" s="715"/>
      <c r="K52" s="715"/>
      <c r="L52" s="715"/>
      <c r="M52" s="715">
        <v>7000</v>
      </c>
      <c r="N52" s="733"/>
      <c r="O52" s="715"/>
      <c r="P52" s="715">
        <v>4000</v>
      </c>
      <c r="Q52" s="715"/>
      <c r="R52" s="715"/>
      <c r="S52" s="715"/>
      <c r="T52" s="715"/>
      <c r="U52" s="715"/>
      <c r="V52" s="715"/>
      <c r="W52" s="715"/>
      <c r="X52" s="715"/>
      <c r="Y52" s="715">
        <v>110000</v>
      </c>
      <c r="Z52" s="733"/>
      <c r="AA52" s="715"/>
      <c r="AB52" s="715">
        <f>2000+109500</f>
        <v>111500</v>
      </c>
    </row>
    <row r="53" spans="1:28">
      <c r="A53" s="734" t="s">
        <v>187</v>
      </c>
      <c r="B53" s="739">
        <v>0</v>
      </c>
      <c r="C53" s="715"/>
      <c r="D53" s="715"/>
      <c r="E53" s="715"/>
      <c r="F53" s="715"/>
      <c r="G53" s="715">
        <v>1500</v>
      </c>
      <c r="H53" s="715">
        <v>200</v>
      </c>
      <c r="I53" s="715"/>
      <c r="J53" s="715"/>
      <c r="K53" s="715"/>
      <c r="L53" s="715"/>
      <c r="M53" s="715">
        <v>20000</v>
      </c>
      <c r="N53" s="733"/>
      <c r="O53" s="715"/>
      <c r="P53" s="715"/>
      <c r="Q53" s="715">
        <v>15000</v>
      </c>
      <c r="R53" s="715"/>
      <c r="S53" s="715">
        <v>12000</v>
      </c>
      <c r="T53" s="715">
        <v>1500</v>
      </c>
      <c r="U53" s="715">
        <v>2500</v>
      </c>
      <c r="V53" s="715">
        <v>7000</v>
      </c>
      <c r="W53" s="715">
        <v>5000</v>
      </c>
      <c r="X53" s="715">
        <v>8100</v>
      </c>
      <c r="Y53" s="715">
        <v>5900</v>
      </c>
      <c r="Z53" s="733"/>
      <c r="AA53" s="715"/>
      <c r="AB53" s="715"/>
    </row>
    <row r="54" spans="1:28">
      <c r="A54" s="734" t="s">
        <v>185</v>
      </c>
      <c r="B54" s="739">
        <v>0</v>
      </c>
      <c r="C54" s="715"/>
      <c r="D54" s="715"/>
      <c r="E54" s="715"/>
      <c r="F54" s="715"/>
      <c r="G54" s="715"/>
      <c r="H54" s="715"/>
      <c r="I54" s="715"/>
      <c r="J54" s="715"/>
      <c r="K54" s="715"/>
      <c r="L54" s="715">
        <v>11000</v>
      </c>
      <c r="M54" s="715">
        <v>20000</v>
      </c>
      <c r="N54" s="733"/>
      <c r="O54" s="715"/>
      <c r="P54" s="715"/>
      <c r="Q54" s="715"/>
      <c r="R54" s="715">
        <v>1000</v>
      </c>
      <c r="S54" s="715"/>
      <c r="T54" s="715">
        <v>50079</v>
      </c>
      <c r="U54" s="715">
        <v>49921</v>
      </c>
      <c r="V54" s="715">
        <v>40000</v>
      </c>
      <c r="W54" s="715">
        <v>53000</v>
      </c>
      <c r="X54" s="715">
        <v>47000</v>
      </c>
      <c r="Y54" s="715"/>
      <c r="Z54" s="733"/>
      <c r="AA54" s="715"/>
      <c r="AB54" s="715"/>
    </row>
    <row r="55" spans="1:28">
      <c r="A55" s="734" t="s">
        <v>1542</v>
      </c>
      <c r="B55" s="739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33"/>
      <c r="O55" s="715"/>
      <c r="P55" s="715">
        <v>133</v>
      </c>
      <c r="Q55" s="715"/>
      <c r="R55" s="715"/>
      <c r="S55" s="715"/>
      <c r="T55" s="715"/>
      <c r="U55" s="715"/>
      <c r="V55" s="715"/>
      <c r="W55" s="715"/>
      <c r="X55" s="715"/>
      <c r="Y55" s="715"/>
      <c r="Z55" s="733"/>
      <c r="AA55" s="715"/>
      <c r="AB55" s="715"/>
    </row>
    <row r="56" spans="1:28">
      <c r="A56" s="726" t="s">
        <v>48</v>
      </c>
      <c r="B56" s="740">
        <f t="shared" ref="B56:X56" si="8">SUM(B48:B55)</f>
        <v>0</v>
      </c>
      <c r="C56" s="714">
        <f t="shared" si="8"/>
        <v>10620</v>
      </c>
      <c r="D56" s="714">
        <f t="shared" si="8"/>
        <v>5500</v>
      </c>
      <c r="E56" s="714">
        <f t="shared" si="8"/>
        <v>42900</v>
      </c>
      <c r="F56" s="714">
        <f t="shared" si="8"/>
        <v>15350</v>
      </c>
      <c r="G56" s="714">
        <f t="shared" si="8"/>
        <v>95801</v>
      </c>
      <c r="H56" s="714">
        <f t="shared" si="8"/>
        <v>120961</v>
      </c>
      <c r="I56" s="714">
        <f t="shared" si="8"/>
        <v>53000</v>
      </c>
      <c r="J56" s="714">
        <f t="shared" si="8"/>
        <v>500</v>
      </c>
      <c r="K56" s="714">
        <f t="shared" si="8"/>
        <v>11030</v>
      </c>
      <c r="L56" s="714">
        <f t="shared" si="8"/>
        <v>27291</v>
      </c>
      <c r="M56" s="714">
        <f t="shared" si="8"/>
        <v>122567</v>
      </c>
      <c r="N56" s="714">
        <f t="shared" si="8"/>
        <v>0</v>
      </c>
      <c r="O56" s="714">
        <f t="shared" si="8"/>
        <v>4000</v>
      </c>
      <c r="P56" s="714">
        <f t="shared" si="8"/>
        <v>133875</v>
      </c>
      <c r="Q56" s="714">
        <f t="shared" si="8"/>
        <v>18087</v>
      </c>
      <c r="R56" s="714">
        <f t="shared" si="8"/>
        <v>1000</v>
      </c>
      <c r="S56" s="714">
        <f t="shared" si="8"/>
        <v>45000</v>
      </c>
      <c r="T56" s="714">
        <f t="shared" si="8"/>
        <v>237579</v>
      </c>
      <c r="U56" s="714">
        <f t="shared" si="8"/>
        <v>105421</v>
      </c>
      <c r="V56" s="714">
        <f t="shared" si="8"/>
        <v>147000</v>
      </c>
      <c r="W56" s="714">
        <f t="shared" si="8"/>
        <v>59000</v>
      </c>
      <c r="X56" s="714">
        <f t="shared" si="8"/>
        <v>97600</v>
      </c>
      <c r="Y56" s="714">
        <f t="shared" ref="Y56:Z56" si="9">SUM(Y48:Y55)</f>
        <v>158200</v>
      </c>
      <c r="Z56" s="714">
        <f t="shared" si="9"/>
        <v>20000</v>
      </c>
      <c r="AA56" s="714">
        <f t="shared" ref="AA56:AB56" si="10">SUM(AA48:AA55)</f>
        <v>62000</v>
      </c>
      <c r="AB56" s="714">
        <f t="shared" si="10"/>
        <v>111500</v>
      </c>
    </row>
    <row r="77" spans="1:28" ht="33.75" customHeight="1">
      <c r="A77" s="725" t="s">
        <v>2205</v>
      </c>
      <c r="B77" s="720" t="s">
        <v>34</v>
      </c>
      <c r="C77" s="720" t="s">
        <v>35</v>
      </c>
      <c r="D77" s="720" t="s">
        <v>36</v>
      </c>
      <c r="E77" s="720" t="s">
        <v>37</v>
      </c>
      <c r="F77" s="720" t="s">
        <v>38</v>
      </c>
      <c r="G77" s="720" t="s">
        <v>39</v>
      </c>
      <c r="H77" s="720" t="s">
        <v>40</v>
      </c>
      <c r="I77" s="720" t="s">
        <v>41</v>
      </c>
      <c r="J77" s="720" t="s">
        <v>42</v>
      </c>
      <c r="K77" s="720" t="s">
        <v>43</v>
      </c>
      <c r="L77" s="720" t="s">
        <v>44</v>
      </c>
      <c r="M77" s="720" t="s">
        <v>169</v>
      </c>
      <c r="N77" s="720" t="s">
        <v>176</v>
      </c>
      <c r="O77" s="720" t="s">
        <v>1493</v>
      </c>
      <c r="P77" s="720" t="s">
        <v>1524</v>
      </c>
      <c r="Q77" s="720" t="s">
        <v>1574</v>
      </c>
      <c r="R77" s="720" t="s">
        <v>1630</v>
      </c>
      <c r="S77" s="720" t="s">
        <v>1660</v>
      </c>
      <c r="T77" s="720" t="s">
        <v>1724</v>
      </c>
      <c r="U77" s="720" t="s">
        <v>1755</v>
      </c>
      <c r="V77" s="720" t="s">
        <v>1884</v>
      </c>
      <c r="W77" s="720" t="s">
        <v>1944</v>
      </c>
      <c r="X77" s="720" t="s">
        <v>1988</v>
      </c>
      <c r="Y77" s="720" t="s">
        <v>2012</v>
      </c>
      <c r="Z77" s="720" t="s">
        <v>2133</v>
      </c>
      <c r="AA77" s="720" t="s">
        <v>2302</v>
      </c>
      <c r="AB77" s="720" t="s">
        <v>2524</v>
      </c>
    </row>
    <row r="78" spans="1:28">
      <c r="A78" s="734" t="s">
        <v>192</v>
      </c>
      <c r="B78" s="735"/>
      <c r="C78" s="728"/>
      <c r="D78" s="728">
        <v>1</v>
      </c>
      <c r="E78" s="728">
        <v>1</v>
      </c>
      <c r="F78" s="728"/>
      <c r="G78" s="728">
        <v>1</v>
      </c>
      <c r="H78" s="728">
        <v>1</v>
      </c>
      <c r="I78" s="728">
        <v>1</v>
      </c>
      <c r="J78" s="728"/>
      <c r="K78" s="728">
        <v>1</v>
      </c>
      <c r="L78" s="728">
        <v>1</v>
      </c>
      <c r="M78" s="728">
        <v>12</v>
      </c>
      <c r="N78" s="735"/>
      <c r="O78" s="728">
        <v>1</v>
      </c>
      <c r="P78" s="728">
        <v>7</v>
      </c>
      <c r="Q78" s="728"/>
      <c r="R78" s="728"/>
      <c r="S78" s="728">
        <v>6</v>
      </c>
      <c r="T78" s="728">
        <v>15</v>
      </c>
      <c r="U78" s="728">
        <v>8</v>
      </c>
      <c r="V78" s="728">
        <v>8</v>
      </c>
      <c r="W78" s="728">
        <v>4</v>
      </c>
      <c r="X78" s="728">
        <v>6</v>
      </c>
      <c r="Y78" s="728">
        <v>7</v>
      </c>
      <c r="Z78" s="728">
        <v>1</v>
      </c>
      <c r="AA78" s="728">
        <v>2</v>
      </c>
      <c r="AB78" s="728">
        <v>4</v>
      </c>
    </row>
    <row r="79" spans="1:28">
      <c r="A79" s="734" t="s">
        <v>196</v>
      </c>
      <c r="B79" s="735"/>
      <c r="C79" s="728"/>
      <c r="D79" s="728"/>
      <c r="E79" s="728"/>
      <c r="F79" s="728"/>
      <c r="G79" s="728"/>
      <c r="H79" s="728"/>
      <c r="I79" s="728"/>
      <c r="J79" s="728"/>
      <c r="K79" s="728"/>
      <c r="L79" s="728"/>
      <c r="M79" s="728"/>
      <c r="N79" s="735"/>
      <c r="O79" s="728"/>
      <c r="P79" s="728"/>
      <c r="Q79" s="728">
        <v>3</v>
      </c>
      <c r="R79" s="728"/>
      <c r="S79" s="728">
        <v>3</v>
      </c>
      <c r="T79" s="728">
        <v>1</v>
      </c>
      <c r="U79" s="728">
        <v>1</v>
      </c>
      <c r="V79" s="728">
        <v>2</v>
      </c>
      <c r="W79" s="728">
        <v>1</v>
      </c>
      <c r="X79" s="728">
        <v>2</v>
      </c>
      <c r="Y79" s="728">
        <v>2</v>
      </c>
      <c r="Z79" s="728"/>
      <c r="AA79" s="728"/>
      <c r="AB79" s="728"/>
    </row>
    <row r="80" spans="1:28">
      <c r="A80" s="734" t="s">
        <v>195</v>
      </c>
      <c r="B80" s="735"/>
      <c r="C80" s="728">
        <v>2</v>
      </c>
      <c r="D80" s="728">
        <v>1</v>
      </c>
      <c r="E80" s="728">
        <v>3</v>
      </c>
      <c r="F80" s="728">
        <v>2</v>
      </c>
      <c r="G80" s="728">
        <v>2</v>
      </c>
      <c r="H80" s="728">
        <v>4</v>
      </c>
      <c r="I80" s="728"/>
      <c r="J80" s="728">
        <v>1</v>
      </c>
      <c r="K80" s="728">
        <v>3</v>
      </c>
      <c r="L80" s="728">
        <v>9</v>
      </c>
      <c r="M80" s="728">
        <v>12</v>
      </c>
      <c r="N80" s="735"/>
      <c r="O80" s="728"/>
      <c r="P80" s="728">
        <v>3</v>
      </c>
      <c r="Q80" s="728">
        <v>2</v>
      </c>
      <c r="R80" s="728">
        <v>1</v>
      </c>
      <c r="S80" s="728">
        <v>3</v>
      </c>
      <c r="T80" s="728">
        <v>1</v>
      </c>
      <c r="U80" s="728">
        <v>1</v>
      </c>
      <c r="V80" s="728"/>
      <c r="W80" s="728">
        <v>1</v>
      </c>
      <c r="X80" s="728">
        <v>2</v>
      </c>
      <c r="Y80" s="728">
        <v>8</v>
      </c>
      <c r="Z80" s="728"/>
      <c r="AA80" s="728">
        <v>2</v>
      </c>
      <c r="AB80" s="728">
        <v>1</v>
      </c>
    </row>
    <row r="81" spans="1:28">
      <c r="A81" s="726" t="s">
        <v>48</v>
      </c>
      <c r="B81" s="736">
        <f t="shared" ref="B81:Y81" si="11">SUM(B78:B80)</f>
        <v>0</v>
      </c>
      <c r="C81" s="736">
        <f t="shared" si="11"/>
        <v>2</v>
      </c>
      <c r="D81" s="736">
        <f t="shared" si="11"/>
        <v>2</v>
      </c>
      <c r="E81" s="736">
        <f t="shared" si="11"/>
        <v>4</v>
      </c>
      <c r="F81" s="736">
        <f t="shared" si="11"/>
        <v>2</v>
      </c>
      <c r="G81" s="736">
        <f t="shared" si="11"/>
        <v>3</v>
      </c>
      <c r="H81" s="736">
        <f t="shared" si="11"/>
        <v>5</v>
      </c>
      <c r="I81" s="736">
        <f t="shared" si="11"/>
        <v>1</v>
      </c>
      <c r="J81" s="736">
        <f t="shared" si="11"/>
        <v>1</v>
      </c>
      <c r="K81" s="736">
        <f t="shared" si="11"/>
        <v>4</v>
      </c>
      <c r="L81" s="736">
        <f t="shared" si="11"/>
        <v>10</v>
      </c>
      <c r="M81" s="736">
        <f t="shared" si="11"/>
        <v>24</v>
      </c>
      <c r="N81" s="736">
        <f t="shared" si="11"/>
        <v>0</v>
      </c>
      <c r="O81" s="736">
        <f t="shared" si="11"/>
        <v>1</v>
      </c>
      <c r="P81" s="736">
        <f t="shared" si="11"/>
        <v>10</v>
      </c>
      <c r="Q81" s="736">
        <f t="shared" si="11"/>
        <v>5</v>
      </c>
      <c r="R81" s="736">
        <f t="shared" si="11"/>
        <v>1</v>
      </c>
      <c r="S81" s="736">
        <f t="shared" si="11"/>
        <v>12</v>
      </c>
      <c r="T81" s="736">
        <f t="shared" si="11"/>
        <v>17</v>
      </c>
      <c r="U81" s="736">
        <f t="shared" si="11"/>
        <v>10</v>
      </c>
      <c r="V81" s="736">
        <f t="shared" si="11"/>
        <v>10</v>
      </c>
      <c r="W81" s="736">
        <f t="shared" si="11"/>
        <v>6</v>
      </c>
      <c r="X81" s="736">
        <f t="shared" si="11"/>
        <v>10</v>
      </c>
      <c r="Y81" s="736">
        <f t="shared" si="11"/>
        <v>17</v>
      </c>
      <c r="Z81" s="736">
        <f t="shared" ref="Z81:AA81" si="12">SUM(Z78:Z80)</f>
        <v>1</v>
      </c>
      <c r="AA81" s="736">
        <f t="shared" si="12"/>
        <v>4</v>
      </c>
      <c r="AB81" s="736">
        <f t="shared" ref="AB81" si="13">SUM(AB78:AB80)</f>
        <v>5</v>
      </c>
    </row>
    <row r="82" spans="1:28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28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28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28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28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28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28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28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28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28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28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28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28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28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28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51"/>
  <sheetViews>
    <sheetView rightToLeft="1" workbookViewId="0">
      <pane xSplit="1" topLeftCell="B1" activePane="topRight" state="frozen"/>
      <selection pane="topRight" activeCell="O53" sqref="O53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28" ht="18.75" customHeight="1"/>
    <row r="2" spans="1:28" ht="33.75" customHeight="1">
      <c r="A2" s="725" t="s">
        <v>2206</v>
      </c>
      <c r="B2" s="720" t="s">
        <v>34</v>
      </c>
      <c r="C2" s="720" t="s">
        <v>35</v>
      </c>
      <c r="D2" s="720" t="s">
        <v>36</v>
      </c>
      <c r="E2" s="720" t="s">
        <v>37</v>
      </c>
      <c r="F2" s="720" t="s">
        <v>38</v>
      </c>
      <c r="G2" s="720" t="s">
        <v>39</v>
      </c>
      <c r="H2" s="720" t="s">
        <v>40</v>
      </c>
      <c r="I2" s="720" t="s">
        <v>41</v>
      </c>
      <c r="J2" s="720" t="s">
        <v>42</v>
      </c>
      <c r="K2" s="720" t="s">
        <v>43</v>
      </c>
      <c r="L2" s="720" t="s">
        <v>44</v>
      </c>
      <c r="M2" s="720" t="s">
        <v>169</v>
      </c>
      <c r="N2" s="720" t="s">
        <v>176</v>
      </c>
      <c r="O2" s="720" t="s">
        <v>1493</v>
      </c>
      <c r="P2" s="720" t="s">
        <v>1524</v>
      </c>
      <c r="Q2" s="720" t="s">
        <v>1574</v>
      </c>
      <c r="R2" s="720" t="s">
        <v>1630</v>
      </c>
      <c r="S2" s="720" t="s">
        <v>1660</v>
      </c>
      <c r="T2" s="720" t="s">
        <v>1724</v>
      </c>
      <c r="U2" s="720" t="s">
        <v>1755</v>
      </c>
      <c r="V2" s="720" t="s">
        <v>1884</v>
      </c>
      <c r="W2" s="720" t="s">
        <v>1944</v>
      </c>
      <c r="X2" s="720" t="s">
        <v>1988</v>
      </c>
      <c r="Y2" s="720" t="s">
        <v>2012</v>
      </c>
      <c r="Z2" s="720" t="s">
        <v>2133</v>
      </c>
      <c r="AA2" s="720" t="s">
        <v>2302</v>
      </c>
      <c r="AB2" s="720" t="s">
        <v>2524</v>
      </c>
    </row>
    <row r="3" spans="1:28">
      <c r="A3" s="734" t="s">
        <v>192</v>
      </c>
      <c r="B3" s="733"/>
      <c r="C3" s="715"/>
      <c r="D3" s="728" t="s">
        <v>2196</v>
      </c>
      <c r="E3" s="715"/>
      <c r="F3" s="715">
        <v>19000</v>
      </c>
      <c r="G3" s="715">
        <v>19000</v>
      </c>
      <c r="H3" s="715">
        <v>29000</v>
      </c>
      <c r="I3" s="728" t="s">
        <v>2196</v>
      </c>
      <c r="J3" s="715">
        <v>61500</v>
      </c>
      <c r="K3" s="715">
        <v>52000</v>
      </c>
      <c r="L3" s="715">
        <v>5000</v>
      </c>
      <c r="M3" s="715">
        <v>85000</v>
      </c>
      <c r="N3" s="733"/>
      <c r="O3" s="715"/>
      <c r="P3" s="715">
        <v>3314</v>
      </c>
      <c r="Q3" s="715">
        <v>34000</v>
      </c>
      <c r="R3" s="715">
        <v>39360</v>
      </c>
      <c r="S3" s="715">
        <v>30000</v>
      </c>
      <c r="T3" s="715">
        <v>36597</v>
      </c>
      <c r="U3" s="715">
        <v>33322</v>
      </c>
      <c r="V3" s="715">
        <v>26361</v>
      </c>
      <c r="W3" s="715">
        <v>33324</v>
      </c>
      <c r="X3" s="715">
        <v>18000</v>
      </c>
      <c r="Y3" s="715">
        <v>53043</v>
      </c>
      <c r="Z3" s="733"/>
      <c r="AA3" s="715">
        <v>9851</v>
      </c>
      <c r="AB3" s="715">
        <v>20000</v>
      </c>
    </row>
    <row r="4" spans="1:28">
      <c r="A4" s="734" t="s">
        <v>196</v>
      </c>
      <c r="B4" s="733"/>
      <c r="C4" s="715"/>
      <c r="D4" s="728" t="s">
        <v>2196</v>
      </c>
      <c r="E4" s="715"/>
      <c r="F4" s="715"/>
      <c r="G4" s="715"/>
      <c r="H4" s="715"/>
      <c r="I4" s="728" t="s">
        <v>2196</v>
      </c>
      <c r="J4" s="715"/>
      <c r="K4" s="715">
        <v>8148</v>
      </c>
      <c r="L4" s="715">
        <v>3870</v>
      </c>
      <c r="M4" s="715">
        <v>6477</v>
      </c>
      <c r="N4" s="733"/>
      <c r="O4" s="715"/>
      <c r="P4" s="715"/>
      <c r="Q4" s="715"/>
      <c r="R4" s="715"/>
      <c r="S4" s="715"/>
      <c r="T4" s="715"/>
      <c r="U4" s="715"/>
      <c r="V4" s="715"/>
      <c r="W4" s="715"/>
      <c r="X4" s="715">
        <v>4600</v>
      </c>
      <c r="Y4" s="715">
        <v>5400</v>
      </c>
      <c r="Z4" s="733"/>
      <c r="AA4" s="715"/>
      <c r="AB4" s="715"/>
    </row>
    <row r="5" spans="1:28">
      <c r="A5" s="734" t="s">
        <v>195</v>
      </c>
      <c r="B5" s="733">
        <v>4000</v>
      </c>
      <c r="C5" s="715">
        <v>500</v>
      </c>
      <c r="D5" s="728" t="s">
        <v>2196</v>
      </c>
      <c r="E5" s="715">
        <v>5129</v>
      </c>
      <c r="F5" s="715">
        <v>300</v>
      </c>
      <c r="G5" s="715">
        <v>2000</v>
      </c>
      <c r="H5" s="715"/>
      <c r="I5" s="728" t="s">
        <v>2196</v>
      </c>
      <c r="J5" s="715">
        <v>5629</v>
      </c>
      <c r="K5" s="715">
        <v>529</v>
      </c>
      <c r="L5" s="715">
        <v>4000</v>
      </c>
      <c r="M5" s="715">
        <v>19500</v>
      </c>
      <c r="N5" s="733"/>
      <c r="O5" s="715">
        <v>2032</v>
      </c>
      <c r="P5" s="715">
        <v>500</v>
      </c>
      <c r="Q5" s="715">
        <v>5000</v>
      </c>
      <c r="R5" s="715">
        <v>2000</v>
      </c>
      <c r="S5" s="715">
        <v>2000</v>
      </c>
      <c r="T5" s="715">
        <v>2000</v>
      </c>
      <c r="U5" s="715"/>
      <c r="V5" s="715">
        <v>1500</v>
      </c>
      <c r="W5" s="715">
        <v>2650</v>
      </c>
      <c r="X5" s="715"/>
      <c r="Y5" s="715">
        <v>1450</v>
      </c>
      <c r="Z5" s="733">
        <v>64</v>
      </c>
      <c r="AA5" s="715">
        <v>2519</v>
      </c>
      <c r="AB5" s="715">
        <v>2100</v>
      </c>
    </row>
    <row r="6" spans="1:28">
      <c r="A6" s="726" t="s">
        <v>48</v>
      </c>
      <c r="B6" s="714">
        <f t="shared" ref="B6:Y6" si="0">SUM(B3:B5)</f>
        <v>4000</v>
      </c>
      <c r="C6" s="714">
        <f t="shared" si="0"/>
        <v>500</v>
      </c>
      <c r="D6" s="714">
        <f t="shared" si="0"/>
        <v>0</v>
      </c>
      <c r="E6" s="714">
        <f t="shared" si="0"/>
        <v>5129</v>
      </c>
      <c r="F6" s="714">
        <f t="shared" si="0"/>
        <v>19300</v>
      </c>
      <c r="G6" s="714">
        <f t="shared" si="0"/>
        <v>21000</v>
      </c>
      <c r="H6" s="714">
        <f t="shared" si="0"/>
        <v>29000</v>
      </c>
      <c r="I6" s="714">
        <f t="shared" si="0"/>
        <v>0</v>
      </c>
      <c r="J6" s="714">
        <f t="shared" si="0"/>
        <v>67129</v>
      </c>
      <c r="K6" s="714">
        <f t="shared" si="0"/>
        <v>60677</v>
      </c>
      <c r="L6" s="714">
        <f t="shared" si="0"/>
        <v>12870</v>
      </c>
      <c r="M6" s="714">
        <f t="shared" si="0"/>
        <v>110977</v>
      </c>
      <c r="N6" s="714">
        <f t="shared" si="0"/>
        <v>0</v>
      </c>
      <c r="O6" s="714">
        <f t="shared" si="0"/>
        <v>2032</v>
      </c>
      <c r="P6" s="714">
        <f t="shared" si="0"/>
        <v>3814</v>
      </c>
      <c r="Q6" s="714">
        <f t="shared" si="0"/>
        <v>39000</v>
      </c>
      <c r="R6" s="714">
        <f t="shared" si="0"/>
        <v>41360</v>
      </c>
      <c r="S6" s="714">
        <f t="shared" si="0"/>
        <v>32000</v>
      </c>
      <c r="T6" s="714">
        <f t="shared" si="0"/>
        <v>38597</v>
      </c>
      <c r="U6" s="714">
        <f t="shared" si="0"/>
        <v>33322</v>
      </c>
      <c r="V6" s="714">
        <f t="shared" si="0"/>
        <v>27861</v>
      </c>
      <c r="W6" s="714">
        <f t="shared" si="0"/>
        <v>35974</v>
      </c>
      <c r="X6" s="714">
        <f t="shared" si="0"/>
        <v>22600</v>
      </c>
      <c r="Y6" s="714">
        <f t="shared" si="0"/>
        <v>59893</v>
      </c>
      <c r="Z6" s="714">
        <f t="shared" ref="Z6:AA6" si="1">SUM(Z3:Z5)</f>
        <v>64</v>
      </c>
      <c r="AA6" s="714">
        <f t="shared" si="1"/>
        <v>12370</v>
      </c>
      <c r="AB6" s="714">
        <f t="shared" ref="AB6" si="2">SUM(AB3:AB5)</f>
        <v>22100</v>
      </c>
    </row>
    <row r="27" spans="1:28" ht="33.75" customHeight="1">
      <c r="A27" s="725" t="s">
        <v>2207</v>
      </c>
      <c r="B27" s="171" t="s">
        <v>34</v>
      </c>
      <c r="C27" s="171" t="s">
        <v>35</v>
      </c>
      <c r="D27" s="171" t="s">
        <v>36</v>
      </c>
      <c r="E27" s="171" t="s">
        <v>37</v>
      </c>
      <c r="F27" s="171" t="s">
        <v>38</v>
      </c>
      <c r="G27" s="171" t="s">
        <v>39</v>
      </c>
      <c r="H27" s="171" t="s">
        <v>40</v>
      </c>
      <c r="I27" s="171" t="s">
        <v>41</v>
      </c>
      <c r="J27" s="171" t="s">
        <v>42</v>
      </c>
      <c r="K27" s="171" t="s">
        <v>43</v>
      </c>
      <c r="L27" s="171" t="s">
        <v>44</v>
      </c>
      <c r="M27" s="171" t="s">
        <v>169</v>
      </c>
      <c r="N27" s="171" t="s">
        <v>176</v>
      </c>
      <c r="O27" s="171" t="s">
        <v>1493</v>
      </c>
      <c r="P27" s="171" t="s">
        <v>1524</v>
      </c>
      <c r="Q27" s="171" t="s">
        <v>1574</v>
      </c>
      <c r="R27" s="171" t="s">
        <v>1630</v>
      </c>
      <c r="S27" s="171" t="s">
        <v>1660</v>
      </c>
      <c r="T27" s="171" t="s">
        <v>1724</v>
      </c>
      <c r="U27" s="171" t="s">
        <v>1755</v>
      </c>
      <c r="V27" s="171" t="s">
        <v>1884</v>
      </c>
      <c r="W27" s="171" t="s">
        <v>1944</v>
      </c>
      <c r="X27" s="171" t="s">
        <v>1988</v>
      </c>
      <c r="Y27" s="171" t="s">
        <v>2012</v>
      </c>
      <c r="Z27" s="171" t="s">
        <v>2133</v>
      </c>
      <c r="AA27" s="171" t="s">
        <v>2302</v>
      </c>
      <c r="AB27" s="171" t="s">
        <v>2524</v>
      </c>
    </row>
    <row r="28" spans="1:28">
      <c r="A28" s="734" t="s">
        <v>192</v>
      </c>
      <c r="B28" s="735"/>
      <c r="C28" s="728"/>
      <c r="D28" s="728" t="s">
        <v>2196</v>
      </c>
      <c r="E28" s="728"/>
      <c r="F28" s="728">
        <v>1</v>
      </c>
      <c r="G28" s="728">
        <v>1</v>
      </c>
      <c r="H28" s="728">
        <v>2</v>
      </c>
      <c r="I28" s="728" t="s">
        <v>2196</v>
      </c>
      <c r="J28" s="728">
        <v>3</v>
      </c>
      <c r="K28" s="728">
        <v>2</v>
      </c>
      <c r="L28" s="728">
        <v>1</v>
      </c>
      <c r="M28" s="728">
        <v>3</v>
      </c>
      <c r="N28" s="735"/>
      <c r="O28" s="728"/>
      <c r="P28" s="728">
        <v>1</v>
      </c>
      <c r="Q28" s="728">
        <v>3</v>
      </c>
      <c r="R28" s="728">
        <v>4</v>
      </c>
      <c r="S28" s="728">
        <v>1</v>
      </c>
      <c r="T28" s="728">
        <v>5</v>
      </c>
      <c r="U28" s="728">
        <v>3</v>
      </c>
      <c r="V28" s="728">
        <v>2</v>
      </c>
      <c r="W28" s="728">
        <v>4</v>
      </c>
      <c r="X28" s="728">
        <v>1</v>
      </c>
      <c r="Y28" s="728">
        <v>7</v>
      </c>
      <c r="Z28" s="735"/>
      <c r="AA28" s="728">
        <v>2</v>
      </c>
      <c r="AB28" s="728">
        <v>4</v>
      </c>
    </row>
    <row r="29" spans="1:28">
      <c r="A29" s="734" t="s">
        <v>196</v>
      </c>
      <c r="B29" s="735"/>
      <c r="C29" s="728"/>
      <c r="D29" s="728" t="s">
        <v>2196</v>
      </c>
      <c r="E29" s="728"/>
      <c r="F29" s="728"/>
      <c r="G29" s="728"/>
      <c r="H29" s="728"/>
      <c r="I29" s="728" t="s">
        <v>2196</v>
      </c>
      <c r="J29" s="728"/>
      <c r="K29" s="728">
        <v>6</v>
      </c>
      <c r="L29" s="728">
        <v>3</v>
      </c>
      <c r="M29" s="728">
        <v>3</v>
      </c>
      <c r="N29" s="735"/>
      <c r="O29" s="728"/>
      <c r="P29" s="728"/>
      <c r="Q29" s="728"/>
      <c r="R29" s="728"/>
      <c r="S29" s="728"/>
      <c r="T29" s="728"/>
      <c r="U29" s="728"/>
      <c r="V29" s="728"/>
      <c r="W29" s="728"/>
      <c r="X29" s="728">
        <v>1</v>
      </c>
      <c r="Y29" s="728">
        <v>2</v>
      </c>
      <c r="Z29" s="735"/>
      <c r="AA29" s="728"/>
      <c r="AB29" s="728">
        <v>1</v>
      </c>
    </row>
    <row r="30" spans="1:28">
      <c r="A30" s="734" t="s">
        <v>195</v>
      </c>
      <c r="B30" s="735">
        <v>2</v>
      </c>
      <c r="C30" s="728">
        <v>1</v>
      </c>
      <c r="D30" s="728" t="s">
        <v>2196</v>
      </c>
      <c r="E30" s="728">
        <v>4</v>
      </c>
      <c r="F30" s="728">
        <v>1</v>
      </c>
      <c r="G30" s="728">
        <v>1</v>
      </c>
      <c r="H30" s="728"/>
      <c r="I30" s="728" t="s">
        <v>2196</v>
      </c>
      <c r="J30" s="728">
        <v>2</v>
      </c>
      <c r="K30" s="728">
        <v>1</v>
      </c>
      <c r="L30" s="728">
        <v>1</v>
      </c>
      <c r="M30" s="728">
        <v>7</v>
      </c>
      <c r="N30" s="735"/>
      <c r="O30" s="728">
        <v>3</v>
      </c>
      <c r="P30" s="728">
        <v>2</v>
      </c>
      <c r="Q30" s="728">
        <v>2</v>
      </c>
      <c r="R30" s="728">
        <v>1</v>
      </c>
      <c r="S30" s="728">
        <v>1</v>
      </c>
      <c r="T30" s="728">
        <v>1</v>
      </c>
      <c r="U30" s="728"/>
      <c r="V30" s="728">
        <v>2</v>
      </c>
      <c r="W30" s="728">
        <v>2</v>
      </c>
      <c r="X30" s="728"/>
      <c r="Y30" s="728">
        <v>2</v>
      </c>
      <c r="Z30" s="735">
        <v>1</v>
      </c>
      <c r="AA30" s="728">
        <v>2</v>
      </c>
      <c r="AB30" s="728"/>
    </row>
    <row r="31" spans="1:28">
      <c r="A31" s="726" t="s">
        <v>48</v>
      </c>
      <c r="B31" s="736">
        <f t="shared" ref="B31:Y31" si="3">SUM(B28:B30)</f>
        <v>2</v>
      </c>
      <c r="C31" s="736">
        <f t="shared" si="3"/>
        <v>1</v>
      </c>
      <c r="D31" s="736">
        <f t="shared" si="3"/>
        <v>0</v>
      </c>
      <c r="E31" s="736">
        <f t="shared" si="3"/>
        <v>4</v>
      </c>
      <c r="F31" s="736">
        <f t="shared" si="3"/>
        <v>2</v>
      </c>
      <c r="G31" s="736">
        <f t="shared" si="3"/>
        <v>2</v>
      </c>
      <c r="H31" s="736">
        <f t="shared" si="3"/>
        <v>2</v>
      </c>
      <c r="I31" s="736">
        <f t="shared" si="3"/>
        <v>0</v>
      </c>
      <c r="J31" s="736">
        <f t="shared" si="3"/>
        <v>5</v>
      </c>
      <c r="K31" s="736">
        <f t="shared" si="3"/>
        <v>9</v>
      </c>
      <c r="L31" s="736">
        <f t="shared" si="3"/>
        <v>5</v>
      </c>
      <c r="M31" s="736">
        <f t="shared" si="3"/>
        <v>13</v>
      </c>
      <c r="N31" s="736">
        <f t="shared" si="3"/>
        <v>0</v>
      </c>
      <c r="O31" s="736">
        <f t="shared" si="3"/>
        <v>3</v>
      </c>
      <c r="P31" s="736">
        <f t="shared" si="3"/>
        <v>3</v>
      </c>
      <c r="Q31" s="736">
        <f t="shared" si="3"/>
        <v>5</v>
      </c>
      <c r="R31" s="736">
        <f t="shared" si="3"/>
        <v>5</v>
      </c>
      <c r="S31" s="736">
        <f t="shared" si="3"/>
        <v>2</v>
      </c>
      <c r="T31" s="736">
        <f t="shared" si="3"/>
        <v>6</v>
      </c>
      <c r="U31" s="736">
        <f t="shared" si="3"/>
        <v>3</v>
      </c>
      <c r="V31" s="736">
        <f t="shared" si="3"/>
        <v>4</v>
      </c>
      <c r="W31" s="736">
        <f t="shared" si="3"/>
        <v>6</v>
      </c>
      <c r="X31" s="736">
        <f t="shared" si="3"/>
        <v>2</v>
      </c>
      <c r="Y31" s="736">
        <f t="shared" si="3"/>
        <v>11</v>
      </c>
      <c r="Z31" s="736">
        <f t="shared" ref="Z31:AA31" si="4">SUM(Z28:Z30)</f>
        <v>1</v>
      </c>
      <c r="AA31" s="736">
        <f t="shared" si="4"/>
        <v>4</v>
      </c>
      <c r="AB31" s="736">
        <f t="shared" ref="AB31" si="5">SUM(AB28:AB30)</f>
        <v>5</v>
      </c>
    </row>
    <row r="32" spans="1:28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01"/>
  <sheetViews>
    <sheetView rightToLeft="1" workbookViewId="0">
      <selection activeCell="H20" sqref="H20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5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1193</v>
      </c>
      <c r="B1" t="s">
        <v>0</v>
      </c>
      <c r="C1" t="s">
        <v>275</v>
      </c>
      <c r="D1" t="s">
        <v>1911</v>
      </c>
      <c r="E1" t="s">
        <v>194</v>
      </c>
      <c r="F1" t="s">
        <v>1912</v>
      </c>
      <c r="G1" t="s">
        <v>198</v>
      </c>
      <c r="H1" t="s">
        <v>1913</v>
      </c>
      <c r="I1" t="s">
        <v>1914</v>
      </c>
      <c r="J1" t="s">
        <v>457</v>
      </c>
      <c r="K1" t="s">
        <v>2220</v>
      </c>
    </row>
    <row r="2" spans="1:11">
      <c r="A2" t="s">
        <v>1813</v>
      </c>
      <c r="B2" t="s">
        <v>185</v>
      </c>
      <c r="C2" t="s">
        <v>1814</v>
      </c>
      <c r="D2" t="s">
        <v>1196</v>
      </c>
      <c r="E2" t="s">
        <v>192</v>
      </c>
      <c r="F2" t="s">
        <v>23</v>
      </c>
      <c r="G2">
        <v>50079000</v>
      </c>
      <c r="H2" t="s">
        <v>1741</v>
      </c>
      <c r="I2" t="s">
        <v>1815</v>
      </c>
      <c r="J2" s="518">
        <v>2.9086479156175654E-2</v>
      </c>
      <c r="K2" s="518">
        <v>2.9086479156175654E-2</v>
      </c>
    </row>
    <row r="3" spans="1:11">
      <c r="A3" t="s">
        <v>2554</v>
      </c>
      <c r="B3" t="s">
        <v>2088</v>
      </c>
      <c r="C3" t="s">
        <v>2555</v>
      </c>
      <c r="D3" t="s">
        <v>1196</v>
      </c>
      <c r="E3" t="s">
        <v>192</v>
      </c>
      <c r="F3" t="s">
        <v>23</v>
      </c>
      <c r="G3">
        <v>50000000</v>
      </c>
      <c r="H3" t="s">
        <v>2539</v>
      </c>
      <c r="I3" t="s">
        <v>2556</v>
      </c>
      <c r="J3" s="518">
        <v>2.9040595016050295E-2</v>
      </c>
      <c r="K3" s="518">
        <v>5.812707417222595E-2</v>
      </c>
    </row>
    <row r="4" spans="1:11">
      <c r="A4" t="s">
        <v>2557</v>
      </c>
      <c r="B4" t="s">
        <v>2088</v>
      </c>
      <c r="C4" t="s">
        <v>2558</v>
      </c>
      <c r="D4" t="s">
        <v>1196</v>
      </c>
      <c r="E4" t="s">
        <v>192</v>
      </c>
      <c r="F4" t="s">
        <v>23</v>
      </c>
      <c r="G4">
        <v>50000000</v>
      </c>
      <c r="H4" t="s">
        <v>2539</v>
      </c>
      <c r="I4" t="s">
        <v>2559</v>
      </c>
      <c r="J4" s="518">
        <v>2.9040595016050295E-2</v>
      </c>
      <c r="K4" s="518">
        <v>8.7167669188276245E-2</v>
      </c>
    </row>
    <row r="5" spans="1:11">
      <c r="A5" t="s">
        <v>1194</v>
      </c>
      <c r="B5" t="s">
        <v>187</v>
      </c>
      <c r="C5" t="s">
        <v>1195</v>
      </c>
      <c r="D5" t="s">
        <v>1196</v>
      </c>
      <c r="E5" t="s">
        <v>192</v>
      </c>
      <c r="F5" t="s">
        <v>23</v>
      </c>
      <c r="G5">
        <v>48688952</v>
      </c>
      <c r="H5" t="s">
        <v>663</v>
      </c>
      <c r="I5" t="s">
        <v>1478</v>
      </c>
      <c r="J5" s="518">
        <v>2.8279122735758243E-2</v>
      </c>
      <c r="K5" s="518">
        <v>0.11544679192403448</v>
      </c>
    </row>
    <row r="6" spans="1:11">
      <c r="A6" t="s">
        <v>1197</v>
      </c>
      <c r="B6" t="s">
        <v>193</v>
      </c>
      <c r="C6" t="s">
        <v>1198</v>
      </c>
      <c r="D6" t="s">
        <v>1196</v>
      </c>
      <c r="E6" t="s">
        <v>192</v>
      </c>
      <c r="F6" t="s">
        <v>23</v>
      </c>
      <c r="G6">
        <v>40369128</v>
      </c>
      <c r="H6" t="s">
        <v>529</v>
      </c>
      <c r="I6" t="s">
        <v>1477</v>
      </c>
      <c r="J6" s="518">
        <v>2.3446869947981928E-2</v>
      </c>
      <c r="K6" s="518">
        <v>0.13889366187201641</v>
      </c>
    </row>
    <row r="7" spans="1:11">
      <c r="A7" t="s">
        <v>1816</v>
      </c>
      <c r="B7" t="s">
        <v>193</v>
      </c>
      <c r="C7" t="s">
        <v>1817</v>
      </c>
      <c r="D7" t="s">
        <v>1196</v>
      </c>
      <c r="E7" t="s">
        <v>192</v>
      </c>
      <c r="F7" t="s">
        <v>23</v>
      </c>
      <c r="G7">
        <v>40000000</v>
      </c>
      <c r="H7" t="s">
        <v>1458</v>
      </c>
      <c r="I7" t="s">
        <v>1818</v>
      </c>
      <c r="J7" s="518">
        <v>2.3232476012840238E-2</v>
      </c>
      <c r="K7" s="518">
        <v>0.16212613788485664</v>
      </c>
    </row>
    <row r="8" spans="1:11">
      <c r="A8" t="s">
        <v>1915</v>
      </c>
      <c r="B8" t="s">
        <v>193</v>
      </c>
      <c r="C8" t="s">
        <v>1916</v>
      </c>
      <c r="D8" t="s">
        <v>1196</v>
      </c>
      <c r="E8" t="s">
        <v>192</v>
      </c>
      <c r="F8" t="s">
        <v>23</v>
      </c>
      <c r="G8">
        <v>40000000</v>
      </c>
      <c r="H8" t="s">
        <v>1893</v>
      </c>
      <c r="I8" t="s">
        <v>1917</v>
      </c>
      <c r="J8" s="518">
        <v>2.3232476012840238E-2</v>
      </c>
      <c r="K8" s="518">
        <v>0.18535861389769687</v>
      </c>
    </row>
    <row r="9" spans="1:11">
      <c r="A9" t="s">
        <v>1543</v>
      </c>
      <c r="B9" t="s">
        <v>193</v>
      </c>
      <c r="C9" t="s">
        <v>1544</v>
      </c>
      <c r="D9" t="s">
        <v>1196</v>
      </c>
      <c r="E9" t="s">
        <v>192</v>
      </c>
      <c r="F9" t="s">
        <v>23</v>
      </c>
      <c r="G9">
        <v>39891591</v>
      </c>
      <c r="H9" t="s">
        <v>1537</v>
      </c>
      <c r="I9" t="s">
        <v>1545</v>
      </c>
      <c r="J9" s="518">
        <v>2.3169510775538336E-2</v>
      </c>
      <c r="K9" s="518">
        <v>0.2085281246732352</v>
      </c>
    </row>
    <row r="10" spans="1:11">
      <c r="A10" t="s">
        <v>1199</v>
      </c>
      <c r="B10" t="s">
        <v>185</v>
      </c>
      <c r="C10" t="s">
        <v>1200</v>
      </c>
      <c r="D10" t="s">
        <v>1196</v>
      </c>
      <c r="E10" t="s">
        <v>192</v>
      </c>
      <c r="F10" t="s">
        <v>23</v>
      </c>
      <c r="G10">
        <v>30000000</v>
      </c>
      <c r="H10" t="s">
        <v>668</v>
      </c>
      <c r="I10" t="s">
        <v>1475</v>
      </c>
      <c r="J10" s="518">
        <v>1.7424357009630177E-2</v>
      </c>
      <c r="K10" s="518">
        <v>0.22595248168286539</v>
      </c>
    </row>
    <row r="11" spans="1:11">
      <c r="A11" t="s">
        <v>1819</v>
      </c>
      <c r="B11" t="s">
        <v>193</v>
      </c>
      <c r="C11" t="s">
        <v>1820</v>
      </c>
      <c r="D11" t="s">
        <v>1196</v>
      </c>
      <c r="E11" t="s">
        <v>192</v>
      </c>
      <c r="F11" t="s">
        <v>23</v>
      </c>
      <c r="G11">
        <v>30000000</v>
      </c>
      <c r="H11" t="s">
        <v>1732</v>
      </c>
      <c r="I11" t="s">
        <v>1821</v>
      </c>
      <c r="J11" s="518">
        <v>1.7424357009630177E-2</v>
      </c>
      <c r="K11" s="518">
        <v>0.24337683869249557</v>
      </c>
    </row>
    <row r="12" spans="1:11">
      <c r="A12" t="s">
        <v>1822</v>
      </c>
      <c r="B12" t="s">
        <v>193</v>
      </c>
      <c r="C12" t="s">
        <v>1823</v>
      </c>
      <c r="D12" t="s">
        <v>1196</v>
      </c>
      <c r="E12" t="s">
        <v>192</v>
      </c>
      <c r="F12" t="s">
        <v>23</v>
      </c>
      <c r="G12">
        <v>30000000</v>
      </c>
      <c r="H12" t="s">
        <v>1783</v>
      </c>
      <c r="I12" t="s">
        <v>1824</v>
      </c>
      <c r="J12" s="518">
        <v>1.7424357009630177E-2</v>
      </c>
      <c r="K12" s="518">
        <v>0.26080119570212573</v>
      </c>
    </row>
    <row r="13" spans="1:11">
      <c r="A13" t="s">
        <v>1918</v>
      </c>
      <c r="B13" t="s">
        <v>185</v>
      </c>
      <c r="C13" t="s">
        <v>1919</v>
      </c>
      <c r="D13" t="s">
        <v>1196</v>
      </c>
      <c r="E13" t="s">
        <v>192</v>
      </c>
      <c r="F13" t="s">
        <v>23</v>
      </c>
      <c r="G13">
        <v>30000000</v>
      </c>
      <c r="H13" t="s">
        <v>1895</v>
      </c>
      <c r="I13" t="s">
        <v>1920</v>
      </c>
      <c r="J13" s="518">
        <v>1.7424357009630177E-2</v>
      </c>
      <c r="K13" s="518">
        <v>0.27822555271175592</v>
      </c>
    </row>
    <row r="14" spans="1:11">
      <c r="A14" t="s">
        <v>2089</v>
      </c>
      <c r="B14" t="s">
        <v>2088</v>
      </c>
      <c r="C14" t="s">
        <v>2090</v>
      </c>
      <c r="D14" t="s">
        <v>1196</v>
      </c>
      <c r="E14" t="s">
        <v>192</v>
      </c>
      <c r="F14" t="s">
        <v>23</v>
      </c>
      <c r="G14">
        <v>30000000</v>
      </c>
      <c r="H14" t="s">
        <v>1412</v>
      </c>
      <c r="I14" t="s">
        <v>2091</v>
      </c>
      <c r="J14" s="518">
        <v>1.7424357009630177E-2</v>
      </c>
      <c r="K14" s="518">
        <v>0.29564990972138611</v>
      </c>
    </row>
    <row r="15" spans="1:11">
      <c r="A15" t="s">
        <v>1201</v>
      </c>
      <c r="B15" t="s">
        <v>193</v>
      </c>
      <c r="C15" t="s">
        <v>1202</v>
      </c>
      <c r="D15" t="s">
        <v>1196</v>
      </c>
      <c r="E15" t="s">
        <v>192</v>
      </c>
      <c r="F15" t="s">
        <v>23</v>
      </c>
      <c r="G15">
        <v>27788137</v>
      </c>
      <c r="H15" t="s">
        <v>540</v>
      </c>
      <c r="I15" t="s">
        <v>1474</v>
      </c>
      <c r="J15" s="518">
        <v>1.6139680657350455E-2</v>
      </c>
      <c r="K15" s="518">
        <v>0.31178959037873655</v>
      </c>
    </row>
    <row r="16" spans="1:11">
      <c r="A16" t="s">
        <v>2092</v>
      </c>
      <c r="B16" t="s">
        <v>2088</v>
      </c>
      <c r="C16" t="s">
        <v>2093</v>
      </c>
      <c r="D16" t="s">
        <v>1196</v>
      </c>
      <c r="E16" t="s">
        <v>192</v>
      </c>
      <c r="F16" t="s">
        <v>23</v>
      </c>
      <c r="G16">
        <v>26500000</v>
      </c>
      <c r="H16" t="s">
        <v>1412</v>
      </c>
      <c r="I16" t="s">
        <v>2091</v>
      </c>
      <c r="J16" s="518">
        <v>1.5391515358506656E-2</v>
      </c>
      <c r="K16" s="518">
        <v>0.32718110573724318</v>
      </c>
    </row>
    <row r="17" spans="1:11">
      <c r="A17" t="s">
        <v>1825</v>
      </c>
      <c r="B17" t="s">
        <v>193</v>
      </c>
      <c r="C17" t="s">
        <v>1826</v>
      </c>
      <c r="D17" t="s">
        <v>1196</v>
      </c>
      <c r="E17" t="s">
        <v>192</v>
      </c>
      <c r="F17" t="s">
        <v>23</v>
      </c>
      <c r="G17">
        <v>25000000</v>
      </c>
      <c r="H17" t="s">
        <v>1461</v>
      </c>
      <c r="I17" t="s">
        <v>1827</v>
      </c>
      <c r="J17" s="518">
        <v>1.4520297508025148E-2</v>
      </c>
      <c r="K17" s="518">
        <v>0.34170140324526832</v>
      </c>
    </row>
    <row r="18" spans="1:11">
      <c r="A18" t="s">
        <v>2354</v>
      </c>
      <c r="B18" t="s">
        <v>193</v>
      </c>
      <c r="C18" t="s">
        <v>2355</v>
      </c>
      <c r="D18" t="s">
        <v>1196</v>
      </c>
      <c r="E18" t="s">
        <v>192</v>
      </c>
      <c r="F18" t="s">
        <v>23</v>
      </c>
      <c r="G18">
        <v>25000000</v>
      </c>
      <c r="H18" t="s">
        <v>2308</v>
      </c>
      <c r="I18" t="s">
        <v>2356</v>
      </c>
      <c r="J18" s="518">
        <v>1.4520297508025148E-2</v>
      </c>
      <c r="K18" s="518">
        <v>0.35622170075329346</v>
      </c>
    </row>
    <row r="19" spans="1:11">
      <c r="A19" t="s">
        <v>2221</v>
      </c>
      <c r="B19" t="s">
        <v>193</v>
      </c>
      <c r="C19" t="s">
        <v>2208</v>
      </c>
      <c r="D19" t="s">
        <v>1196</v>
      </c>
      <c r="E19" t="s">
        <v>192</v>
      </c>
      <c r="F19" t="s">
        <v>23</v>
      </c>
      <c r="G19">
        <v>25000000</v>
      </c>
      <c r="H19" t="s">
        <v>2310</v>
      </c>
      <c r="I19" t="s">
        <v>2209</v>
      </c>
      <c r="J19" s="518">
        <v>1.4520297508025148E-2</v>
      </c>
      <c r="K19" s="518">
        <v>0.37074199826131859</v>
      </c>
    </row>
    <row r="20" spans="1:11">
      <c r="A20" t="s">
        <v>1546</v>
      </c>
      <c r="B20" t="s">
        <v>193</v>
      </c>
      <c r="C20" t="s">
        <v>1547</v>
      </c>
      <c r="D20" t="s">
        <v>1196</v>
      </c>
      <c r="E20" t="s">
        <v>192</v>
      </c>
      <c r="F20" t="s">
        <v>23</v>
      </c>
      <c r="G20">
        <v>24598918</v>
      </c>
      <c r="H20" t="s">
        <v>1402</v>
      </c>
      <c r="I20" t="s">
        <v>1548</v>
      </c>
      <c r="J20" s="518">
        <v>1.4287344309420597E-2</v>
      </c>
      <c r="K20" s="518">
        <v>0.38502934257073917</v>
      </c>
    </row>
    <row r="21" spans="1:11">
      <c r="A21" t="s">
        <v>1203</v>
      </c>
      <c r="B21" t="s">
        <v>193</v>
      </c>
      <c r="C21" t="s">
        <v>1204</v>
      </c>
      <c r="D21" t="s">
        <v>1196</v>
      </c>
      <c r="E21" t="s">
        <v>192</v>
      </c>
      <c r="F21" t="s">
        <v>23</v>
      </c>
      <c r="G21">
        <v>24441466</v>
      </c>
      <c r="H21" t="s">
        <v>552</v>
      </c>
      <c r="I21" t="s">
        <v>1473</v>
      </c>
      <c r="J21" s="518">
        <v>1.4195894314091255E-2</v>
      </c>
      <c r="K21" s="518">
        <v>0.39922523688483041</v>
      </c>
    </row>
    <row r="22" spans="1:11">
      <c r="A22" t="s">
        <v>1205</v>
      </c>
      <c r="B22" t="s">
        <v>193</v>
      </c>
      <c r="C22" t="s">
        <v>1206</v>
      </c>
      <c r="D22" t="s">
        <v>1196</v>
      </c>
      <c r="E22" t="s">
        <v>192</v>
      </c>
      <c r="F22" t="s">
        <v>23</v>
      </c>
      <c r="G22">
        <v>23000000</v>
      </c>
      <c r="H22" t="s">
        <v>525</v>
      </c>
      <c r="I22" t="s">
        <v>1472</v>
      </c>
      <c r="J22" s="518">
        <v>1.3358673707383136E-2</v>
      </c>
      <c r="K22" s="518">
        <v>0.41258391059221355</v>
      </c>
    </row>
    <row r="23" spans="1:11">
      <c r="A23" t="s">
        <v>1972</v>
      </c>
      <c r="B23" t="s">
        <v>185</v>
      </c>
      <c r="C23" t="s">
        <v>1973</v>
      </c>
      <c r="D23" t="s">
        <v>1196</v>
      </c>
      <c r="E23" t="s">
        <v>192</v>
      </c>
      <c r="F23" t="s">
        <v>23</v>
      </c>
      <c r="G23">
        <v>23000000</v>
      </c>
      <c r="H23" t="s">
        <v>1961</v>
      </c>
      <c r="I23" t="s">
        <v>1974</v>
      </c>
      <c r="J23" s="518">
        <v>1.3358673707383136E-2</v>
      </c>
      <c r="K23" s="518">
        <v>0.42594258429959669</v>
      </c>
    </row>
    <row r="24" spans="1:11">
      <c r="A24" t="s">
        <v>1549</v>
      </c>
      <c r="B24" t="s">
        <v>193</v>
      </c>
      <c r="C24" t="s">
        <v>1550</v>
      </c>
      <c r="D24" t="s">
        <v>1196</v>
      </c>
      <c r="E24" t="s">
        <v>192</v>
      </c>
      <c r="F24" t="s">
        <v>23</v>
      </c>
      <c r="G24">
        <v>20151525</v>
      </c>
      <c r="H24" t="s">
        <v>1538</v>
      </c>
      <c r="I24" t="s">
        <v>1551</v>
      </c>
      <c r="J24" s="518">
        <v>1.1704245529616259E-2</v>
      </c>
      <c r="K24" s="518">
        <v>0.43764682982921294</v>
      </c>
    </row>
    <row r="25" spans="1:11">
      <c r="A25" t="s">
        <v>1552</v>
      </c>
      <c r="B25" t="s">
        <v>193</v>
      </c>
      <c r="C25" t="s">
        <v>1553</v>
      </c>
      <c r="D25" t="s">
        <v>1196</v>
      </c>
      <c r="E25" t="s">
        <v>192</v>
      </c>
      <c r="F25" t="s">
        <v>23</v>
      </c>
      <c r="G25">
        <v>20094458</v>
      </c>
      <c r="H25" t="s">
        <v>1534</v>
      </c>
      <c r="I25" t="s">
        <v>1554</v>
      </c>
      <c r="J25" s="518">
        <v>1.167110033690064E-2</v>
      </c>
      <c r="K25" s="518">
        <v>0.4493179301661136</v>
      </c>
    </row>
    <row r="26" spans="1:11">
      <c r="A26" t="s">
        <v>1207</v>
      </c>
      <c r="B26" t="s">
        <v>191</v>
      </c>
      <c r="C26" t="s">
        <v>1208</v>
      </c>
      <c r="D26" t="s">
        <v>1196</v>
      </c>
      <c r="E26" t="s">
        <v>192</v>
      </c>
      <c r="F26" t="s">
        <v>23</v>
      </c>
      <c r="G26">
        <v>20000000</v>
      </c>
      <c r="H26" t="s">
        <v>917</v>
      </c>
      <c r="I26" t="s">
        <v>1422</v>
      </c>
      <c r="J26" s="518">
        <v>1.1616238006420119E-2</v>
      </c>
      <c r="K26" s="518">
        <v>0.46093416817253374</v>
      </c>
    </row>
    <row r="27" spans="1:11">
      <c r="A27" t="s">
        <v>1213</v>
      </c>
      <c r="B27" t="s">
        <v>188</v>
      </c>
      <c r="C27" t="s">
        <v>1214</v>
      </c>
      <c r="D27" t="s">
        <v>1196</v>
      </c>
      <c r="E27" t="s">
        <v>192</v>
      </c>
      <c r="F27" t="s">
        <v>23</v>
      </c>
      <c r="G27">
        <v>20000000</v>
      </c>
      <c r="H27" t="s">
        <v>743</v>
      </c>
      <c r="I27" t="s">
        <v>1469</v>
      </c>
      <c r="J27" s="518">
        <v>1.1616238006420119E-2</v>
      </c>
      <c r="K27" s="518">
        <v>0.47255040617895389</v>
      </c>
    </row>
    <row r="28" spans="1:11">
      <c r="A28" t="s">
        <v>1211</v>
      </c>
      <c r="B28" t="s">
        <v>185</v>
      </c>
      <c r="C28" t="s">
        <v>1212</v>
      </c>
      <c r="D28" t="s">
        <v>1196</v>
      </c>
      <c r="E28" t="s">
        <v>192</v>
      </c>
      <c r="F28" t="s">
        <v>23</v>
      </c>
      <c r="G28">
        <v>20000000</v>
      </c>
      <c r="H28" t="s">
        <v>661</v>
      </c>
      <c r="I28" t="s">
        <v>1470</v>
      </c>
      <c r="J28" s="518">
        <v>1.1616238006420119E-2</v>
      </c>
      <c r="K28" s="518">
        <v>0.48416664418537403</v>
      </c>
    </row>
    <row r="29" spans="1:11">
      <c r="A29" t="s">
        <v>1209</v>
      </c>
      <c r="B29" t="s">
        <v>187</v>
      </c>
      <c r="C29" t="s">
        <v>1210</v>
      </c>
      <c r="D29" t="s">
        <v>1196</v>
      </c>
      <c r="E29" t="s">
        <v>192</v>
      </c>
      <c r="F29" t="s">
        <v>23</v>
      </c>
      <c r="G29">
        <v>20000000</v>
      </c>
      <c r="H29" t="s">
        <v>1179</v>
      </c>
      <c r="I29" t="s">
        <v>1471</v>
      </c>
      <c r="J29" s="518">
        <v>1.1616238006420119E-2</v>
      </c>
      <c r="K29" s="518">
        <v>0.49578288219179417</v>
      </c>
    </row>
    <row r="30" spans="1:11">
      <c r="A30" t="s">
        <v>1828</v>
      </c>
      <c r="B30" t="s">
        <v>193</v>
      </c>
      <c r="C30" t="s">
        <v>1829</v>
      </c>
      <c r="D30" t="s">
        <v>1196</v>
      </c>
      <c r="E30" t="s">
        <v>192</v>
      </c>
      <c r="F30" t="s">
        <v>23</v>
      </c>
      <c r="G30">
        <v>20000000</v>
      </c>
      <c r="H30" t="s">
        <v>1733</v>
      </c>
      <c r="I30" t="s">
        <v>1830</v>
      </c>
      <c r="J30" s="518">
        <v>1.1616238006420119E-2</v>
      </c>
      <c r="K30" s="518">
        <v>0.50739912019821432</v>
      </c>
    </row>
    <row r="31" spans="1:11">
      <c r="A31" t="s">
        <v>1831</v>
      </c>
      <c r="B31" t="s">
        <v>193</v>
      </c>
      <c r="C31" t="s">
        <v>1832</v>
      </c>
      <c r="D31" t="s">
        <v>1196</v>
      </c>
      <c r="E31" t="s">
        <v>192</v>
      </c>
      <c r="F31" t="s">
        <v>23</v>
      </c>
      <c r="G31">
        <v>20000000</v>
      </c>
      <c r="H31" t="s">
        <v>1454</v>
      </c>
      <c r="I31" t="s">
        <v>1833</v>
      </c>
      <c r="J31" s="518">
        <v>1.1616238006420119E-2</v>
      </c>
      <c r="K31" s="518">
        <v>0.5190153582046344</v>
      </c>
    </row>
    <row r="32" spans="1:11">
      <c r="A32" t="s">
        <v>1921</v>
      </c>
      <c r="B32" t="s">
        <v>193</v>
      </c>
      <c r="C32" t="s">
        <v>1922</v>
      </c>
      <c r="D32" t="s">
        <v>1196</v>
      </c>
      <c r="E32" t="s">
        <v>192</v>
      </c>
      <c r="F32" t="s">
        <v>23</v>
      </c>
      <c r="G32">
        <v>20000000</v>
      </c>
      <c r="H32" t="s">
        <v>1408</v>
      </c>
      <c r="I32" t="s">
        <v>1923</v>
      </c>
      <c r="J32" s="518">
        <v>1.1616238006420119E-2</v>
      </c>
      <c r="K32" s="518">
        <v>0.53063159621105449</v>
      </c>
    </row>
    <row r="33" spans="1:11">
      <c r="A33" t="s">
        <v>2030</v>
      </c>
      <c r="B33" t="s">
        <v>193</v>
      </c>
      <c r="C33" t="s">
        <v>2031</v>
      </c>
      <c r="D33" t="s">
        <v>1196</v>
      </c>
      <c r="E33" t="s">
        <v>192</v>
      </c>
      <c r="F33" t="s">
        <v>23</v>
      </c>
      <c r="G33">
        <v>20000000</v>
      </c>
      <c r="H33" t="s">
        <v>1995</v>
      </c>
      <c r="I33" t="s">
        <v>2032</v>
      </c>
      <c r="J33" s="518">
        <v>1.1616238006420119E-2</v>
      </c>
      <c r="K33" s="518">
        <v>0.54224783421747458</v>
      </c>
    </row>
    <row r="34" spans="1:11">
      <c r="A34" t="s">
        <v>2033</v>
      </c>
      <c r="B34" t="s">
        <v>193</v>
      </c>
      <c r="C34" t="s">
        <v>2034</v>
      </c>
      <c r="D34" t="s">
        <v>1196</v>
      </c>
      <c r="E34" t="s">
        <v>192</v>
      </c>
      <c r="F34" t="s">
        <v>23</v>
      </c>
      <c r="G34">
        <v>20000000</v>
      </c>
      <c r="H34" t="s">
        <v>1997</v>
      </c>
      <c r="I34" t="s">
        <v>2035</v>
      </c>
      <c r="J34" s="518">
        <v>1.1616238006420119E-2</v>
      </c>
      <c r="K34" s="518">
        <v>0.55386407222389467</v>
      </c>
    </row>
    <row r="35" spans="1:11">
      <c r="A35" t="s">
        <v>2222</v>
      </c>
      <c r="B35" t="s">
        <v>193</v>
      </c>
      <c r="C35" t="s">
        <v>2210</v>
      </c>
      <c r="D35" t="s">
        <v>1196</v>
      </c>
      <c r="E35" t="s">
        <v>192</v>
      </c>
      <c r="F35" t="s">
        <v>23</v>
      </c>
      <c r="G35">
        <v>20000000</v>
      </c>
      <c r="H35" t="s">
        <v>2149</v>
      </c>
      <c r="I35" t="s">
        <v>2211</v>
      </c>
      <c r="J35" s="518">
        <v>1.1616238006420119E-2</v>
      </c>
      <c r="K35" s="518">
        <v>0.56548031023031475</v>
      </c>
    </row>
    <row r="36" spans="1:11">
      <c r="A36" t="s">
        <v>1217</v>
      </c>
      <c r="B36" t="s">
        <v>188</v>
      </c>
      <c r="C36" t="s">
        <v>1218</v>
      </c>
      <c r="D36" t="s">
        <v>1196</v>
      </c>
      <c r="E36" t="s">
        <v>192</v>
      </c>
      <c r="F36" t="s">
        <v>23</v>
      </c>
      <c r="G36">
        <v>17380000</v>
      </c>
      <c r="H36" t="s">
        <v>723</v>
      </c>
      <c r="I36" t="s">
        <v>1466</v>
      </c>
      <c r="J36" s="518">
        <v>1.0094510827579083E-2</v>
      </c>
      <c r="K36" s="518">
        <v>0.57557482105789382</v>
      </c>
    </row>
    <row r="37" spans="1:11">
      <c r="A37" t="s">
        <v>1219</v>
      </c>
      <c r="B37" t="s">
        <v>193</v>
      </c>
      <c r="C37" t="s">
        <v>1220</v>
      </c>
      <c r="D37" t="s">
        <v>1196</v>
      </c>
      <c r="E37" t="s">
        <v>192</v>
      </c>
      <c r="F37" t="s">
        <v>23</v>
      </c>
      <c r="G37">
        <v>15246433</v>
      </c>
      <c r="H37" t="s">
        <v>596</v>
      </c>
      <c r="I37" t="s">
        <v>1464</v>
      </c>
      <c r="J37" s="518">
        <v>8.8553097238468943E-3</v>
      </c>
      <c r="K37" s="518">
        <v>0.58443013078174066</v>
      </c>
    </row>
    <row r="38" spans="1:11">
      <c r="A38" t="s">
        <v>1834</v>
      </c>
      <c r="B38" t="s">
        <v>193</v>
      </c>
      <c r="C38" t="s">
        <v>1835</v>
      </c>
      <c r="D38" t="s">
        <v>1196</v>
      </c>
      <c r="E38" t="s">
        <v>192</v>
      </c>
      <c r="F38" t="s">
        <v>23</v>
      </c>
      <c r="G38">
        <v>15000000</v>
      </c>
      <c r="H38" t="s">
        <v>1735</v>
      </c>
      <c r="I38" t="s">
        <v>1836</v>
      </c>
      <c r="J38" s="518">
        <v>8.7121785048150883E-3</v>
      </c>
      <c r="K38" s="518">
        <v>0.59314230928655576</v>
      </c>
    </row>
    <row r="39" spans="1:11">
      <c r="A39" t="s">
        <v>1837</v>
      </c>
      <c r="B39" t="s">
        <v>193</v>
      </c>
      <c r="C39" t="s">
        <v>1838</v>
      </c>
      <c r="D39" t="s">
        <v>1196</v>
      </c>
      <c r="E39" t="s">
        <v>192</v>
      </c>
      <c r="F39" t="s">
        <v>23</v>
      </c>
      <c r="G39">
        <v>15000000</v>
      </c>
      <c r="H39" t="s">
        <v>1778</v>
      </c>
      <c r="I39" t="s">
        <v>1839</v>
      </c>
      <c r="J39" s="518">
        <v>8.7121785048150883E-3</v>
      </c>
      <c r="K39" s="518">
        <v>0.60185448779137085</v>
      </c>
    </row>
    <row r="40" spans="1:11">
      <c r="A40" t="s">
        <v>1924</v>
      </c>
      <c r="B40" t="s">
        <v>193</v>
      </c>
      <c r="C40" t="s">
        <v>1925</v>
      </c>
      <c r="D40" t="s">
        <v>1196</v>
      </c>
      <c r="E40" t="s">
        <v>192</v>
      </c>
      <c r="F40" t="s">
        <v>23</v>
      </c>
      <c r="G40">
        <v>15000000</v>
      </c>
      <c r="H40" t="s">
        <v>1894</v>
      </c>
      <c r="I40" t="s">
        <v>1926</v>
      </c>
      <c r="J40" s="518">
        <v>8.7121785048150883E-3</v>
      </c>
      <c r="K40" s="518">
        <v>0.61056666629618594</v>
      </c>
    </row>
    <row r="41" spans="1:11">
      <c r="A41" t="s">
        <v>2036</v>
      </c>
      <c r="B41" t="s">
        <v>185</v>
      </c>
      <c r="C41" t="s">
        <v>2037</v>
      </c>
      <c r="D41" t="s">
        <v>1196</v>
      </c>
      <c r="E41" t="s">
        <v>192</v>
      </c>
      <c r="F41" t="s">
        <v>23</v>
      </c>
      <c r="G41">
        <v>15000000</v>
      </c>
      <c r="H41" t="s">
        <v>1993</v>
      </c>
      <c r="I41" t="s">
        <v>2038</v>
      </c>
      <c r="J41" s="518">
        <v>8.7121785048150883E-3</v>
      </c>
      <c r="K41" s="518">
        <v>0.61927884480100104</v>
      </c>
    </row>
    <row r="42" spans="1:11">
      <c r="A42" t="s">
        <v>1215</v>
      </c>
      <c r="B42" t="s">
        <v>193</v>
      </c>
      <c r="C42" t="s">
        <v>1216</v>
      </c>
      <c r="D42" t="s">
        <v>1196</v>
      </c>
      <c r="E42" t="s">
        <v>192</v>
      </c>
      <c r="F42" t="s">
        <v>23</v>
      </c>
      <c r="G42">
        <v>14291308</v>
      </c>
      <c r="H42" t="s">
        <v>1154</v>
      </c>
      <c r="I42" t="s">
        <v>1467</v>
      </c>
      <c r="J42" s="518">
        <v>8.3005617575527945E-3</v>
      </c>
      <c r="K42" s="518">
        <v>0.62757940655855382</v>
      </c>
    </row>
    <row r="43" spans="1:11">
      <c r="A43" t="s">
        <v>1221</v>
      </c>
      <c r="B43" t="s">
        <v>193</v>
      </c>
      <c r="C43" t="s">
        <v>1222</v>
      </c>
      <c r="D43" t="s">
        <v>1196</v>
      </c>
      <c r="E43" t="s">
        <v>192</v>
      </c>
      <c r="F43" t="s">
        <v>23</v>
      </c>
      <c r="G43">
        <v>12753567</v>
      </c>
      <c r="H43" t="s">
        <v>600</v>
      </c>
      <c r="I43" t="s">
        <v>1463</v>
      </c>
      <c r="J43" s="518">
        <v>7.4074234851412707E-3</v>
      </c>
      <c r="K43" s="518">
        <v>0.63498683004369505</v>
      </c>
    </row>
    <row r="44" spans="1:11">
      <c r="A44" t="s">
        <v>2039</v>
      </c>
      <c r="B44" t="s">
        <v>185</v>
      </c>
      <c r="C44" t="s">
        <v>2040</v>
      </c>
      <c r="D44" t="s">
        <v>1196</v>
      </c>
      <c r="E44" t="s">
        <v>192</v>
      </c>
      <c r="F44" t="s">
        <v>23</v>
      </c>
      <c r="G44">
        <v>12000000</v>
      </c>
      <c r="H44" t="s">
        <v>1993</v>
      </c>
      <c r="I44" t="s">
        <v>2038</v>
      </c>
      <c r="J44" s="518">
        <v>6.969742803852071E-3</v>
      </c>
      <c r="K44" s="518">
        <v>0.64195657284754715</v>
      </c>
    </row>
    <row r="45" spans="1:11">
      <c r="A45" t="s">
        <v>2094</v>
      </c>
      <c r="B45" t="s">
        <v>191</v>
      </c>
      <c r="C45" t="s">
        <v>2095</v>
      </c>
      <c r="D45" t="s">
        <v>2096</v>
      </c>
      <c r="E45" t="s">
        <v>186</v>
      </c>
      <c r="F45" t="s">
        <v>23</v>
      </c>
      <c r="G45">
        <v>12000000</v>
      </c>
      <c r="H45" t="s">
        <v>2016</v>
      </c>
      <c r="I45" t="s">
        <v>2097</v>
      </c>
      <c r="J45" s="518">
        <v>6.969742803852071E-3</v>
      </c>
      <c r="K45" s="518">
        <v>0.64892631565139924</v>
      </c>
    </row>
    <row r="46" spans="1:11">
      <c r="A46" t="s">
        <v>2098</v>
      </c>
      <c r="B46" t="s">
        <v>2088</v>
      </c>
      <c r="C46" t="s">
        <v>2099</v>
      </c>
      <c r="D46" t="s">
        <v>1196</v>
      </c>
      <c r="E46" t="s">
        <v>192</v>
      </c>
      <c r="F46" t="s">
        <v>23</v>
      </c>
      <c r="G46">
        <v>11500000</v>
      </c>
      <c r="H46" t="s">
        <v>1412</v>
      </c>
      <c r="I46" t="s">
        <v>2100</v>
      </c>
      <c r="J46" s="518">
        <v>6.6793368536915681E-3</v>
      </c>
      <c r="K46" s="518">
        <v>0.65560565250509084</v>
      </c>
    </row>
    <row r="47" spans="1:11">
      <c r="A47" t="s">
        <v>2101</v>
      </c>
      <c r="B47" t="s">
        <v>2088</v>
      </c>
      <c r="C47" t="s">
        <v>2102</v>
      </c>
      <c r="D47" t="s">
        <v>1196</v>
      </c>
      <c r="E47" t="s">
        <v>192</v>
      </c>
      <c r="F47" t="s">
        <v>23</v>
      </c>
      <c r="G47">
        <v>11000000</v>
      </c>
      <c r="H47" t="s">
        <v>1412</v>
      </c>
      <c r="I47" t="s">
        <v>2100</v>
      </c>
      <c r="J47" s="518">
        <v>6.3889309035310652E-3</v>
      </c>
      <c r="K47" s="518">
        <v>0.66199458340862194</v>
      </c>
    </row>
    <row r="48" spans="1:11">
      <c r="A48" t="s">
        <v>2103</v>
      </c>
      <c r="B48" t="s">
        <v>2088</v>
      </c>
      <c r="C48" t="s">
        <v>2104</v>
      </c>
      <c r="D48" t="s">
        <v>1196</v>
      </c>
      <c r="E48" t="s">
        <v>192</v>
      </c>
      <c r="F48" t="s">
        <v>23</v>
      </c>
      <c r="G48">
        <v>11000000</v>
      </c>
      <c r="H48" t="s">
        <v>1412</v>
      </c>
      <c r="I48" t="s">
        <v>2091</v>
      </c>
      <c r="J48" s="518">
        <v>6.3889309035310652E-3</v>
      </c>
      <c r="K48" s="518">
        <v>0.66838351431215304</v>
      </c>
    </row>
    <row r="49" spans="1:11">
      <c r="A49" t="s">
        <v>1223</v>
      </c>
      <c r="B49" t="s">
        <v>193</v>
      </c>
      <c r="C49" t="s">
        <v>1224</v>
      </c>
      <c r="D49" t="s">
        <v>1196</v>
      </c>
      <c r="E49" t="s">
        <v>192</v>
      </c>
      <c r="F49" t="s">
        <v>23</v>
      </c>
      <c r="G49">
        <v>10139169</v>
      </c>
      <c r="H49" t="s">
        <v>1188</v>
      </c>
      <c r="I49" t="s">
        <v>1462</v>
      </c>
      <c r="J49" s="518">
        <v>5.8889500145658333E-3</v>
      </c>
      <c r="K49" s="518">
        <v>0.67427246432671883</v>
      </c>
    </row>
    <row r="50" spans="1:11">
      <c r="A50" t="s">
        <v>1225</v>
      </c>
      <c r="B50" t="s">
        <v>187</v>
      </c>
      <c r="C50" t="s">
        <v>1226</v>
      </c>
      <c r="D50" t="s">
        <v>1196</v>
      </c>
      <c r="E50" t="s">
        <v>192</v>
      </c>
      <c r="F50" t="s">
        <v>23</v>
      </c>
      <c r="G50">
        <v>10000000</v>
      </c>
      <c r="H50" t="s">
        <v>699</v>
      </c>
      <c r="I50" t="s">
        <v>1459</v>
      </c>
      <c r="J50" s="518">
        <v>5.8081190032100594E-3</v>
      </c>
      <c r="K50" s="518">
        <v>0.68008058332992893</v>
      </c>
    </row>
    <row r="51" spans="1:11">
      <c r="A51" t="s">
        <v>1227</v>
      </c>
      <c r="B51" t="s">
        <v>191</v>
      </c>
      <c r="C51" t="s">
        <v>1228</v>
      </c>
      <c r="D51" t="s">
        <v>1229</v>
      </c>
      <c r="E51" t="s">
        <v>186</v>
      </c>
      <c r="F51" t="s">
        <v>22</v>
      </c>
      <c r="G51">
        <v>10000000</v>
      </c>
      <c r="H51" t="s">
        <v>1187</v>
      </c>
      <c r="I51" t="s">
        <v>1444</v>
      </c>
      <c r="J51" s="518">
        <v>5.8081190032100594E-3</v>
      </c>
      <c r="K51" s="518">
        <v>0.68588870233313903</v>
      </c>
    </row>
    <row r="52" spans="1:11">
      <c r="A52" t="s">
        <v>1840</v>
      </c>
      <c r="B52" t="s">
        <v>193</v>
      </c>
      <c r="C52" t="s">
        <v>1841</v>
      </c>
      <c r="D52" t="s">
        <v>1196</v>
      </c>
      <c r="E52" t="s">
        <v>192</v>
      </c>
      <c r="F52" t="s">
        <v>23</v>
      </c>
      <c r="G52">
        <v>10000000</v>
      </c>
      <c r="H52" t="s">
        <v>1734</v>
      </c>
      <c r="I52" t="s">
        <v>1842</v>
      </c>
      <c r="J52" s="518">
        <v>5.8081190032100594E-3</v>
      </c>
      <c r="K52" s="518">
        <v>0.69169682133634913</v>
      </c>
    </row>
    <row r="53" spans="1:11">
      <c r="A53" t="s">
        <v>1843</v>
      </c>
      <c r="B53" t="s">
        <v>185</v>
      </c>
      <c r="C53" t="s">
        <v>1844</v>
      </c>
      <c r="D53" t="s">
        <v>1196</v>
      </c>
      <c r="E53" t="s">
        <v>192</v>
      </c>
      <c r="F53" t="s">
        <v>23</v>
      </c>
      <c r="G53">
        <v>10000000</v>
      </c>
      <c r="H53" t="s">
        <v>1779</v>
      </c>
      <c r="I53" t="s">
        <v>1845</v>
      </c>
      <c r="J53" s="518">
        <v>5.8081190032100594E-3</v>
      </c>
      <c r="K53" s="518">
        <v>0.69750494033955923</v>
      </c>
    </row>
    <row r="54" spans="1:11">
      <c r="A54" t="s">
        <v>1846</v>
      </c>
      <c r="B54" t="s">
        <v>185</v>
      </c>
      <c r="C54" t="s">
        <v>1847</v>
      </c>
      <c r="D54" t="s">
        <v>1196</v>
      </c>
      <c r="E54" t="s">
        <v>192</v>
      </c>
      <c r="F54" t="s">
        <v>23</v>
      </c>
      <c r="G54">
        <v>10000000</v>
      </c>
      <c r="H54" t="s">
        <v>1779</v>
      </c>
      <c r="I54" t="s">
        <v>1845</v>
      </c>
      <c r="J54" s="518">
        <v>5.8081190032100594E-3</v>
      </c>
      <c r="K54" s="518">
        <v>0.70331305934276933</v>
      </c>
    </row>
    <row r="55" spans="1:11">
      <c r="A55" t="s">
        <v>1848</v>
      </c>
      <c r="B55" t="s">
        <v>185</v>
      </c>
      <c r="C55" t="s">
        <v>1849</v>
      </c>
      <c r="D55" t="s">
        <v>1196</v>
      </c>
      <c r="E55" t="s">
        <v>192</v>
      </c>
      <c r="F55" t="s">
        <v>23</v>
      </c>
      <c r="G55">
        <v>10000000</v>
      </c>
      <c r="H55" t="s">
        <v>1779</v>
      </c>
      <c r="I55" t="s">
        <v>1845</v>
      </c>
      <c r="J55" s="518">
        <v>5.8081190032100594E-3</v>
      </c>
      <c r="K55" s="518">
        <v>0.70912117834597943</v>
      </c>
    </row>
    <row r="56" spans="1:11">
      <c r="A56" t="s">
        <v>1850</v>
      </c>
      <c r="B56" t="s">
        <v>185</v>
      </c>
      <c r="C56" t="s">
        <v>1851</v>
      </c>
      <c r="D56" t="s">
        <v>1196</v>
      </c>
      <c r="E56" t="s">
        <v>192</v>
      </c>
      <c r="F56" t="s">
        <v>23</v>
      </c>
      <c r="G56">
        <v>10000000</v>
      </c>
      <c r="H56" t="s">
        <v>1779</v>
      </c>
      <c r="I56" t="s">
        <v>1845</v>
      </c>
      <c r="J56" s="518">
        <v>5.8081190032100594E-3</v>
      </c>
      <c r="K56" s="518">
        <v>0.71492929734918953</v>
      </c>
    </row>
    <row r="57" spans="1:11">
      <c r="A57" t="s">
        <v>1930</v>
      </c>
      <c r="B57" t="s">
        <v>193</v>
      </c>
      <c r="C57" t="s">
        <v>1931</v>
      </c>
      <c r="D57" t="s">
        <v>1196</v>
      </c>
      <c r="E57" t="s">
        <v>192</v>
      </c>
      <c r="F57" t="s">
        <v>23</v>
      </c>
      <c r="G57">
        <v>10000000</v>
      </c>
      <c r="H57" t="s">
        <v>1890</v>
      </c>
      <c r="I57" t="s">
        <v>1932</v>
      </c>
      <c r="J57" s="518">
        <v>5.8081190032100594E-3</v>
      </c>
      <c r="K57" s="518">
        <v>0.72073741635239963</v>
      </c>
    </row>
    <row r="58" spans="1:11">
      <c r="A58" t="s">
        <v>1933</v>
      </c>
      <c r="B58" t="s">
        <v>185</v>
      </c>
      <c r="C58" t="s">
        <v>1934</v>
      </c>
      <c r="D58" t="s">
        <v>1196</v>
      </c>
      <c r="E58" t="s">
        <v>192</v>
      </c>
      <c r="F58" t="s">
        <v>23</v>
      </c>
      <c r="G58">
        <v>10000000</v>
      </c>
      <c r="H58" t="s">
        <v>1895</v>
      </c>
      <c r="I58" t="s">
        <v>1935</v>
      </c>
      <c r="J58" s="518">
        <v>5.8081190032100594E-3</v>
      </c>
      <c r="K58" s="518">
        <v>0.72654553535560973</v>
      </c>
    </row>
    <row r="59" spans="1:11">
      <c r="A59" t="s">
        <v>1927</v>
      </c>
      <c r="B59" t="s">
        <v>193</v>
      </c>
      <c r="C59" t="s">
        <v>1928</v>
      </c>
      <c r="D59" t="s">
        <v>1196</v>
      </c>
      <c r="E59" t="s">
        <v>192</v>
      </c>
      <c r="F59" t="s">
        <v>23</v>
      </c>
      <c r="G59">
        <v>10000000</v>
      </c>
      <c r="H59" t="s">
        <v>1898</v>
      </c>
      <c r="I59" t="s">
        <v>1929</v>
      </c>
      <c r="J59" s="518">
        <v>5.8081190032100594E-3</v>
      </c>
      <c r="K59" s="518">
        <v>0.73235365435881983</v>
      </c>
    </row>
    <row r="60" spans="1:11">
      <c r="A60" t="s">
        <v>1975</v>
      </c>
      <c r="B60" t="s">
        <v>185</v>
      </c>
      <c r="C60" t="s">
        <v>1976</v>
      </c>
      <c r="D60" t="s">
        <v>1196</v>
      </c>
      <c r="E60" t="s">
        <v>192</v>
      </c>
      <c r="F60" t="s">
        <v>23</v>
      </c>
      <c r="G60">
        <v>10000000</v>
      </c>
      <c r="H60" t="s">
        <v>1961</v>
      </c>
      <c r="I60" t="s">
        <v>1974</v>
      </c>
      <c r="J60" s="518">
        <v>5.8081190032100594E-3</v>
      </c>
      <c r="K60" s="518">
        <v>0.73816177336202993</v>
      </c>
    </row>
    <row r="61" spans="1:11">
      <c r="A61" t="s">
        <v>1977</v>
      </c>
      <c r="B61" t="s">
        <v>185</v>
      </c>
      <c r="C61" t="s">
        <v>1978</v>
      </c>
      <c r="D61" t="s">
        <v>1196</v>
      </c>
      <c r="E61" t="s">
        <v>192</v>
      </c>
      <c r="F61" t="s">
        <v>23</v>
      </c>
      <c r="G61">
        <v>10000000</v>
      </c>
      <c r="H61" t="s">
        <v>1961</v>
      </c>
      <c r="I61" t="s">
        <v>1974</v>
      </c>
      <c r="J61" s="518">
        <v>5.8081190032100594E-3</v>
      </c>
      <c r="K61" s="518">
        <v>0.74396989236524003</v>
      </c>
    </row>
    <row r="62" spans="1:11">
      <c r="A62" t="s">
        <v>1979</v>
      </c>
      <c r="B62" t="s">
        <v>185</v>
      </c>
      <c r="C62" t="s">
        <v>1980</v>
      </c>
      <c r="D62" t="s">
        <v>1196</v>
      </c>
      <c r="E62" t="s">
        <v>192</v>
      </c>
      <c r="F62" t="s">
        <v>23</v>
      </c>
      <c r="G62">
        <v>10000000</v>
      </c>
      <c r="H62" t="s">
        <v>1961</v>
      </c>
      <c r="I62" t="s">
        <v>1974</v>
      </c>
      <c r="J62" s="518">
        <v>5.8081190032100594E-3</v>
      </c>
      <c r="K62" s="518">
        <v>0.74977801136845013</v>
      </c>
    </row>
    <row r="63" spans="1:11">
      <c r="A63" t="s">
        <v>2041</v>
      </c>
      <c r="B63" t="s">
        <v>185</v>
      </c>
      <c r="C63" t="s">
        <v>2042</v>
      </c>
      <c r="D63" t="s">
        <v>1196</v>
      </c>
      <c r="E63" t="s">
        <v>192</v>
      </c>
      <c r="F63" t="s">
        <v>23</v>
      </c>
      <c r="G63">
        <v>10000000</v>
      </c>
      <c r="H63" t="s">
        <v>1993</v>
      </c>
      <c r="I63" t="s">
        <v>2038</v>
      </c>
      <c r="J63" s="518">
        <v>5.8081190032100594E-3</v>
      </c>
      <c r="K63" s="518">
        <v>0.75558613037166023</v>
      </c>
    </row>
    <row r="64" spans="1:11">
      <c r="A64" t="s">
        <v>2043</v>
      </c>
      <c r="B64" t="s">
        <v>185</v>
      </c>
      <c r="C64" t="s">
        <v>2044</v>
      </c>
      <c r="D64" t="s">
        <v>1196</v>
      </c>
      <c r="E64" t="s">
        <v>192</v>
      </c>
      <c r="F64" t="s">
        <v>23</v>
      </c>
      <c r="G64">
        <v>10000000</v>
      </c>
      <c r="H64" t="s">
        <v>1993</v>
      </c>
      <c r="I64" t="s">
        <v>2038</v>
      </c>
      <c r="J64" s="518">
        <v>5.8081190032100594E-3</v>
      </c>
      <c r="K64" s="518">
        <v>0.76139424937487032</v>
      </c>
    </row>
    <row r="65" spans="1:11">
      <c r="A65" t="s">
        <v>2109</v>
      </c>
      <c r="B65" t="s">
        <v>189</v>
      </c>
      <c r="C65" t="s">
        <v>2110</v>
      </c>
      <c r="D65" t="s">
        <v>2111</v>
      </c>
      <c r="E65" t="s">
        <v>186</v>
      </c>
      <c r="F65" t="s">
        <v>171</v>
      </c>
      <c r="G65">
        <v>10000000</v>
      </c>
      <c r="H65" t="s">
        <v>2014</v>
      </c>
      <c r="I65" t="s">
        <v>1857</v>
      </c>
      <c r="J65" s="518">
        <v>5.8081190032100594E-3</v>
      </c>
      <c r="K65" s="518">
        <v>0.76720236837808042</v>
      </c>
    </row>
    <row r="66" spans="1:11">
      <c r="A66" t="s">
        <v>2105</v>
      </c>
      <c r="B66" t="s">
        <v>2088</v>
      </c>
      <c r="C66" t="s">
        <v>2106</v>
      </c>
      <c r="D66" t="s">
        <v>1196</v>
      </c>
      <c r="E66" t="s">
        <v>192</v>
      </c>
      <c r="F66" t="s">
        <v>23</v>
      </c>
      <c r="G66">
        <v>10000000</v>
      </c>
      <c r="H66" t="s">
        <v>1412</v>
      </c>
      <c r="I66" t="s">
        <v>2100</v>
      </c>
      <c r="J66" s="518">
        <v>5.8081190032100594E-3</v>
      </c>
      <c r="K66" s="518">
        <v>0.77301048738129052</v>
      </c>
    </row>
    <row r="67" spans="1:11">
      <c r="A67" t="s">
        <v>2107</v>
      </c>
      <c r="B67" t="s">
        <v>2088</v>
      </c>
      <c r="C67" t="s">
        <v>2108</v>
      </c>
      <c r="D67" t="s">
        <v>1196</v>
      </c>
      <c r="E67" t="s">
        <v>192</v>
      </c>
      <c r="F67" t="s">
        <v>23</v>
      </c>
      <c r="G67">
        <v>10000000</v>
      </c>
      <c r="H67" t="s">
        <v>1412</v>
      </c>
      <c r="I67" t="s">
        <v>2091</v>
      </c>
      <c r="J67" s="518">
        <v>5.8081190032100594E-3</v>
      </c>
      <c r="K67" s="518">
        <v>0.77881860638450062</v>
      </c>
    </row>
    <row r="68" spans="1:11">
      <c r="A68" t="s">
        <v>2357</v>
      </c>
      <c r="B68" t="s">
        <v>189</v>
      </c>
      <c r="C68" t="s">
        <v>2358</v>
      </c>
      <c r="D68" t="s">
        <v>2359</v>
      </c>
      <c r="E68" t="s">
        <v>186</v>
      </c>
      <c r="F68" t="s">
        <v>170</v>
      </c>
      <c r="G68">
        <v>10000000</v>
      </c>
      <c r="H68" t="s">
        <v>2325</v>
      </c>
      <c r="I68" t="s">
        <v>2360</v>
      </c>
      <c r="J68" s="518">
        <v>5.8081190032100594E-3</v>
      </c>
      <c r="K68" s="518">
        <v>0.78462672538771072</v>
      </c>
    </row>
    <row r="69" spans="1:11">
      <c r="A69" t="s">
        <v>1852</v>
      </c>
      <c r="B69" t="s">
        <v>185</v>
      </c>
      <c r="C69" t="s">
        <v>1853</v>
      </c>
      <c r="D69" t="s">
        <v>1196</v>
      </c>
      <c r="E69" t="s">
        <v>192</v>
      </c>
      <c r="F69" t="s">
        <v>23</v>
      </c>
      <c r="G69">
        <v>9921000</v>
      </c>
      <c r="H69" t="s">
        <v>1779</v>
      </c>
      <c r="I69" t="s">
        <v>1845</v>
      </c>
      <c r="J69" s="518">
        <v>5.7622348630846998E-3</v>
      </c>
      <c r="K69" s="518">
        <v>0.79038896025079541</v>
      </c>
    </row>
    <row r="70" spans="1:11">
      <c r="A70" t="s">
        <v>2223</v>
      </c>
      <c r="B70" t="s">
        <v>193</v>
      </c>
      <c r="C70" t="s">
        <v>1555</v>
      </c>
      <c r="D70" t="s">
        <v>1196</v>
      </c>
      <c r="E70" t="s">
        <v>192</v>
      </c>
      <c r="F70" t="s">
        <v>23</v>
      </c>
      <c r="G70">
        <v>9832751</v>
      </c>
      <c r="H70" t="s">
        <v>1536</v>
      </c>
      <c r="I70" t="s">
        <v>1854</v>
      </c>
      <c r="J70" s="518">
        <v>5.7109787936932711E-3</v>
      </c>
      <c r="K70" s="518">
        <v>0.79609993904448872</v>
      </c>
    </row>
    <row r="71" spans="1:11">
      <c r="A71" t="s">
        <v>1230</v>
      </c>
      <c r="B71" t="s">
        <v>191</v>
      </c>
      <c r="C71" t="s">
        <v>1231</v>
      </c>
      <c r="D71" t="s">
        <v>1232</v>
      </c>
      <c r="E71" t="s">
        <v>186</v>
      </c>
      <c r="F71" t="s">
        <v>22</v>
      </c>
      <c r="G71">
        <v>8000000</v>
      </c>
      <c r="H71" t="s">
        <v>625</v>
      </c>
      <c r="I71" t="s">
        <v>1456</v>
      </c>
      <c r="J71" s="518">
        <v>4.646495202568047E-3</v>
      </c>
      <c r="K71" s="518">
        <v>0.80074643424705683</v>
      </c>
    </row>
    <row r="72" spans="1:11">
      <c r="A72" t="s">
        <v>1855</v>
      </c>
      <c r="B72" t="s">
        <v>189</v>
      </c>
      <c r="C72" t="s">
        <v>1856</v>
      </c>
      <c r="D72" t="s">
        <v>1196</v>
      </c>
      <c r="E72" t="s">
        <v>192</v>
      </c>
      <c r="F72" t="s">
        <v>171</v>
      </c>
      <c r="G72">
        <v>8000000</v>
      </c>
      <c r="H72" t="s">
        <v>1728</v>
      </c>
      <c r="I72" t="s">
        <v>1857</v>
      </c>
      <c r="J72" s="518">
        <v>4.646495202568047E-3</v>
      </c>
      <c r="K72" s="518">
        <v>0.80539292944962493</v>
      </c>
    </row>
    <row r="73" spans="1:11">
      <c r="A73" t="s">
        <v>1236</v>
      </c>
      <c r="B73" t="s">
        <v>191</v>
      </c>
      <c r="C73" t="s">
        <v>1237</v>
      </c>
      <c r="D73" t="s">
        <v>1238</v>
      </c>
      <c r="E73" t="s">
        <v>186</v>
      </c>
      <c r="F73" t="s">
        <v>23</v>
      </c>
      <c r="G73">
        <v>7000000</v>
      </c>
      <c r="H73" t="s">
        <v>661</v>
      </c>
      <c r="I73" t="s">
        <v>1443</v>
      </c>
      <c r="J73" s="518">
        <v>4.0656833022470413E-3</v>
      </c>
      <c r="K73" s="518">
        <v>0.80945861275187192</v>
      </c>
    </row>
    <row r="74" spans="1:11">
      <c r="A74" t="s">
        <v>1233</v>
      </c>
      <c r="B74" t="s">
        <v>185</v>
      </c>
      <c r="C74" t="s">
        <v>1234</v>
      </c>
      <c r="D74" t="s">
        <v>1235</v>
      </c>
      <c r="E74" t="s">
        <v>186</v>
      </c>
      <c r="F74" t="s">
        <v>23</v>
      </c>
      <c r="G74">
        <v>7000000</v>
      </c>
      <c r="H74" t="s">
        <v>1187</v>
      </c>
      <c r="I74" t="s">
        <v>1444</v>
      </c>
      <c r="J74" s="518">
        <v>4.0656833022470413E-3</v>
      </c>
      <c r="K74" s="518">
        <v>0.81352429605411891</v>
      </c>
    </row>
    <row r="75" spans="1:11">
      <c r="A75" t="s">
        <v>1722</v>
      </c>
      <c r="B75" t="s">
        <v>189</v>
      </c>
      <c r="C75" t="s">
        <v>1721</v>
      </c>
      <c r="D75" t="s">
        <v>1196</v>
      </c>
      <c r="E75" t="s">
        <v>192</v>
      </c>
      <c r="F75" t="s">
        <v>171</v>
      </c>
      <c r="G75">
        <v>7000000</v>
      </c>
      <c r="H75" t="s">
        <v>1435</v>
      </c>
      <c r="I75" t="s">
        <v>1693</v>
      </c>
      <c r="J75" s="518">
        <v>4.0656833022470413E-3</v>
      </c>
      <c r="K75" s="518">
        <v>0.8175899793563659</v>
      </c>
    </row>
    <row r="76" spans="1:11">
      <c r="A76" t="s">
        <v>1858</v>
      </c>
      <c r="B76" t="s">
        <v>189</v>
      </c>
      <c r="C76" t="s">
        <v>1859</v>
      </c>
      <c r="D76" t="s">
        <v>1196</v>
      </c>
      <c r="E76" t="s">
        <v>192</v>
      </c>
      <c r="F76" t="s">
        <v>171</v>
      </c>
      <c r="G76">
        <v>7000000</v>
      </c>
      <c r="H76" t="s">
        <v>1728</v>
      </c>
      <c r="I76" t="s">
        <v>1857</v>
      </c>
      <c r="J76" s="518">
        <v>4.0656833022470413E-3</v>
      </c>
      <c r="K76" s="518">
        <v>0.8216556626586129</v>
      </c>
    </row>
    <row r="77" spans="1:11">
      <c r="A77" t="s">
        <v>1611</v>
      </c>
      <c r="B77" t="s">
        <v>187</v>
      </c>
      <c r="C77" t="s">
        <v>1612</v>
      </c>
      <c r="D77" t="s">
        <v>1613</v>
      </c>
      <c r="E77" t="s">
        <v>196</v>
      </c>
      <c r="F77" t="s">
        <v>22</v>
      </c>
      <c r="G77">
        <v>6500000</v>
      </c>
      <c r="H77" t="s">
        <v>1597</v>
      </c>
      <c r="I77" t="s">
        <v>1614</v>
      </c>
      <c r="J77" s="518">
        <v>3.7752773520865384E-3</v>
      </c>
      <c r="K77" s="518">
        <v>0.82543094001069939</v>
      </c>
    </row>
    <row r="78" spans="1:11">
      <c r="A78" t="s">
        <v>1239</v>
      </c>
      <c r="B78" t="s">
        <v>191</v>
      </c>
      <c r="C78" t="s">
        <v>1240</v>
      </c>
      <c r="D78" t="s">
        <v>1238</v>
      </c>
      <c r="E78" t="s">
        <v>186</v>
      </c>
      <c r="F78" t="s">
        <v>23</v>
      </c>
      <c r="G78">
        <v>6000000</v>
      </c>
      <c r="H78" t="s">
        <v>1185</v>
      </c>
      <c r="I78" t="s">
        <v>1453</v>
      </c>
      <c r="J78" s="518">
        <v>3.4848714019260355E-3</v>
      </c>
      <c r="K78" s="518">
        <v>0.82891581141262538</v>
      </c>
    </row>
    <row r="79" spans="1:11">
      <c r="A79" t="s">
        <v>1615</v>
      </c>
      <c r="B79" t="s">
        <v>187</v>
      </c>
      <c r="C79" t="s">
        <v>1616</v>
      </c>
      <c r="D79" t="s">
        <v>1617</v>
      </c>
      <c r="E79" t="s">
        <v>196</v>
      </c>
      <c r="F79" t="s">
        <v>22</v>
      </c>
      <c r="G79">
        <v>6000000</v>
      </c>
      <c r="H79" t="s">
        <v>1448</v>
      </c>
      <c r="I79" t="s">
        <v>1618</v>
      </c>
      <c r="J79" s="518">
        <v>3.4848714019260355E-3</v>
      </c>
      <c r="K79" s="518">
        <v>0.83240068281455137</v>
      </c>
    </row>
    <row r="80" spans="1:11">
      <c r="A80" t="s">
        <v>1720</v>
      </c>
      <c r="B80" t="s">
        <v>187</v>
      </c>
      <c r="C80" t="s">
        <v>1719</v>
      </c>
      <c r="D80" t="s">
        <v>1690</v>
      </c>
      <c r="E80" t="s">
        <v>196</v>
      </c>
      <c r="F80" t="s">
        <v>22</v>
      </c>
      <c r="G80">
        <v>5500000</v>
      </c>
      <c r="H80" t="s">
        <v>1677</v>
      </c>
      <c r="I80" t="s">
        <v>1618</v>
      </c>
      <c r="J80" s="518">
        <v>3.1944654517655326E-3</v>
      </c>
      <c r="K80" s="518">
        <v>0.83559514826631687</v>
      </c>
    </row>
    <row r="81" spans="1:11">
      <c r="A81" t="s">
        <v>1241</v>
      </c>
      <c r="B81" t="s">
        <v>191</v>
      </c>
      <c r="C81" t="s">
        <v>1242</v>
      </c>
      <c r="D81" t="s">
        <v>1196</v>
      </c>
      <c r="E81" t="s">
        <v>192</v>
      </c>
      <c r="F81" t="s">
        <v>23</v>
      </c>
      <c r="G81">
        <v>5000000</v>
      </c>
      <c r="H81" t="s">
        <v>917</v>
      </c>
      <c r="I81" t="s">
        <v>1422</v>
      </c>
      <c r="J81" s="518">
        <v>2.9040595016050297E-3</v>
      </c>
      <c r="K81" s="518">
        <v>0.83849920776792186</v>
      </c>
    </row>
    <row r="82" spans="1:11">
      <c r="A82" t="s">
        <v>1243</v>
      </c>
      <c r="B82" t="s">
        <v>191</v>
      </c>
      <c r="C82" t="s">
        <v>1244</v>
      </c>
      <c r="D82" t="s">
        <v>1196</v>
      </c>
      <c r="E82" t="s">
        <v>192</v>
      </c>
      <c r="F82" t="s">
        <v>23</v>
      </c>
      <c r="G82">
        <v>5000000</v>
      </c>
      <c r="H82" t="s">
        <v>917</v>
      </c>
      <c r="I82" t="s">
        <v>1422</v>
      </c>
      <c r="J82" s="518">
        <v>2.9040595016050297E-3</v>
      </c>
      <c r="K82" s="518">
        <v>0.84140326726952686</v>
      </c>
    </row>
    <row r="83" spans="1:11">
      <c r="A83" t="s">
        <v>1249</v>
      </c>
      <c r="B83" t="s">
        <v>191</v>
      </c>
      <c r="C83" t="s">
        <v>1250</v>
      </c>
      <c r="D83" t="s">
        <v>1238</v>
      </c>
      <c r="E83" t="s">
        <v>186</v>
      </c>
      <c r="F83" t="s">
        <v>23</v>
      </c>
      <c r="G83">
        <v>5000000</v>
      </c>
      <c r="H83" t="s">
        <v>661</v>
      </c>
      <c r="I83" t="s">
        <v>1443</v>
      </c>
      <c r="J83" s="518">
        <v>2.9040595016050297E-3</v>
      </c>
      <c r="K83" s="518">
        <v>0.84430732677113185</v>
      </c>
    </row>
    <row r="84" spans="1:11">
      <c r="A84" t="s">
        <v>1251</v>
      </c>
      <c r="B84" t="s">
        <v>191</v>
      </c>
      <c r="C84" t="s">
        <v>1252</v>
      </c>
      <c r="D84" t="s">
        <v>1238</v>
      </c>
      <c r="E84" t="s">
        <v>186</v>
      </c>
      <c r="F84" t="s">
        <v>23</v>
      </c>
      <c r="G84">
        <v>5000000</v>
      </c>
      <c r="H84" t="s">
        <v>661</v>
      </c>
      <c r="I84" t="s">
        <v>1443</v>
      </c>
      <c r="J84" s="518">
        <v>2.9040595016050297E-3</v>
      </c>
      <c r="K84" s="518">
        <v>0.84721138627273684</v>
      </c>
    </row>
    <row r="85" spans="1:11">
      <c r="A85" t="s">
        <v>1245</v>
      </c>
      <c r="B85" t="s">
        <v>185</v>
      </c>
      <c r="C85" t="s">
        <v>1246</v>
      </c>
      <c r="D85" t="s">
        <v>1235</v>
      </c>
      <c r="E85" t="s">
        <v>186</v>
      </c>
      <c r="F85" t="s">
        <v>23</v>
      </c>
      <c r="G85">
        <v>5000000</v>
      </c>
      <c r="H85" t="s">
        <v>1187</v>
      </c>
      <c r="I85" t="s">
        <v>1444</v>
      </c>
      <c r="J85" s="518">
        <v>2.9040595016050297E-3</v>
      </c>
      <c r="K85" s="518">
        <v>0.85011544577434184</v>
      </c>
    </row>
    <row r="86" spans="1:11">
      <c r="A86" t="s">
        <v>1247</v>
      </c>
      <c r="B86" t="s">
        <v>185</v>
      </c>
      <c r="C86" t="s">
        <v>1248</v>
      </c>
      <c r="D86" t="s">
        <v>1235</v>
      </c>
      <c r="E86" t="s">
        <v>186</v>
      </c>
      <c r="F86" t="s">
        <v>23</v>
      </c>
      <c r="G86">
        <v>5000000</v>
      </c>
      <c r="H86" t="s">
        <v>1187</v>
      </c>
      <c r="I86" t="s">
        <v>1444</v>
      </c>
      <c r="J86" s="518">
        <v>2.9040595016050297E-3</v>
      </c>
      <c r="K86" s="518">
        <v>0.85301950527594683</v>
      </c>
    </row>
    <row r="87" spans="1:11">
      <c r="A87" t="s">
        <v>1718</v>
      </c>
      <c r="B87" t="s">
        <v>189</v>
      </c>
      <c r="C87" t="s">
        <v>1717</v>
      </c>
      <c r="D87" t="s">
        <v>1196</v>
      </c>
      <c r="E87" t="s">
        <v>192</v>
      </c>
      <c r="F87" t="s">
        <v>171</v>
      </c>
      <c r="G87">
        <v>5000000</v>
      </c>
      <c r="H87" t="s">
        <v>1670</v>
      </c>
      <c r="I87" t="s">
        <v>1708</v>
      </c>
      <c r="J87" s="518">
        <v>2.9040595016050297E-3</v>
      </c>
      <c r="K87" s="518">
        <v>0.85592356477755183</v>
      </c>
    </row>
    <row r="88" spans="1:11">
      <c r="A88" t="s">
        <v>1716</v>
      </c>
      <c r="B88" t="s">
        <v>189</v>
      </c>
      <c r="C88" t="s">
        <v>1715</v>
      </c>
      <c r="D88" t="s">
        <v>1196</v>
      </c>
      <c r="E88" t="s">
        <v>192</v>
      </c>
      <c r="F88" t="s">
        <v>171</v>
      </c>
      <c r="G88">
        <v>5000000</v>
      </c>
      <c r="H88" t="s">
        <v>1670</v>
      </c>
      <c r="I88" t="s">
        <v>1708</v>
      </c>
      <c r="J88" s="518">
        <v>2.9040595016050297E-3</v>
      </c>
      <c r="K88" s="518">
        <v>0.85882762427915682</v>
      </c>
    </row>
    <row r="89" spans="1:11">
      <c r="A89" t="s">
        <v>1714</v>
      </c>
      <c r="B89" t="s">
        <v>189</v>
      </c>
      <c r="C89" t="s">
        <v>1713</v>
      </c>
      <c r="D89" t="s">
        <v>1712</v>
      </c>
      <c r="E89" t="s">
        <v>186</v>
      </c>
      <c r="F89" t="s">
        <v>171</v>
      </c>
      <c r="G89">
        <v>5000000</v>
      </c>
      <c r="H89" t="s">
        <v>1476</v>
      </c>
      <c r="I89" t="s">
        <v>1711</v>
      </c>
      <c r="J89" s="518">
        <v>2.9040595016050297E-3</v>
      </c>
      <c r="K89" s="518">
        <v>0.86173168378076181</v>
      </c>
    </row>
    <row r="90" spans="1:11">
      <c r="A90" t="s">
        <v>1860</v>
      </c>
      <c r="B90" t="s">
        <v>193</v>
      </c>
      <c r="C90" t="s">
        <v>1861</v>
      </c>
      <c r="D90" t="s">
        <v>1196</v>
      </c>
      <c r="E90" t="s">
        <v>192</v>
      </c>
      <c r="F90" t="s">
        <v>23</v>
      </c>
      <c r="G90">
        <v>5000000</v>
      </c>
      <c r="H90" t="s">
        <v>1773</v>
      </c>
      <c r="I90" t="s">
        <v>1862</v>
      </c>
      <c r="J90" s="518">
        <v>2.9040595016050297E-3</v>
      </c>
      <c r="K90" s="518">
        <v>0.86463574328236681</v>
      </c>
    </row>
    <row r="91" spans="1:11">
      <c r="A91" t="s">
        <v>1938</v>
      </c>
      <c r="B91" t="s">
        <v>187</v>
      </c>
      <c r="C91" t="s">
        <v>1939</v>
      </c>
      <c r="D91" t="s">
        <v>1940</v>
      </c>
      <c r="E91" t="s">
        <v>196</v>
      </c>
      <c r="F91" t="s">
        <v>22</v>
      </c>
      <c r="G91">
        <v>5000000</v>
      </c>
      <c r="H91" t="s">
        <v>1888</v>
      </c>
      <c r="I91" t="s">
        <v>1700</v>
      </c>
      <c r="J91" s="518">
        <v>2.9040595016050297E-3</v>
      </c>
      <c r="K91" s="518">
        <v>0.8675398027839718</v>
      </c>
    </row>
    <row r="92" spans="1:11">
      <c r="A92" t="s">
        <v>1936</v>
      </c>
      <c r="B92" t="s">
        <v>193</v>
      </c>
      <c r="C92" t="s">
        <v>1937</v>
      </c>
      <c r="D92" t="s">
        <v>1196</v>
      </c>
      <c r="E92" t="s">
        <v>192</v>
      </c>
      <c r="F92" t="s">
        <v>23</v>
      </c>
      <c r="G92">
        <v>5000000</v>
      </c>
      <c r="H92" t="s">
        <v>1891</v>
      </c>
      <c r="I92" t="s">
        <v>1474</v>
      </c>
      <c r="J92" s="518">
        <v>2.9040595016050297E-3</v>
      </c>
      <c r="K92" s="518">
        <v>0.8704438622855768</v>
      </c>
    </row>
    <row r="93" spans="1:11">
      <c r="A93" t="s">
        <v>1981</v>
      </c>
      <c r="B93" t="s">
        <v>187</v>
      </c>
      <c r="C93" t="s">
        <v>1982</v>
      </c>
      <c r="D93" t="s">
        <v>1940</v>
      </c>
      <c r="E93" t="s">
        <v>196</v>
      </c>
      <c r="F93" t="s">
        <v>22</v>
      </c>
      <c r="G93">
        <v>5000000</v>
      </c>
      <c r="H93" t="s">
        <v>1970</v>
      </c>
      <c r="I93" t="s">
        <v>1618</v>
      </c>
      <c r="J93" s="518">
        <v>2.9040595016050297E-3</v>
      </c>
      <c r="K93" s="518">
        <v>0.87334792178718179</v>
      </c>
    </row>
    <row r="94" spans="1:11">
      <c r="A94" t="s">
        <v>2560</v>
      </c>
      <c r="B94" t="s">
        <v>2088</v>
      </c>
      <c r="C94" t="s">
        <v>2561</v>
      </c>
      <c r="D94" t="s">
        <v>1196</v>
      </c>
      <c r="E94" t="s">
        <v>192</v>
      </c>
      <c r="F94" t="s">
        <v>23</v>
      </c>
      <c r="G94">
        <v>5000000</v>
      </c>
      <c r="H94" t="s">
        <v>2548</v>
      </c>
      <c r="I94" t="s">
        <v>2562</v>
      </c>
      <c r="J94" s="518">
        <v>2.9040595016050297E-3</v>
      </c>
      <c r="K94" s="518">
        <v>0.87625198128878679</v>
      </c>
    </row>
    <row r="95" spans="1:11">
      <c r="A95" t="s">
        <v>2112</v>
      </c>
      <c r="B95" t="s">
        <v>191</v>
      </c>
      <c r="C95" t="s">
        <v>2113</v>
      </c>
      <c r="D95" t="s">
        <v>2114</v>
      </c>
      <c r="E95" t="s">
        <v>186</v>
      </c>
      <c r="F95" t="s">
        <v>22</v>
      </c>
      <c r="G95">
        <v>4500000</v>
      </c>
      <c r="H95" t="s">
        <v>2022</v>
      </c>
      <c r="I95" t="s">
        <v>2115</v>
      </c>
      <c r="J95" s="518">
        <v>2.6136535514445264E-3</v>
      </c>
      <c r="K95" s="518">
        <v>0.87886563484023128</v>
      </c>
    </row>
    <row r="96" spans="1:11">
      <c r="A96" t="s">
        <v>2563</v>
      </c>
      <c r="B96" t="s">
        <v>2088</v>
      </c>
      <c r="C96" t="s">
        <v>2564</v>
      </c>
      <c r="D96" t="s">
        <v>1196</v>
      </c>
      <c r="E96" t="s">
        <v>192</v>
      </c>
      <c r="F96" t="s">
        <v>23</v>
      </c>
      <c r="G96">
        <v>4500000</v>
      </c>
      <c r="H96" t="s">
        <v>2548</v>
      </c>
      <c r="I96" t="s">
        <v>2565</v>
      </c>
      <c r="J96" s="518">
        <v>2.6136535514445264E-3</v>
      </c>
      <c r="K96" s="518">
        <v>0.88147928839167577</v>
      </c>
    </row>
    <row r="97" spans="1:11">
      <c r="A97" t="s">
        <v>2116</v>
      </c>
      <c r="B97" t="s">
        <v>191</v>
      </c>
      <c r="C97" t="s">
        <v>2117</v>
      </c>
      <c r="D97" t="s">
        <v>2118</v>
      </c>
      <c r="E97" t="s">
        <v>186</v>
      </c>
      <c r="F97" t="s">
        <v>22</v>
      </c>
      <c r="G97">
        <v>4300000</v>
      </c>
      <c r="H97" t="s">
        <v>1412</v>
      </c>
      <c r="I97" t="s">
        <v>2119</v>
      </c>
      <c r="J97" s="518">
        <v>2.4974911713803254E-3</v>
      </c>
      <c r="K97" s="518">
        <v>0.88397677956305609</v>
      </c>
    </row>
    <row r="98" spans="1:11">
      <c r="A98" t="s">
        <v>1256</v>
      </c>
      <c r="B98" t="s">
        <v>187</v>
      </c>
      <c r="C98" t="s">
        <v>1257</v>
      </c>
      <c r="D98" t="s">
        <v>1258</v>
      </c>
      <c r="E98" t="s">
        <v>196</v>
      </c>
      <c r="F98" t="s">
        <v>22</v>
      </c>
      <c r="G98">
        <v>4000000</v>
      </c>
      <c r="H98" t="s">
        <v>947</v>
      </c>
      <c r="I98" t="s">
        <v>1433</v>
      </c>
      <c r="J98" s="518">
        <v>2.3232476012840235E-3</v>
      </c>
      <c r="K98" s="518">
        <v>0.88630002716434009</v>
      </c>
    </row>
    <row r="99" spans="1:11">
      <c r="A99" t="s">
        <v>1254</v>
      </c>
      <c r="B99" t="s">
        <v>191</v>
      </c>
      <c r="C99" t="s">
        <v>1255</v>
      </c>
      <c r="D99" t="s">
        <v>1238</v>
      </c>
      <c r="E99" t="s">
        <v>186</v>
      </c>
      <c r="F99" t="s">
        <v>23</v>
      </c>
      <c r="G99">
        <v>4000000</v>
      </c>
      <c r="H99" t="s">
        <v>571</v>
      </c>
      <c r="I99" t="s">
        <v>1439</v>
      </c>
      <c r="J99" s="518">
        <v>2.3232476012840235E-3</v>
      </c>
      <c r="K99" s="518">
        <v>0.88862327476562408</v>
      </c>
    </row>
    <row r="100" spans="1:11">
      <c r="A100" t="s">
        <v>2224</v>
      </c>
      <c r="B100" t="s">
        <v>185</v>
      </c>
      <c r="C100" t="s">
        <v>1253</v>
      </c>
      <c r="D100" t="s">
        <v>1235</v>
      </c>
      <c r="E100" t="s">
        <v>186</v>
      </c>
      <c r="F100" t="s">
        <v>23</v>
      </c>
      <c r="G100">
        <v>4000000</v>
      </c>
      <c r="H100" t="s">
        <v>1161</v>
      </c>
      <c r="I100" t="s">
        <v>1409</v>
      </c>
      <c r="J100" s="518">
        <v>2.3232476012840235E-3</v>
      </c>
      <c r="K100" s="518">
        <v>0.89094652236690808</v>
      </c>
    </row>
    <row r="101" spans="1:11">
      <c r="A101" t="s">
        <v>1558</v>
      </c>
      <c r="B101" t="s">
        <v>188</v>
      </c>
      <c r="C101" t="s">
        <v>1559</v>
      </c>
      <c r="D101" t="s">
        <v>1265</v>
      </c>
      <c r="E101" t="s">
        <v>186</v>
      </c>
      <c r="F101" t="s">
        <v>22</v>
      </c>
      <c r="G101">
        <v>4000000</v>
      </c>
      <c r="H101" t="s">
        <v>1446</v>
      </c>
      <c r="I101" t="s">
        <v>1560</v>
      </c>
      <c r="J101" s="518">
        <v>2.3232476012840235E-3</v>
      </c>
      <c r="K101" s="518">
        <v>0.89326976996819207</v>
      </c>
    </row>
    <row r="102" spans="1:11">
      <c r="A102" t="s">
        <v>2045</v>
      </c>
      <c r="B102" t="s">
        <v>187</v>
      </c>
      <c r="C102" t="s">
        <v>2046</v>
      </c>
      <c r="D102" t="s">
        <v>2047</v>
      </c>
      <c r="E102" t="s">
        <v>196</v>
      </c>
      <c r="F102" t="s">
        <v>22</v>
      </c>
      <c r="G102">
        <v>4000000</v>
      </c>
      <c r="H102" t="s">
        <v>2008</v>
      </c>
      <c r="I102" t="s">
        <v>1618</v>
      </c>
      <c r="J102" s="518">
        <v>2.3232476012840235E-3</v>
      </c>
      <c r="K102" s="518">
        <v>0.89559301756947607</v>
      </c>
    </row>
    <row r="103" spans="1:11">
      <c r="A103" t="s">
        <v>2120</v>
      </c>
      <c r="B103" t="s">
        <v>191</v>
      </c>
      <c r="C103" t="s">
        <v>2121</v>
      </c>
      <c r="D103" t="s">
        <v>2096</v>
      </c>
      <c r="E103" t="s">
        <v>186</v>
      </c>
      <c r="F103" t="s">
        <v>23</v>
      </c>
      <c r="G103">
        <v>4000000</v>
      </c>
      <c r="H103" t="s">
        <v>2016</v>
      </c>
      <c r="I103" t="s">
        <v>2097</v>
      </c>
      <c r="J103" s="518">
        <v>2.3232476012840235E-3</v>
      </c>
      <c r="K103" s="518">
        <v>0.89791626517076006</v>
      </c>
    </row>
    <row r="104" spans="1:11">
      <c r="A104" t="s">
        <v>2122</v>
      </c>
      <c r="B104" t="s">
        <v>191</v>
      </c>
      <c r="C104" t="s">
        <v>2123</v>
      </c>
      <c r="D104" t="s">
        <v>2096</v>
      </c>
      <c r="E104" t="s">
        <v>186</v>
      </c>
      <c r="F104" t="s">
        <v>23</v>
      </c>
      <c r="G104">
        <v>4000000</v>
      </c>
      <c r="H104" t="s">
        <v>2016</v>
      </c>
      <c r="I104" t="s">
        <v>2097</v>
      </c>
      <c r="J104" s="518">
        <v>2.3232476012840235E-3</v>
      </c>
      <c r="K104" s="518">
        <v>0.90023951277204406</v>
      </c>
    </row>
    <row r="105" spans="1:11">
      <c r="A105" t="s">
        <v>2225</v>
      </c>
      <c r="B105" t="s">
        <v>191</v>
      </c>
      <c r="C105" t="s">
        <v>1259</v>
      </c>
      <c r="D105" t="s">
        <v>1260</v>
      </c>
      <c r="E105" t="s">
        <v>186</v>
      </c>
      <c r="F105" t="s">
        <v>22</v>
      </c>
      <c r="G105">
        <v>3900000</v>
      </c>
      <c r="H105" t="s">
        <v>5</v>
      </c>
      <c r="I105" t="s">
        <v>1447</v>
      </c>
      <c r="J105" s="518">
        <v>2.265166411251923E-3</v>
      </c>
      <c r="K105" s="518">
        <v>0.90250467918329602</v>
      </c>
    </row>
    <row r="106" spans="1:11">
      <c r="A106" t="s">
        <v>2048</v>
      </c>
      <c r="B106" t="s">
        <v>187</v>
      </c>
      <c r="C106" t="s">
        <v>2049</v>
      </c>
      <c r="D106" t="s">
        <v>2047</v>
      </c>
      <c r="E106" t="s">
        <v>196</v>
      </c>
      <c r="F106" t="s">
        <v>22</v>
      </c>
      <c r="G106">
        <v>3900000</v>
      </c>
      <c r="H106" t="s">
        <v>2016</v>
      </c>
      <c r="I106" t="s">
        <v>1618</v>
      </c>
      <c r="J106" s="518">
        <v>2.265166411251923E-3</v>
      </c>
      <c r="K106" s="518">
        <v>0.90476984559454798</v>
      </c>
    </row>
    <row r="107" spans="1:11">
      <c r="A107" t="s">
        <v>1261</v>
      </c>
      <c r="B107" t="s">
        <v>188</v>
      </c>
      <c r="C107" t="s">
        <v>1262</v>
      </c>
      <c r="D107" t="s">
        <v>2212</v>
      </c>
      <c r="E107" t="s">
        <v>192</v>
      </c>
      <c r="F107" t="s">
        <v>23</v>
      </c>
      <c r="G107">
        <v>3500000</v>
      </c>
      <c r="H107" t="s">
        <v>917</v>
      </c>
      <c r="I107" t="s">
        <v>1422</v>
      </c>
      <c r="J107" s="518">
        <v>2.0328416511235206E-3</v>
      </c>
      <c r="K107" s="518">
        <v>0.90680268724567148</v>
      </c>
    </row>
    <row r="108" spans="1:11">
      <c r="A108" t="s">
        <v>1266</v>
      </c>
      <c r="B108" t="s">
        <v>188</v>
      </c>
      <c r="C108" t="s">
        <v>1267</v>
      </c>
      <c r="D108" t="s">
        <v>2213</v>
      </c>
      <c r="E108" t="s">
        <v>186</v>
      </c>
      <c r="F108" t="s">
        <v>22</v>
      </c>
      <c r="G108">
        <v>3500000</v>
      </c>
      <c r="H108" t="s">
        <v>676</v>
      </c>
      <c r="I108" t="s">
        <v>1420</v>
      </c>
      <c r="J108" s="518">
        <v>2.0328416511235206E-3</v>
      </c>
      <c r="K108" s="518">
        <v>0.90883552889679498</v>
      </c>
    </row>
    <row r="109" spans="1:11">
      <c r="A109" t="s">
        <v>1263</v>
      </c>
      <c r="B109" t="s">
        <v>188</v>
      </c>
      <c r="C109" t="s">
        <v>1264</v>
      </c>
      <c r="D109" t="s">
        <v>1265</v>
      </c>
      <c r="E109" t="s">
        <v>186</v>
      </c>
      <c r="F109" t="s">
        <v>22</v>
      </c>
      <c r="G109">
        <v>3500000</v>
      </c>
      <c r="H109" t="s">
        <v>1185</v>
      </c>
      <c r="I109" t="s">
        <v>1421</v>
      </c>
      <c r="J109" s="518">
        <v>2.0328416511235206E-3</v>
      </c>
      <c r="K109" s="518">
        <v>0.91086837054791847</v>
      </c>
    </row>
    <row r="110" spans="1:11">
      <c r="A110" t="s">
        <v>2050</v>
      </c>
      <c r="B110" t="s">
        <v>187</v>
      </c>
      <c r="C110" t="s">
        <v>2051</v>
      </c>
      <c r="D110" t="s">
        <v>2047</v>
      </c>
      <c r="E110" t="s">
        <v>196</v>
      </c>
      <c r="F110" t="s">
        <v>22</v>
      </c>
      <c r="G110">
        <v>3100000</v>
      </c>
      <c r="H110" t="s">
        <v>2008</v>
      </c>
      <c r="I110" t="s">
        <v>1618</v>
      </c>
      <c r="J110" s="518">
        <v>1.8005168909951182E-3</v>
      </c>
      <c r="K110" s="518">
        <v>0.91266888743891361</v>
      </c>
    </row>
    <row r="111" spans="1:11">
      <c r="A111" t="s">
        <v>2226</v>
      </c>
      <c r="B111" t="s">
        <v>188</v>
      </c>
      <c r="C111" t="s">
        <v>1280</v>
      </c>
      <c r="D111" t="s">
        <v>1265</v>
      </c>
      <c r="E111" t="s">
        <v>186</v>
      </c>
      <c r="F111" t="s">
        <v>22</v>
      </c>
      <c r="G111">
        <v>3000000</v>
      </c>
      <c r="H111" t="s">
        <v>969</v>
      </c>
      <c r="I111" t="s">
        <v>1438</v>
      </c>
      <c r="J111" s="518">
        <v>1.7424357009630177E-3</v>
      </c>
      <c r="K111" s="518">
        <v>0.91441132313987661</v>
      </c>
    </row>
    <row r="112" spans="1:11">
      <c r="A112" t="s">
        <v>1268</v>
      </c>
      <c r="B112" t="s">
        <v>191</v>
      </c>
      <c r="C112" t="s">
        <v>1269</v>
      </c>
      <c r="D112" t="s">
        <v>1196</v>
      </c>
      <c r="E112" t="s">
        <v>192</v>
      </c>
      <c r="F112" t="s">
        <v>23</v>
      </c>
      <c r="G112">
        <v>3000000</v>
      </c>
      <c r="H112" t="s">
        <v>917</v>
      </c>
      <c r="I112" t="s">
        <v>1422</v>
      </c>
      <c r="J112" s="518">
        <v>1.7424357009630177E-3</v>
      </c>
      <c r="K112" s="518">
        <v>0.9161537588408396</v>
      </c>
    </row>
    <row r="113" spans="1:11">
      <c r="A113" t="s">
        <v>1272</v>
      </c>
      <c r="B113" t="s">
        <v>188</v>
      </c>
      <c r="C113" t="s">
        <v>1273</v>
      </c>
      <c r="D113" t="s">
        <v>2212</v>
      </c>
      <c r="E113" t="s">
        <v>192</v>
      </c>
      <c r="F113" t="s">
        <v>23</v>
      </c>
      <c r="G113">
        <v>3000000</v>
      </c>
      <c r="H113" t="s">
        <v>917</v>
      </c>
      <c r="I113" t="s">
        <v>1422</v>
      </c>
      <c r="J113" s="518">
        <v>1.7424357009630177E-3</v>
      </c>
      <c r="K113" s="518">
        <v>0.9178961945418026</v>
      </c>
    </row>
    <row r="114" spans="1:11">
      <c r="A114" t="s">
        <v>1278</v>
      </c>
      <c r="B114" t="s">
        <v>191</v>
      </c>
      <c r="C114" t="s">
        <v>1279</v>
      </c>
      <c r="D114" t="s">
        <v>1238</v>
      </c>
      <c r="E114" t="s">
        <v>186</v>
      </c>
      <c r="F114" t="s">
        <v>23</v>
      </c>
      <c r="G114">
        <v>3000000</v>
      </c>
      <c r="H114" t="s">
        <v>661</v>
      </c>
      <c r="I114" t="s">
        <v>1443</v>
      </c>
      <c r="J114" s="518">
        <v>1.7424357009630177E-3</v>
      </c>
      <c r="K114" s="518">
        <v>0.9196386302427656</v>
      </c>
    </row>
    <row r="115" spans="1:11">
      <c r="A115" t="s">
        <v>1274</v>
      </c>
      <c r="B115" t="s">
        <v>191</v>
      </c>
      <c r="C115" t="s">
        <v>1275</v>
      </c>
      <c r="D115" t="s">
        <v>1238</v>
      </c>
      <c r="E115" t="s">
        <v>186</v>
      </c>
      <c r="F115" t="s">
        <v>23</v>
      </c>
      <c r="G115">
        <v>3000000</v>
      </c>
      <c r="H115" t="s">
        <v>571</v>
      </c>
      <c r="I115" t="s">
        <v>1439</v>
      </c>
      <c r="J115" s="518">
        <v>1.7424357009630177E-3</v>
      </c>
      <c r="K115" s="518">
        <v>0.92138106594372859</v>
      </c>
    </row>
    <row r="116" spans="1:11">
      <c r="A116" t="s">
        <v>1276</v>
      </c>
      <c r="B116" t="s">
        <v>191</v>
      </c>
      <c r="C116" t="s">
        <v>1277</v>
      </c>
      <c r="D116" t="s">
        <v>1238</v>
      </c>
      <c r="E116" t="s">
        <v>186</v>
      </c>
      <c r="F116" t="s">
        <v>23</v>
      </c>
      <c r="G116">
        <v>3000000</v>
      </c>
      <c r="H116" t="s">
        <v>571</v>
      </c>
      <c r="I116" t="s">
        <v>1439</v>
      </c>
      <c r="J116" s="518">
        <v>1.7424357009630177E-3</v>
      </c>
      <c r="K116" s="518">
        <v>0.92312350164469159</v>
      </c>
    </row>
    <row r="117" spans="1:11">
      <c r="A117" t="s">
        <v>1281</v>
      </c>
      <c r="B117" t="s">
        <v>191</v>
      </c>
      <c r="C117" t="s">
        <v>1282</v>
      </c>
      <c r="D117" t="s">
        <v>2214</v>
      </c>
      <c r="E117" t="s">
        <v>186</v>
      </c>
      <c r="F117" t="s">
        <v>23</v>
      </c>
      <c r="G117">
        <v>3000000</v>
      </c>
      <c r="H117" t="s">
        <v>475</v>
      </c>
      <c r="I117" t="s">
        <v>1415</v>
      </c>
      <c r="J117" s="518">
        <v>1.7424357009630177E-3</v>
      </c>
      <c r="K117" s="518">
        <v>0.92486593734565459</v>
      </c>
    </row>
    <row r="118" spans="1:11">
      <c r="A118" t="s">
        <v>1270</v>
      </c>
      <c r="B118" t="s">
        <v>185</v>
      </c>
      <c r="C118" t="s">
        <v>1271</v>
      </c>
      <c r="D118" t="s">
        <v>1235</v>
      </c>
      <c r="E118" t="s">
        <v>186</v>
      </c>
      <c r="F118" t="s">
        <v>23</v>
      </c>
      <c r="G118">
        <v>3000000</v>
      </c>
      <c r="H118" t="s">
        <v>1187</v>
      </c>
      <c r="I118" t="s">
        <v>1444</v>
      </c>
      <c r="J118" s="518">
        <v>1.7424357009630177E-3</v>
      </c>
      <c r="K118" s="518">
        <v>0.92660837304661758</v>
      </c>
    </row>
    <row r="119" spans="1:11">
      <c r="A119" t="s">
        <v>1707</v>
      </c>
      <c r="B119" t="s">
        <v>189</v>
      </c>
      <c r="C119" t="s">
        <v>1706</v>
      </c>
      <c r="D119" t="s">
        <v>1304</v>
      </c>
      <c r="E119" t="s">
        <v>186</v>
      </c>
      <c r="F119" t="s">
        <v>170</v>
      </c>
      <c r="G119">
        <v>3000000</v>
      </c>
      <c r="H119" t="s">
        <v>1670</v>
      </c>
      <c r="I119" t="s">
        <v>1705</v>
      </c>
      <c r="J119" s="518">
        <v>1.7424357009630177E-3</v>
      </c>
      <c r="K119" s="518">
        <v>0.92835080874758058</v>
      </c>
    </row>
    <row r="120" spans="1:11">
      <c r="A120" t="s">
        <v>1710</v>
      </c>
      <c r="B120" t="s">
        <v>189</v>
      </c>
      <c r="C120" t="s">
        <v>1709</v>
      </c>
      <c r="D120" t="s">
        <v>1196</v>
      </c>
      <c r="E120" t="s">
        <v>192</v>
      </c>
      <c r="F120" t="s">
        <v>171</v>
      </c>
      <c r="G120">
        <v>3000000</v>
      </c>
      <c r="H120" t="s">
        <v>1670</v>
      </c>
      <c r="I120" t="s">
        <v>1708</v>
      </c>
      <c r="J120" s="518">
        <v>1.7424357009630177E-3</v>
      </c>
      <c r="K120" s="518">
        <v>0.93009324444854358</v>
      </c>
    </row>
    <row r="121" spans="1:11">
      <c r="A121" t="s">
        <v>1704</v>
      </c>
      <c r="B121" t="s">
        <v>189</v>
      </c>
      <c r="C121" t="s">
        <v>1703</v>
      </c>
      <c r="D121" t="s">
        <v>1196</v>
      </c>
      <c r="E121" t="s">
        <v>192</v>
      </c>
      <c r="F121" t="s">
        <v>171</v>
      </c>
      <c r="G121">
        <v>3000000</v>
      </c>
      <c r="H121" t="s">
        <v>1435</v>
      </c>
      <c r="I121" t="s">
        <v>1693</v>
      </c>
      <c r="J121" s="518">
        <v>1.7424357009630177E-3</v>
      </c>
      <c r="K121" s="518">
        <v>0.93183568014950657</v>
      </c>
    </row>
    <row r="122" spans="1:11">
      <c r="A122" t="s">
        <v>1702</v>
      </c>
      <c r="B122" t="s">
        <v>187</v>
      </c>
      <c r="C122" t="s">
        <v>1701</v>
      </c>
      <c r="D122" t="s">
        <v>1690</v>
      </c>
      <c r="E122" t="s">
        <v>196</v>
      </c>
      <c r="F122" t="s">
        <v>22</v>
      </c>
      <c r="G122">
        <v>3000000</v>
      </c>
      <c r="H122" t="s">
        <v>1674</v>
      </c>
      <c r="I122" t="s">
        <v>1700</v>
      </c>
      <c r="J122" s="518">
        <v>1.7424357009630177E-3</v>
      </c>
      <c r="K122" s="518">
        <v>0.93357811585046957</v>
      </c>
    </row>
    <row r="123" spans="1:11">
      <c r="A123" t="s">
        <v>1863</v>
      </c>
      <c r="B123" t="s">
        <v>191</v>
      </c>
      <c r="C123" t="s">
        <v>1864</v>
      </c>
      <c r="D123" t="s">
        <v>1865</v>
      </c>
      <c r="E123" t="s">
        <v>186</v>
      </c>
      <c r="F123" t="s">
        <v>23</v>
      </c>
      <c r="G123">
        <v>3000000</v>
      </c>
      <c r="H123" t="s">
        <v>1455</v>
      </c>
      <c r="I123" t="s">
        <v>1866</v>
      </c>
      <c r="J123" s="518">
        <v>1.7424357009630177E-3</v>
      </c>
      <c r="K123" s="518">
        <v>0.93532055155143257</v>
      </c>
    </row>
    <row r="124" spans="1:11">
      <c r="A124" t="s">
        <v>2124</v>
      </c>
      <c r="B124" t="s">
        <v>191</v>
      </c>
      <c r="C124" t="s">
        <v>2125</v>
      </c>
      <c r="D124" t="s">
        <v>2114</v>
      </c>
      <c r="E124" t="s">
        <v>186</v>
      </c>
      <c r="F124" t="s">
        <v>22</v>
      </c>
      <c r="G124">
        <v>3000000</v>
      </c>
      <c r="H124" t="s">
        <v>2022</v>
      </c>
      <c r="I124" t="s">
        <v>2115</v>
      </c>
      <c r="J124" s="518">
        <v>1.7424357009630177E-3</v>
      </c>
      <c r="K124" s="518">
        <v>0.93706298725239556</v>
      </c>
    </row>
    <row r="125" spans="1:11">
      <c r="A125" t="s">
        <v>1283</v>
      </c>
      <c r="B125" t="s">
        <v>191</v>
      </c>
      <c r="C125" t="s">
        <v>1284</v>
      </c>
      <c r="D125" t="s">
        <v>1196</v>
      </c>
      <c r="E125" t="s">
        <v>192</v>
      </c>
      <c r="F125" t="s">
        <v>23</v>
      </c>
      <c r="G125">
        <v>2500000</v>
      </c>
      <c r="H125" t="s">
        <v>917</v>
      </c>
      <c r="I125" t="s">
        <v>1422</v>
      </c>
      <c r="J125" s="518">
        <v>1.4520297508025149E-3</v>
      </c>
      <c r="K125" s="518">
        <v>0.93851501700319806</v>
      </c>
    </row>
    <row r="126" spans="1:11">
      <c r="A126" t="s">
        <v>1285</v>
      </c>
      <c r="B126" t="s">
        <v>191</v>
      </c>
      <c r="C126" t="s">
        <v>1286</v>
      </c>
      <c r="D126" t="s">
        <v>1196</v>
      </c>
      <c r="E126" t="s">
        <v>192</v>
      </c>
      <c r="F126" t="s">
        <v>23</v>
      </c>
      <c r="G126">
        <v>2500000</v>
      </c>
      <c r="H126" t="s">
        <v>892</v>
      </c>
      <c r="I126" t="s">
        <v>1428</v>
      </c>
      <c r="J126" s="518">
        <v>1.4520297508025149E-3</v>
      </c>
      <c r="K126" s="518">
        <v>0.93996704675400056</v>
      </c>
    </row>
    <row r="127" spans="1:11">
      <c r="A127" t="s">
        <v>1289</v>
      </c>
      <c r="B127" t="s">
        <v>188</v>
      </c>
      <c r="C127" t="s">
        <v>1290</v>
      </c>
      <c r="D127" t="s">
        <v>2213</v>
      </c>
      <c r="E127" t="s">
        <v>186</v>
      </c>
      <c r="F127" t="s">
        <v>22</v>
      </c>
      <c r="G127">
        <v>2500000</v>
      </c>
      <c r="H127" t="s">
        <v>676</v>
      </c>
      <c r="I127" t="s">
        <v>1420</v>
      </c>
      <c r="J127" s="518">
        <v>1.4520297508025149E-3</v>
      </c>
      <c r="K127" s="518">
        <v>0.94141907650480305</v>
      </c>
    </row>
    <row r="128" spans="1:11">
      <c r="A128" t="s">
        <v>1291</v>
      </c>
      <c r="B128" t="s">
        <v>191</v>
      </c>
      <c r="C128" t="s">
        <v>1292</v>
      </c>
      <c r="D128" t="s">
        <v>2214</v>
      </c>
      <c r="E128" t="s">
        <v>186</v>
      </c>
      <c r="F128" t="s">
        <v>23</v>
      </c>
      <c r="G128">
        <v>2500000</v>
      </c>
      <c r="H128" t="s">
        <v>540</v>
      </c>
      <c r="I128" t="s">
        <v>1416</v>
      </c>
      <c r="J128" s="518">
        <v>1.4520297508025149E-3</v>
      </c>
      <c r="K128" s="518">
        <v>0.94287110625560555</v>
      </c>
    </row>
    <row r="129" spans="1:11">
      <c r="A129" t="s">
        <v>1287</v>
      </c>
      <c r="B129" t="s">
        <v>188</v>
      </c>
      <c r="C129" t="s">
        <v>1288</v>
      </c>
      <c r="D129" t="s">
        <v>1265</v>
      </c>
      <c r="E129" t="s">
        <v>186</v>
      </c>
      <c r="F129" t="s">
        <v>22</v>
      </c>
      <c r="G129">
        <v>2500000</v>
      </c>
      <c r="H129" t="s">
        <v>1185</v>
      </c>
      <c r="I129" t="s">
        <v>1421</v>
      </c>
      <c r="J129" s="518">
        <v>1.4520297508025149E-3</v>
      </c>
      <c r="K129" s="518">
        <v>0.94432313600640805</v>
      </c>
    </row>
    <row r="130" spans="1:11">
      <c r="A130" t="s">
        <v>1619</v>
      </c>
      <c r="B130" t="s">
        <v>187</v>
      </c>
      <c r="C130" t="s">
        <v>1620</v>
      </c>
      <c r="D130" t="s">
        <v>1621</v>
      </c>
      <c r="E130" t="s">
        <v>196</v>
      </c>
      <c r="F130" t="s">
        <v>22</v>
      </c>
      <c r="G130">
        <v>2500000</v>
      </c>
      <c r="H130" t="s">
        <v>1594</v>
      </c>
      <c r="I130" t="s">
        <v>1622</v>
      </c>
      <c r="J130" s="518">
        <v>1.4520297508025149E-3</v>
      </c>
      <c r="K130" s="518">
        <v>0.94577516575721055</v>
      </c>
    </row>
    <row r="131" spans="1:11">
      <c r="A131" t="s">
        <v>1867</v>
      </c>
      <c r="B131" t="s">
        <v>189</v>
      </c>
      <c r="C131" t="s">
        <v>1868</v>
      </c>
      <c r="D131" t="s">
        <v>1196</v>
      </c>
      <c r="E131" t="s">
        <v>192</v>
      </c>
      <c r="F131" t="s">
        <v>171</v>
      </c>
      <c r="G131">
        <v>2500000</v>
      </c>
      <c r="H131" t="s">
        <v>1729</v>
      </c>
      <c r="I131" t="s">
        <v>1869</v>
      </c>
      <c r="J131" s="518">
        <v>1.4520297508025149E-3</v>
      </c>
      <c r="K131" s="518">
        <v>0.94722719550801304</v>
      </c>
    </row>
    <row r="132" spans="1:11">
      <c r="A132" t="s">
        <v>1325</v>
      </c>
      <c r="B132" t="s">
        <v>187</v>
      </c>
      <c r="C132" t="s">
        <v>1326</v>
      </c>
      <c r="D132" t="s">
        <v>1327</v>
      </c>
      <c r="E132" t="s">
        <v>196</v>
      </c>
      <c r="F132" t="s">
        <v>22</v>
      </c>
      <c r="G132">
        <v>2500000</v>
      </c>
      <c r="H132" t="s">
        <v>1785</v>
      </c>
      <c r="I132" t="s">
        <v>1426</v>
      </c>
      <c r="J132" s="518">
        <v>1.4520297508025149E-3</v>
      </c>
      <c r="K132" s="518">
        <v>0.94867922525881554</v>
      </c>
    </row>
    <row r="133" spans="1:11">
      <c r="A133" t="s">
        <v>2052</v>
      </c>
      <c r="B133" t="s">
        <v>189</v>
      </c>
      <c r="C133" t="s">
        <v>2053</v>
      </c>
      <c r="D133" t="s">
        <v>2054</v>
      </c>
      <c r="E133" t="s">
        <v>186</v>
      </c>
      <c r="F133" t="s">
        <v>171</v>
      </c>
      <c r="G133">
        <v>2500000</v>
      </c>
      <c r="H133" t="s">
        <v>1999</v>
      </c>
      <c r="I133" t="s">
        <v>2055</v>
      </c>
      <c r="J133" s="518">
        <v>1.4520297508025149E-3</v>
      </c>
      <c r="K133" s="518">
        <v>0.95013125500961804</v>
      </c>
    </row>
    <row r="134" spans="1:11">
      <c r="A134" t="s">
        <v>2227</v>
      </c>
      <c r="B134" t="s">
        <v>188</v>
      </c>
      <c r="C134" t="s">
        <v>1300</v>
      </c>
      <c r="D134" t="s">
        <v>1265</v>
      </c>
      <c r="E134" t="s">
        <v>186</v>
      </c>
      <c r="F134" t="s">
        <v>22</v>
      </c>
      <c r="G134">
        <v>2000000</v>
      </c>
      <c r="H134" t="s">
        <v>969</v>
      </c>
      <c r="I134" t="s">
        <v>1438</v>
      </c>
      <c r="J134" s="518">
        <v>1.1616238006420118E-3</v>
      </c>
      <c r="K134" s="518">
        <v>0.95129287881026003</v>
      </c>
    </row>
    <row r="135" spans="1:11">
      <c r="A135" t="s">
        <v>2228</v>
      </c>
      <c r="B135" t="s">
        <v>187</v>
      </c>
      <c r="C135" t="s">
        <v>1307</v>
      </c>
      <c r="D135" t="s">
        <v>1258</v>
      </c>
      <c r="E135" t="s">
        <v>196</v>
      </c>
      <c r="F135" t="s">
        <v>22</v>
      </c>
      <c r="G135">
        <v>2000000</v>
      </c>
      <c r="H135" t="s">
        <v>933</v>
      </c>
      <c r="I135" t="s">
        <v>1433</v>
      </c>
      <c r="J135" s="518">
        <v>1.1616238006420118E-3</v>
      </c>
      <c r="K135" s="518">
        <v>0.95245450261090203</v>
      </c>
    </row>
    <row r="136" spans="1:11">
      <c r="A136" t="s">
        <v>1293</v>
      </c>
      <c r="B136" t="s">
        <v>191</v>
      </c>
      <c r="C136" t="s">
        <v>1294</v>
      </c>
      <c r="D136" t="s">
        <v>1196</v>
      </c>
      <c r="E136" t="s">
        <v>192</v>
      </c>
      <c r="F136" t="s">
        <v>23</v>
      </c>
      <c r="G136">
        <v>2000000</v>
      </c>
      <c r="H136" t="s">
        <v>917</v>
      </c>
      <c r="I136" t="s">
        <v>1422</v>
      </c>
      <c r="J136" s="518">
        <v>1.1616238006420118E-3</v>
      </c>
      <c r="K136" s="518">
        <v>0.95361612641154403</v>
      </c>
    </row>
    <row r="137" spans="1:11">
      <c r="A137" t="s">
        <v>2229</v>
      </c>
      <c r="B137" t="s">
        <v>187</v>
      </c>
      <c r="C137" t="s">
        <v>1308</v>
      </c>
      <c r="D137" t="s">
        <v>1309</v>
      </c>
      <c r="E137" t="s">
        <v>186</v>
      </c>
      <c r="F137" t="s">
        <v>22</v>
      </c>
      <c r="G137">
        <v>2000000</v>
      </c>
      <c r="H137" t="s">
        <v>816</v>
      </c>
      <c r="I137" t="s">
        <v>1432</v>
      </c>
      <c r="J137" s="518">
        <v>1.1616238006420118E-3</v>
      </c>
      <c r="K137" s="518">
        <v>0.95477775021218603</v>
      </c>
    </row>
    <row r="138" spans="1:11">
      <c r="A138" t="s">
        <v>1301</v>
      </c>
      <c r="B138" t="s">
        <v>191</v>
      </c>
      <c r="C138" t="s">
        <v>1302</v>
      </c>
      <c r="D138" t="s">
        <v>1303</v>
      </c>
      <c r="E138" t="s">
        <v>186</v>
      </c>
      <c r="F138" t="s">
        <v>22</v>
      </c>
      <c r="G138">
        <v>2000000</v>
      </c>
      <c r="H138" t="s">
        <v>690</v>
      </c>
      <c r="I138" t="s">
        <v>1419</v>
      </c>
      <c r="J138" s="518">
        <v>1.1616238006420118E-3</v>
      </c>
      <c r="K138" s="518">
        <v>0.95593937401282802</v>
      </c>
    </row>
    <row r="139" spans="1:11">
      <c r="A139" t="s">
        <v>1296</v>
      </c>
      <c r="B139" t="s">
        <v>187</v>
      </c>
      <c r="C139" t="s">
        <v>1297</v>
      </c>
      <c r="D139" t="s">
        <v>1196</v>
      </c>
      <c r="E139" t="s">
        <v>192</v>
      </c>
      <c r="F139" t="s">
        <v>23</v>
      </c>
      <c r="G139">
        <v>2000000</v>
      </c>
      <c r="H139" t="s">
        <v>660</v>
      </c>
      <c r="I139" t="s">
        <v>1441</v>
      </c>
      <c r="J139" s="518">
        <v>1.1616238006420118E-3</v>
      </c>
      <c r="K139" s="518">
        <v>0.95710099781347002</v>
      </c>
    </row>
    <row r="140" spans="1:11">
      <c r="A140" t="s">
        <v>1298</v>
      </c>
      <c r="B140" t="s">
        <v>191</v>
      </c>
      <c r="C140" t="s">
        <v>1299</v>
      </c>
      <c r="D140" t="s">
        <v>1238</v>
      </c>
      <c r="E140" t="s">
        <v>186</v>
      </c>
      <c r="F140" t="s">
        <v>23</v>
      </c>
      <c r="G140">
        <v>2000000</v>
      </c>
      <c r="H140" t="s">
        <v>571</v>
      </c>
      <c r="I140" t="s">
        <v>1439</v>
      </c>
      <c r="J140" s="518">
        <v>1.1616238006420118E-3</v>
      </c>
      <c r="K140" s="518">
        <v>0.95826262161411202</v>
      </c>
    </row>
    <row r="141" spans="1:11">
      <c r="A141" t="s">
        <v>2230</v>
      </c>
      <c r="B141" t="s">
        <v>185</v>
      </c>
      <c r="C141" t="s">
        <v>1295</v>
      </c>
      <c r="D141" t="s">
        <v>1235</v>
      </c>
      <c r="E141" t="s">
        <v>186</v>
      </c>
      <c r="F141" t="s">
        <v>23</v>
      </c>
      <c r="G141">
        <v>2000000</v>
      </c>
      <c r="H141" t="s">
        <v>1161</v>
      </c>
      <c r="I141" t="s">
        <v>1409</v>
      </c>
      <c r="J141" s="518">
        <v>1.1616238006420118E-3</v>
      </c>
      <c r="K141" s="518">
        <v>0.95942424541475402</v>
      </c>
    </row>
    <row r="142" spans="1:11">
      <c r="A142" t="s">
        <v>1305</v>
      </c>
      <c r="B142" t="s">
        <v>2215</v>
      </c>
      <c r="C142" t="s">
        <v>1306</v>
      </c>
      <c r="D142" t="s">
        <v>2216</v>
      </c>
      <c r="E142" t="s">
        <v>186</v>
      </c>
      <c r="F142" t="s">
        <v>23</v>
      </c>
      <c r="G142">
        <v>2000000</v>
      </c>
      <c r="H142" t="s">
        <v>12</v>
      </c>
      <c r="I142" t="s">
        <v>1434</v>
      </c>
      <c r="J142" s="518">
        <v>1.1616238006420118E-3</v>
      </c>
      <c r="K142" s="518">
        <v>0.96058586921539602</v>
      </c>
    </row>
    <row r="143" spans="1:11">
      <c r="A143" t="s">
        <v>1561</v>
      </c>
      <c r="B143" t="s">
        <v>189</v>
      </c>
      <c r="C143" t="s">
        <v>1562</v>
      </c>
      <c r="D143" t="s">
        <v>1563</v>
      </c>
      <c r="E143" t="s">
        <v>186</v>
      </c>
      <c r="F143" t="s">
        <v>170</v>
      </c>
      <c r="G143">
        <v>2000000</v>
      </c>
      <c r="H143" t="s">
        <v>1530</v>
      </c>
      <c r="I143" t="s">
        <v>1564</v>
      </c>
      <c r="J143" s="518">
        <v>1.1616238006420118E-3</v>
      </c>
      <c r="K143" s="518">
        <v>0.96174749301603801</v>
      </c>
    </row>
    <row r="144" spans="1:11">
      <c r="A144" t="s">
        <v>1699</v>
      </c>
      <c r="B144" t="s">
        <v>187</v>
      </c>
      <c r="C144" t="s">
        <v>1698</v>
      </c>
      <c r="D144" t="s">
        <v>1697</v>
      </c>
      <c r="E144" t="s">
        <v>186</v>
      </c>
      <c r="F144" t="s">
        <v>23</v>
      </c>
      <c r="G144">
        <v>2000000</v>
      </c>
      <c r="H144" t="s">
        <v>1666</v>
      </c>
      <c r="I144" t="s">
        <v>1696</v>
      </c>
      <c r="J144" s="518">
        <v>1.1616238006420118E-3</v>
      </c>
      <c r="K144" s="518">
        <v>0.96290911681668001</v>
      </c>
    </row>
    <row r="145" spans="1:11">
      <c r="A145" t="s">
        <v>1695</v>
      </c>
      <c r="B145" t="s">
        <v>189</v>
      </c>
      <c r="C145" t="s">
        <v>1694</v>
      </c>
      <c r="D145" t="s">
        <v>1196</v>
      </c>
      <c r="E145" t="s">
        <v>192</v>
      </c>
      <c r="F145" t="s">
        <v>171</v>
      </c>
      <c r="G145">
        <v>2000000</v>
      </c>
      <c r="H145" t="s">
        <v>1435</v>
      </c>
      <c r="I145" t="s">
        <v>1693</v>
      </c>
      <c r="J145" s="518">
        <v>1.1616238006420118E-3</v>
      </c>
      <c r="K145" s="518">
        <v>0.96407074061732201</v>
      </c>
    </row>
    <row r="146" spans="1:11">
      <c r="A146" t="s">
        <v>1870</v>
      </c>
      <c r="B146" t="s">
        <v>189</v>
      </c>
      <c r="C146" t="s">
        <v>1871</v>
      </c>
      <c r="D146" t="s">
        <v>1196</v>
      </c>
      <c r="E146" t="s">
        <v>192</v>
      </c>
      <c r="F146" t="s">
        <v>171</v>
      </c>
      <c r="G146">
        <v>2000000</v>
      </c>
      <c r="H146" t="s">
        <v>1728</v>
      </c>
      <c r="I146" t="s">
        <v>1857</v>
      </c>
      <c r="J146" s="518">
        <v>1.1616238006420118E-3</v>
      </c>
      <c r="K146" s="518">
        <v>0.96523236441796401</v>
      </c>
    </row>
    <row r="147" spans="1:11">
      <c r="A147" t="s">
        <v>1872</v>
      </c>
      <c r="B147" t="s">
        <v>189</v>
      </c>
      <c r="C147" t="s">
        <v>1873</v>
      </c>
      <c r="D147" t="s">
        <v>1196</v>
      </c>
      <c r="E147" t="s">
        <v>192</v>
      </c>
      <c r="F147" t="s">
        <v>171</v>
      </c>
      <c r="G147">
        <v>2000000</v>
      </c>
      <c r="H147" t="s">
        <v>1728</v>
      </c>
      <c r="I147" t="s">
        <v>1857</v>
      </c>
      <c r="J147" s="518">
        <v>1.1616238006420118E-3</v>
      </c>
      <c r="K147" s="518">
        <v>0.966393988218606</v>
      </c>
    </row>
    <row r="148" spans="1:11">
      <c r="A148" t="s">
        <v>1874</v>
      </c>
      <c r="B148" t="s">
        <v>189</v>
      </c>
      <c r="C148" t="s">
        <v>1875</v>
      </c>
      <c r="D148" t="s">
        <v>1196</v>
      </c>
      <c r="E148" t="s">
        <v>192</v>
      </c>
      <c r="F148" t="s">
        <v>171</v>
      </c>
      <c r="G148">
        <v>2000000</v>
      </c>
      <c r="H148" t="s">
        <v>1729</v>
      </c>
      <c r="I148" t="s">
        <v>1869</v>
      </c>
      <c r="J148" s="518">
        <v>1.1616238006420118E-3</v>
      </c>
      <c r="K148" s="518">
        <v>0.967555612019248</v>
      </c>
    </row>
    <row r="149" spans="1:11">
      <c r="A149" t="s">
        <v>1941</v>
      </c>
      <c r="B149" t="s">
        <v>187</v>
      </c>
      <c r="C149" t="s">
        <v>1942</v>
      </c>
      <c r="D149" t="s">
        <v>1940</v>
      </c>
      <c r="E149" t="s">
        <v>196</v>
      </c>
      <c r="F149" t="s">
        <v>22</v>
      </c>
      <c r="G149">
        <v>2000000</v>
      </c>
      <c r="H149" t="s">
        <v>1890</v>
      </c>
      <c r="I149" t="s">
        <v>2217</v>
      </c>
      <c r="J149" s="518">
        <v>1.1616238006420118E-3</v>
      </c>
      <c r="K149" s="518">
        <v>0.96871723581989</v>
      </c>
    </row>
    <row r="150" spans="1:11">
      <c r="A150" t="s">
        <v>2126</v>
      </c>
      <c r="B150" t="s">
        <v>187</v>
      </c>
      <c r="C150" t="s">
        <v>2127</v>
      </c>
      <c r="D150" t="s">
        <v>2047</v>
      </c>
      <c r="E150" t="s">
        <v>196</v>
      </c>
      <c r="F150" t="s">
        <v>22</v>
      </c>
      <c r="G150">
        <v>2000000</v>
      </c>
      <c r="H150" t="s">
        <v>2021</v>
      </c>
      <c r="I150" t="s">
        <v>1618</v>
      </c>
      <c r="J150" s="518">
        <v>1.1616238006420118E-3</v>
      </c>
      <c r="K150" s="518">
        <v>0.969878859620532</v>
      </c>
    </row>
    <row r="151" spans="1:11">
      <c r="A151" t="s">
        <v>2361</v>
      </c>
      <c r="B151" t="s">
        <v>191</v>
      </c>
      <c r="C151" t="s">
        <v>2362</v>
      </c>
      <c r="D151" t="s">
        <v>2363</v>
      </c>
      <c r="E151" t="s">
        <v>186</v>
      </c>
      <c r="F151" t="s">
        <v>23</v>
      </c>
      <c r="G151">
        <v>2000000</v>
      </c>
      <c r="H151" t="s">
        <v>2312</v>
      </c>
      <c r="I151" t="s">
        <v>2364</v>
      </c>
      <c r="J151" s="518">
        <v>1.1616238006420118E-3</v>
      </c>
      <c r="K151" s="518">
        <v>0.97104048342117399</v>
      </c>
    </row>
    <row r="152" spans="1:11">
      <c r="A152" t="s">
        <v>2566</v>
      </c>
      <c r="B152" t="s">
        <v>188</v>
      </c>
      <c r="C152" t="s">
        <v>2567</v>
      </c>
      <c r="D152" t="s">
        <v>2216</v>
      </c>
      <c r="E152" t="s">
        <v>186</v>
      </c>
      <c r="F152" t="s">
        <v>23</v>
      </c>
      <c r="G152">
        <v>2000000</v>
      </c>
      <c r="H152" t="s">
        <v>2536</v>
      </c>
      <c r="I152" t="s">
        <v>2568</v>
      </c>
      <c r="J152" s="518">
        <v>1.1616238006420118E-3</v>
      </c>
      <c r="K152" s="518">
        <v>0.97220210722181599</v>
      </c>
    </row>
    <row r="153" spans="1:11">
      <c r="A153" t="s">
        <v>1310</v>
      </c>
      <c r="B153" t="s">
        <v>191</v>
      </c>
      <c r="C153" t="s">
        <v>1311</v>
      </c>
      <c r="D153" t="s">
        <v>1312</v>
      </c>
      <c r="E153" t="s">
        <v>186</v>
      </c>
      <c r="F153" t="s">
        <v>22</v>
      </c>
      <c r="G153">
        <v>1750000</v>
      </c>
      <c r="H153" t="s">
        <v>851</v>
      </c>
      <c r="I153" t="s">
        <v>1430</v>
      </c>
      <c r="J153" s="518">
        <v>1.0164208255617603E-3</v>
      </c>
      <c r="K153" s="518">
        <v>0.97321852804737774</v>
      </c>
    </row>
    <row r="154" spans="1:11">
      <c r="A154" t="s">
        <v>1313</v>
      </c>
      <c r="B154" t="s">
        <v>191</v>
      </c>
      <c r="C154" t="s">
        <v>1314</v>
      </c>
      <c r="D154" t="s">
        <v>1312</v>
      </c>
      <c r="E154" t="s">
        <v>186</v>
      </c>
      <c r="F154" t="s">
        <v>22</v>
      </c>
      <c r="G154">
        <v>1750000</v>
      </c>
      <c r="H154" t="s">
        <v>851</v>
      </c>
      <c r="I154" t="s">
        <v>1430</v>
      </c>
      <c r="J154" s="518">
        <v>1.0164208255617603E-3</v>
      </c>
      <c r="K154" s="518">
        <v>0.97423494887293949</v>
      </c>
    </row>
    <row r="155" spans="1:11">
      <c r="A155" t="s">
        <v>1623</v>
      </c>
      <c r="B155" t="s">
        <v>2215</v>
      </c>
      <c r="C155" t="s">
        <v>1624</v>
      </c>
      <c r="D155" t="s">
        <v>1625</v>
      </c>
      <c r="E155" t="s">
        <v>186</v>
      </c>
      <c r="F155" t="s">
        <v>22</v>
      </c>
      <c r="G155">
        <v>1587205</v>
      </c>
      <c r="H155" t="s">
        <v>1573</v>
      </c>
      <c r="I155" t="s">
        <v>1447</v>
      </c>
      <c r="J155" s="518">
        <v>9.2186755224900221E-4</v>
      </c>
      <c r="K155" s="518">
        <v>0.97515681642518848</v>
      </c>
    </row>
    <row r="156" spans="1:11">
      <c r="A156" t="s">
        <v>1315</v>
      </c>
      <c r="B156" t="s">
        <v>191</v>
      </c>
      <c r="C156" t="s">
        <v>1316</v>
      </c>
      <c r="D156" t="s">
        <v>1196</v>
      </c>
      <c r="E156" t="s">
        <v>192</v>
      </c>
      <c r="F156" t="s">
        <v>23</v>
      </c>
      <c r="G156">
        <v>1500000</v>
      </c>
      <c r="H156" t="s">
        <v>917</v>
      </c>
      <c r="I156" t="s">
        <v>1422</v>
      </c>
      <c r="J156" s="518">
        <v>8.7121785048150887E-4</v>
      </c>
      <c r="K156" s="518">
        <v>0.97602803427566998</v>
      </c>
    </row>
    <row r="157" spans="1:11">
      <c r="A157" t="s">
        <v>1321</v>
      </c>
      <c r="B157" t="s">
        <v>188</v>
      </c>
      <c r="C157" t="s">
        <v>1322</v>
      </c>
      <c r="D157" t="s">
        <v>2212</v>
      </c>
      <c r="E157" t="s">
        <v>192</v>
      </c>
      <c r="F157" t="s">
        <v>23</v>
      </c>
      <c r="G157">
        <v>1500000</v>
      </c>
      <c r="H157" t="s">
        <v>917</v>
      </c>
      <c r="I157" t="s">
        <v>1422</v>
      </c>
      <c r="J157" s="518">
        <v>8.7121785048150887E-4</v>
      </c>
      <c r="K157" s="518">
        <v>0.97689925212615147</v>
      </c>
    </row>
    <row r="158" spans="1:11">
      <c r="A158" t="s">
        <v>2231</v>
      </c>
      <c r="B158" t="s">
        <v>191</v>
      </c>
      <c r="C158" t="s">
        <v>1317</v>
      </c>
      <c r="D158" t="s">
        <v>1196</v>
      </c>
      <c r="E158" t="s">
        <v>192</v>
      </c>
      <c r="F158" t="s">
        <v>23</v>
      </c>
      <c r="G158">
        <v>1500000</v>
      </c>
      <c r="H158" t="s">
        <v>892</v>
      </c>
      <c r="I158" t="s">
        <v>1428</v>
      </c>
      <c r="J158" s="518">
        <v>8.7121785048150887E-4</v>
      </c>
      <c r="K158" s="518">
        <v>0.97777046997663297</v>
      </c>
    </row>
    <row r="159" spans="1:11">
      <c r="A159" t="s">
        <v>1325</v>
      </c>
      <c r="B159" t="s">
        <v>187</v>
      </c>
      <c r="C159" t="s">
        <v>1326</v>
      </c>
      <c r="D159" t="s">
        <v>1327</v>
      </c>
      <c r="E159" t="s">
        <v>196</v>
      </c>
      <c r="F159" t="s">
        <v>22</v>
      </c>
      <c r="G159">
        <v>1500000</v>
      </c>
      <c r="H159" t="s">
        <v>816</v>
      </c>
      <c r="I159" t="s">
        <v>1426</v>
      </c>
      <c r="J159" s="518">
        <v>8.7121785048150887E-4</v>
      </c>
      <c r="K159" s="518">
        <v>0.97864168782711447</v>
      </c>
    </row>
    <row r="160" spans="1:11">
      <c r="A160" t="s">
        <v>1318</v>
      </c>
      <c r="B160" t="s">
        <v>187</v>
      </c>
      <c r="C160" t="s">
        <v>1319</v>
      </c>
      <c r="D160" t="s">
        <v>1320</v>
      </c>
      <c r="E160" t="s">
        <v>186</v>
      </c>
      <c r="F160" t="s">
        <v>22</v>
      </c>
      <c r="G160">
        <v>1500000</v>
      </c>
      <c r="H160" t="s">
        <v>564</v>
      </c>
      <c r="I160" t="s">
        <v>1427</v>
      </c>
      <c r="J160" s="518">
        <v>8.7121785048150887E-4</v>
      </c>
      <c r="K160" s="518">
        <v>0.97951290567759597</v>
      </c>
    </row>
    <row r="161" spans="1:11">
      <c r="A161" t="s">
        <v>1323</v>
      </c>
      <c r="B161" t="s">
        <v>191</v>
      </c>
      <c r="C161" t="s">
        <v>1324</v>
      </c>
      <c r="D161" t="s">
        <v>2214</v>
      </c>
      <c r="E161" t="s">
        <v>186</v>
      </c>
      <c r="F161" t="s">
        <v>23</v>
      </c>
      <c r="G161">
        <v>1500000</v>
      </c>
      <c r="H161" t="s">
        <v>540</v>
      </c>
      <c r="I161" t="s">
        <v>1416</v>
      </c>
      <c r="J161" s="518">
        <v>8.7121785048150887E-4</v>
      </c>
      <c r="K161" s="518">
        <v>0.98038412352807747</v>
      </c>
    </row>
    <row r="162" spans="1:11">
      <c r="A162" t="s">
        <v>1626</v>
      </c>
      <c r="B162" t="s">
        <v>2215</v>
      </c>
      <c r="C162" t="s">
        <v>1627</v>
      </c>
      <c r="D162" t="s">
        <v>1625</v>
      </c>
      <c r="E162" t="s">
        <v>186</v>
      </c>
      <c r="F162" t="s">
        <v>22</v>
      </c>
      <c r="G162">
        <v>1500000</v>
      </c>
      <c r="H162" t="s">
        <v>1573</v>
      </c>
      <c r="I162" t="s">
        <v>1447</v>
      </c>
      <c r="J162" s="518">
        <v>8.7121785048150887E-4</v>
      </c>
      <c r="K162" s="518">
        <v>0.98125534137855897</v>
      </c>
    </row>
    <row r="163" spans="1:11">
      <c r="A163" t="s">
        <v>1692</v>
      </c>
      <c r="B163" t="s">
        <v>187</v>
      </c>
      <c r="C163" t="s">
        <v>1691</v>
      </c>
      <c r="D163" t="s">
        <v>1690</v>
      </c>
      <c r="E163" t="s">
        <v>196</v>
      </c>
      <c r="F163" t="s">
        <v>22</v>
      </c>
      <c r="G163">
        <v>1500000</v>
      </c>
      <c r="H163" t="s">
        <v>1689</v>
      </c>
      <c r="I163" t="s">
        <v>1618</v>
      </c>
      <c r="J163" s="518">
        <v>8.7121785048150887E-4</v>
      </c>
      <c r="K163" s="518">
        <v>0.98212655922904046</v>
      </c>
    </row>
    <row r="164" spans="1:11">
      <c r="A164" t="s">
        <v>1876</v>
      </c>
      <c r="B164" t="s">
        <v>189</v>
      </c>
      <c r="C164" t="s">
        <v>1877</v>
      </c>
      <c r="D164" t="s">
        <v>1196</v>
      </c>
      <c r="E164" t="s">
        <v>192</v>
      </c>
      <c r="F164" t="s">
        <v>171</v>
      </c>
      <c r="G164">
        <v>1500000</v>
      </c>
      <c r="H164" t="s">
        <v>1729</v>
      </c>
      <c r="I164" t="s">
        <v>1869</v>
      </c>
      <c r="J164" s="518">
        <v>8.7121785048150887E-4</v>
      </c>
      <c r="K164" s="518">
        <v>0.98299777707952196</v>
      </c>
    </row>
    <row r="165" spans="1:11">
      <c r="A165" t="s">
        <v>1878</v>
      </c>
      <c r="B165" t="s">
        <v>187</v>
      </c>
      <c r="C165" t="s">
        <v>1879</v>
      </c>
      <c r="D165" t="s">
        <v>1690</v>
      </c>
      <c r="E165" t="s">
        <v>196</v>
      </c>
      <c r="F165" t="s">
        <v>22</v>
      </c>
      <c r="G165">
        <v>1500000</v>
      </c>
      <c r="H165" t="s">
        <v>1733</v>
      </c>
      <c r="I165" t="s">
        <v>1618</v>
      </c>
      <c r="J165" s="518">
        <v>8.7121785048150887E-4</v>
      </c>
      <c r="K165" s="518">
        <v>0.98386899493000346</v>
      </c>
    </row>
    <row r="166" spans="1:11">
      <c r="A166" t="s">
        <v>1328</v>
      </c>
      <c r="B166" t="s">
        <v>191</v>
      </c>
      <c r="C166" t="s">
        <v>1329</v>
      </c>
      <c r="D166" t="s">
        <v>1330</v>
      </c>
      <c r="E166" t="s">
        <v>186</v>
      </c>
      <c r="F166" t="s">
        <v>23</v>
      </c>
      <c r="G166">
        <v>1050000</v>
      </c>
      <c r="H166" t="s">
        <v>578</v>
      </c>
      <c r="I166" t="s">
        <v>1425</v>
      </c>
      <c r="J166" s="518">
        <v>6.0985249533705623E-4</v>
      </c>
      <c r="K166" s="518">
        <v>0.98447884742534053</v>
      </c>
    </row>
    <row r="167" spans="1:11">
      <c r="A167" t="s">
        <v>1338</v>
      </c>
      <c r="B167" t="s">
        <v>187</v>
      </c>
      <c r="C167" t="s">
        <v>1339</v>
      </c>
      <c r="D167" t="s">
        <v>1340</v>
      </c>
      <c r="E167" t="s">
        <v>186</v>
      </c>
      <c r="F167" t="s">
        <v>23</v>
      </c>
      <c r="G167">
        <v>1000000</v>
      </c>
      <c r="H167" t="s">
        <v>992</v>
      </c>
      <c r="I167" t="s">
        <v>1424</v>
      </c>
      <c r="J167" s="518">
        <v>5.8081190032100588E-4</v>
      </c>
      <c r="K167" s="518">
        <v>0.98505965932566153</v>
      </c>
    </row>
    <row r="168" spans="1:11">
      <c r="A168" t="s">
        <v>1331</v>
      </c>
      <c r="B168" t="s">
        <v>191</v>
      </c>
      <c r="C168" t="s">
        <v>1332</v>
      </c>
      <c r="D168" t="s">
        <v>1196</v>
      </c>
      <c r="E168" t="s">
        <v>192</v>
      </c>
      <c r="F168" t="s">
        <v>23</v>
      </c>
      <c r="G168">
        <v>1000000</v>
      </c>
      <c r="H168" t="s">
        <v>917</v>
      </c>
      <c r="I168" t="s">
        <v>1422</v>
      </c>
      <c r="J168" s="518">
        <v>5.8081190032100588E-4</v>
      </c>
      <c r="K168" s="518">
        <v>0.98564047122598253</v>
      </c>
    </row>
    <row r="169" spans="1:11">
      <c r="A169" t="s">
        <v>1345</v>
      </c>
      <c r="B169" t="s">
        <v>188</v>
      </c>
      <c r="C169" t="s">
        <v>1346</v>
      </c>
      <c r="D169" t="s">
        <v>2212</v>
      </c>
      <c r="E169" t="s">
        <v>192</v>
      </c>
      <c r="F169" t="s">
        <v>23</v>
      </c>
      <c r="G169">
        <v>1000000</v>
      </c>
      <c r="H169" t="s">
        <v>917</v>
      </c>
      <c r="I169" t="s">
        <v>1422</v>
      </c>
      <c r="J169" s="518">
        <v>5.8081190032100588E-4</v>
      </c>
      <c r="K169" s="518">
        <v>0.98622128312630353</v>
      </c>
    </row>
    <row r="170" spans="1:11">
      <c r="A170" t="s">
        <v>1347</v>
      </c>
      <c r="B170" t="s">
        <v>188</v>
      </c>
      <c r="C170" t="s">
        <v>1348</v>
      </c>
      <c r="D170" t="s">
        <v>2212</v>
      </c>
      <c r="E170" t="s">
        <v>192</v>
      </c>
      <c r="F170" t="s">
        <v>23</v>
      </c>
      <c r="G170">
        <v>1000000</v>
      </c>
      <c r="H170" t="s">
        <v>917</v>
      </c>
      <c r="I170" t="s">
        <v>1422</v>
      </c>
      <c r="J170" s="518">
        <v>5.8081190032100588E-4</v>
      </c>
      <c r="K170" s="518">
        <v>0.98680209502662453</v>
      </c>
    </row>
    <row r="171" spans="1:11">
      <c r="A171" t="s">
        <v>1343</v>
      </c>
      <c r="B171" t="s">
        <v>187</v>
      </c>
      <c r="C171" t="s">
        <v>1344</v>
      </c>
      <c r="D171" t="s">
        <v>1320</v>
      </c>
      <c r="E171" t="s">
        <v>186</v>
      </c>
      <c r="F171" t="s">
        <v>22</v>
      </c>
      <c r="G171">
        <v>1000000</v>
      </c>
      <c r="H171" t="s">
        <v>917</v>
      </c>
      <c r="I171" t="s">
        <v>1422</v>
      </c>
      <c r="J171" s="518">
        <v>5.8081190032100588E-4</v>
      </c>
      <c r="K171" s="518">
        <v>0.98738290692694552</v>
      </c>
    </row>
    <row r="172" spans="1:11">
      <c r="A172" t="s">
        <v>1353</v>
      </c>
      <c r="B172" t="s">
        <v>191</v>
      </c>
      <c r="C172" t="s">
        <v>1354</v>
      </c>
      <c r="D172" t="s">
        <v>1303</v>
      </c>
      <c r="E172" t="s">
        <v>186</v>
      </c>
      <c r="F172" t="s">
        <v>22</v>
      </c>
      <c r="G172">
        <v>1000000</v>
      </c>
      <c r="H172" t="s">
        <v>690</v>
      </c>
      <c r="I172" t="s">
        <v>1419</v>
      </c>
      <c r="J172" s="518">
        <v>5.8081190032100588E-4</v>
      </c>
      <c r="K172" s="518">
        <v>0.98796371882726652</v>
      </c>
    </row>
    <row r="173" spans="1:11">
      <c r="A173" t="s">
        <v>1351</v>
      </c>
      <c r="B173" t="s">
        <v>188</v>
      </c>
      <c r="C173" t="s">
        <v>1352</v>
      </c>
      <c r="D173" t="s">
        <v>2213</v>
      </c>
      <c r="E173" t="s">
        <v>186</v>
      </c>
      <c r="F173" t="s">
        <v>22</v>
      </c>
      <c r="G173">
        <v>1000000</v>
      </c>
      <c r="H173" t="s">
        <v>676</v>
      </c>
      <c r="I173" t="s">
        <v>1420</v>
      </c>
      <c r="J173" s="518">
        <v>5.8081190032100588E-4</v>
      </c>
      <c r="K173" s="518">
        <v>0.98854453072758752</v>
      </c>
    </row>
    <row r="174" spans="1:11">
      <c r="A174" t="s">
        <v>1358</v>
      </c>
      <c r="B174" t="s">
        <v>191</v>
      </c>
      <c r="C174" t="s">
        <v>1359</v>
      </c>
      <c r="D174" t="s">
        <v>2214</v>
      </c>
      <c r="E174" t="s">
        <v>186</v>
      </c>
      <c r="F174" t="s">
        <v>23</v>
      </c>
      <c r="G174">
        <v>1000000</v>
      </c>
      <c r="H174" t="s">
        <v>540</v>
      </c>
      <c r="I174" t="s">
        <v>1416</v>
      </c>
      <c r="J174" s="518">
        <v>5.8081190032100588E-4</v>
      </c>
      <c r="K174" s="518">
        <v>0.98912534262790852</v>
      </c>
    </row>
    <row r="175" spans="1:11">
      <c r="A175" t="s">
        <v>1360</v>
      </c>
      <c r="B175" t="s">
        <v>191</v>
      </c>
      <c r="C175" t="s">
        <v>1361</v>
      </c>
      <c r="D175" t="s">
        <v>2214</v>
      </c>
      <c r="E175" t="s">
        <v>186</v>
      </c>
      <c r="F175" t="s">
        <v>23</v>
      </c>
      <c r="G175">
        <v>1000000</v>
      </c>
      <c r="H175" t="s">
        <v>475</v>
      </c>
      <c r="I175" t="s">
        <v>1415</v>
      </c>
      <c r="J175" s="518">
        <v>5.8081190032100588E-4</v>
      </c>
      <c r="K175" s="518">
        <v>0.98970615452822952</v>
      </c>
    </row>
    <row r="176" spans="1:11">
      <c r="A176" t="s">
        <v>1362</v>
      </c>
      <c r="B176" t="s">
        <v>191</v>
      </c>
      <c r="C176" t="s">
        <v>1363</v>
      </c>
      <c r="D176" t="s">
        <v>2214</v>
      </c>
      <c r="E176" t="s">
        <v>186</v>
      </c>
      <c r="F176" t="s">
        <v>23</v>
      </c>
      <c r="G176">
        <v>1000000</v>
      </c>
      <c r="H176" t="s">
        <v>475</v>
      </c>
      <c r="I176" t="s">
        <v>1415</v>
      </c>
      <c r="J176" s="518">
        <v>5.8081190032100588E-4</v>
      </c>
      <c r="K176" s="518">
        <v>0.99028696642855052</v>
      </c>
    </row>
    <row r="177" spans="1:11">
      <c r="A177" t="s">
        <v>1333</v>
      </c>
      <c r="B177" t="s">
        <v>185</v>
      </c>
      <c r="C177" t="s">
        <v>1334</v>
      </c>
      <c r="D177" t="s">
        <v>1235</v>
      </c>
      <c r="E177" t="s">
        <v>186</v>
      </c>
      <c r="F177" t="s">
        <v>23</v>
      </c>
      <c r="G177">
        <v>1000000</v>
      </c>
      <c r="H177" t="s">
        <v>1161</v>
      </c>
      <c r="I177" t="s">
        <v>1409</v>
      </c>
      <c r="J177" s="518">
        <v>5.8081190032100588E-4</v>
      </c>
      <c r="K177" s="518">
        <v>0.99086777832887152</v>
      </c>
    </row>
    <row r="178" spans="1:11">
      <c r="A178" t="s">
        <v>1335</v>
      </c>
      <c r="B178" t="s">
        <v>185</v>
      </c>
      <c r="C178" t="s">
        <v>1336</v>
      </c>
      <c r="D178" t="s">
        <v>1235</v>
      </c>
      <c r="E178" t="s">
        <v>186</v>
      </c>
      <c r="F178" t="s">
        <v>23</v>
      </c>
      <c r="G178">
        <v>1000000</v>
      </c>
      <c r="H178" t="s">
        <v>1161</v>
      </c>
      <c r="I178" t="s">
        <v>1409</v>
      </c>
      <c r="J178" s="518">
        <v>5.8081190032100588E-4</v>
      </c>
      <c r="K178" s="518">
        <v>0.99144859022919252</v>
      </c>
    </row>
    <row r="179" spans="1:11">
      <c r="A179" t="s">
        <v>2232</v>
      </c>
      <c r="B179" t="s">
        <v>185</v>
      </c>
      <c r="C179" t="s">
        <v>1337</v>
      </c>
      <c r="D179" t="s">
        <v>1235</v>
      </c>
      <c r="E179" t="s">
        <v>186</v>
      </c>
      <c r="F179" t="s">
        <v>23</v>
      </c>
      <c r="G179">
        <v>1000000</v>
      </c>
      <c r="H179" t="s">
        <v>1161</v>
      </c>
      <c r="I179" t="s">
        <v>1409</v>
      </c>
      <c r="J179" s="518">
        <v>5.8081190032100588E-4</v>
      </c>
      <c r="K179" s="518">
        <v>0.99202940212951352</v>
      </c>
    </row>
    <row r="180" spans="1:11">
      <c r="A180" t="s">
        <v>1355</v>
      </c>
      <c r="B180" t="s">
        <v>185</v>
      </c>
      <c r="C180" t="s">
        <v>1356</v>
      </c>
      <c r="D180" t="s">
        <v>1357</v>
      </c>
      <c r="E180" t="s">
        <v>186</v>
      </c>
      <c r="F180" t="s">
        <v>23</v>
      </c>
      <c r="G180">
        <v>1000000</v>
      </c>
      <c r="H180" t="s">
        <v>1167</v>
      </c>
      <c r="I180" t="s">
        <v>1417</v>
      </c>
      <c r="J180" s="518">
        <v>5.8081190032100588E-4</v>
      </c>
      <c r="K180" s="518">
        <v>0.99261021402983451</v>
      </c>
    </row>
    <row r="181" spans="1:11">
      <c r="A181" t="s">
        <v>1341</v>
      </c>
      <c r="B181" t="s">
        <v>191</v>
      </c>
      <c r="C181" t="s">
        <v>1342</v>
      </c>
      <c r="D181" t="s">
        <v>2218</v>
      </c>
      <c r="E181" t="s">
        <v>186</v>
      </c>
      <c r="F181" t="s">
        <v>23</v>
      </c>
      <c r="G181">
        <v>1000000</v>
      </c>
      <c r="H181" t="s">
        <v>1179</v>
      </c>
      <c r="I181" t="s">
        <v>1423</v>
      </c>
      <c r="J181" s="518">
        <v>5.8081190032100588E-4</v>
      </c>
      <c r="K181" s="518">
        <v>0.99319102593015551</v>
      </c>
    </row>
    <row r="182" spans="1:11">
      <c r="A182" t="s">
        <v>1349</v>
      </c>
      <c r="B182" t="s">
        <v>188</v>
      </c>
      <c r="C182" t="s">
        <v>1350</v>
      </c>
      <c r="D182" t="s">
        <v>1265</v>
      </c>
      <c r="E182" t="s">
        <v>186</v>
      </c>
      <c r="F182" t="s">
        <v>22</v>
      </c>
      <c r="G182">
        <v>1000000</v>
      </c>
      <c r="H182" t="s">
        <v>1185</v>
      </c>
      <c r="I182" t="s">
        <v>1421</v>
      </c>
      <c r="J182" s="518">
        <v>5.8081190032100588E-4</v>
      </c>
      <c r="K182" s="518">
        <v>0.99377183783047651</v>
      </c>
    </row>
    <row r="183" spans="1:11">
      <c r="A183" t="s">
        <v>1688</v>
      </c>
      <c r="B183" t="s">
        <v>185</v>
      </c>
      <c r="C183" t="s">
        <v>1635</v>
      </c>
      <c r="D183" t="s">
        <v>1636</v>
      </c>
      <c r="E183" t="s">
        <v>186</v>
      </c>
      <c r="F183" t="s">
        <v>22</v>
      </c>
      <c r="G183">
        <v>1000000</v>
      </c>
      <c r="H183" t="s">
        <v>1637</v>
      </c>
      <c r="I183" t="s">
        <v>1638</v>
      </c>
      <c r="J183" s="518">
        <v>5.8081190032100588E-4</v>
      </c>
      <c r="K183" s="518">
        <v>0.99435264973079751</v>
      </c>
    </row>
    <row r="184" spans="1:11">
      <c r="A184" t="s">
        <v>1880</v>
      </c>
      <c r="B184" t="s">
        <v>189</v>
      </c>
      <c r="C184" t="s">
        <v>1881</v>
      </c>
      <c r="D184" t="s">
        <v>1882</v>
      </c>
      <c r="E184" t="s">
        <v>186</v>
      </c>
      <c r="F184" t="s">
        <v>170</v>
      </c>
      <c r="G184">
        <v>1000000</v>
      </c>
      <c r="H184" t="s">
        <v>1458</v>
      </c>
      <c r="I184" t="s">
        <v>1693</v>
      </c>
      <c r="J184" s="518">
        <v>5.8081190032100588E-4</v>
      </c>
      <c r="K184" s="518">
        <v>0.99493346163111851</v>
      </c>
    </row>
    <row r="185" spans="1:11">
      <c r="A185" t="s">
        <v>1983</v>
      </c>
      <c r="B185" t="s">
        <v>189</v>
      </c>
      <c r="C185" t="s">
        <v>1984</v>
      </c>
      <c r="D185" t="s">
        <v>1882</v>
      </c>
      <c r="E185" t="s">
        <v>186</v>
      </c>
      <c r="F185" t="s">
        <v>170</v>
      </c>
      <c r="G185">
        <v>1000000</v>
      </c>
      <c r="H185" t="s">
        <v>1956</v>
      </c>
      <c r="I185" t="s">
        <v>1985</v>
      </c>
      <c r="J185" s="518">
        <v>5.8081190032100588E-4</v>
      </c>
      <c r="K185" s="518">
        <v>0.99551427353143951</v>
      </c>
    </row>
    <row r="186" spans="1:11">
      <c r="A186" t="s">
        <v>2056</v>
      </c>
      <c r="B186" t="s">
        <v>187</v>
      </c>
      <c r="C186" t="s">
        <v>2057</v>
      </c>
      <c r="D186" t="s">
        <v>2058</v>
      </c>
      <c r="E186" t="s">
        <v>186</v>
      </c>
      <c r="F186" t="s">
        <v>22</v>
      </c>
      <c r="G186">
        <v>1000000</v>
      </c>
      <c r="H186" t="s">
        <v>1993</v>
      </c>
      <c r="I186" t="s">
        <v>2059</v>
      </c>
      <c r="J186" s="518">
        <v>5.8081190032100588E-4</v>
      </c>
      <c r="K186" s="518">
        <v>0.99609508543176051</v>
      </c>
    </row>
    <row r="187" spans="1:11">
      <c r="A187" t="s">
        <v>1364</v>
      </c>
      <c r="B187" t="s">
        <v>191</v>
      </c>
      <c r="C187" t="s">
        <v>1365</v>
      </c>
      <c r="D187" t="s">
        <v>1366</v>
      </c>
      <c r="E187" t="s">
        <v>186</v>
      </c>
      <c r="F187" t="s">
        <v>23</v>
      </c>
      <c r="G187">
        <v>920000</v>
      </c>
      <c r="H187" t="s">
        <v>627</v>
      </c>
      <c r="I187" t="s">
        <v>1414</v>
      </c>
      <c r="J187" s="518">
        <v>5.343469482953254E-4</v>
      </c>
      <c r="K187" s="518">
        <v>0.99662943238005586</v>
      </c>
    </row>
    <row r="188" spans="1:11">
      <c r="A188" t="s">
        <v>1367</v>
      </c>
      <c r="B188" t="s">
        <v>191</v>
      </c>
      <c r="C188" t="s">
        <v>1368</v>
      </c>
      <c r="D188" t="s">
        <v>1369</v>
      </c>
      <c r="E188" t="s">
        <v>186</v>
      </c>
      <c r="F188" t="s">
        <v>22</v>
      </c>
      <c r="G188">
        <v>850000</v>
      </c>
      <c r="H188" t="s">
        <v>830</v>
      </c>
      <c r="I188" t="s">
        <v>1413</v>
      </c>
      <c r="J188" s="518">
        <v>4.9369011527285503E-4</v>
      </c>
      <c r="K188" s="518">
        <v>0.99712312249532875</v>
      </c>
    </row>
    <row r="189" spans="1:11">
      <c r="A189" t="s">
        <v>1371</v>
      </c>
      <c r="B189" t="s">
        <v>191</v>
      </c>
      <c r="C189" t="s">
        <v>1372</v>
      </c>
      <c r="D189" t="s">
        <v>1373</v>
      </c>
      <c r="E189" t="s">
        <v>186</v>
      </c>
      <c r="F189" t="s">
        <v>23</v>
      </c>
      <c r="G189">
        <v>600000</v>
      </c>
      <c r="H189" t="s">
        <v>1180</v>
      </c>
      <c r="I189" t="s">
        <v>1410</v>
      </c>
      <c r="J189" s="518">
        <v>3.4848714019260354E-4</v>
      </c>
      <c r="K189" s="518">
        <v>0.99747160963552139</v>
      </c>
    </row>
    <row r="190" spans="1:11">
      <c r="A190" t="s">
        <v>1381</v>
      </c>
      <c r="B190" t="s">
        <v>188</v>
      </c>
      <c r="C190" t="s">
        <v>1382</v>
      </c>
      <c r="D190" t="s">
        <v>1383</v>
      </c>
      <c r="E190" t="s">
        <v>186</v>
      </c>
      <c r="F190" t="s">
        <v>23</v>
      </c>
      <c r="G190">
        <v>500000</v>
      </c>
      <c r="H190" t="s">
        <v>894</v>
      </c>
      <c r="I190" t="s">
        <v>1406</v>
      </c>
      <c r="J190" s="518">
        <v>2.9040595016050294E-4</v>
      </c>
      <c r="K190" s="518">
        <v>0.99776201558568189</v>
      </c>
    </row>
    <row r="191" spans="1:11">
      <c r="A191" t="s">
        <v>1384</v>
      </c>
      <c r="B191" t="s">
        <v>188</v>
      </c>
      <c r="C191" t="s">
        <v>1385</v>
      </c>
      <c r="D191" t="s">
        <v>1386</v>
      </c>
      <c r="E191" t="s">
        <v>186</v>
      </c>
      <c r="F191" t="s">
        <v>23</v>
      </c>
      <c r="G191">
        <v>500000</v>
      </c>
      <c r="H191" t="s">
        <v>600</v>
      </c>
      <c r="I191" t="s">
        <v>1405</v>
      </c>
      <c r="J191" s="518">
        <v>2.9040595016050294E-4</v>
      </c>
      <c r="K191" s="518">
        <v>0.99805242153584239</v>
      </c>
    </row>
    <row r="192" spans="1:11">
      <c r="A192" t="s">
        <v>1378</v>
      </c>
      <c r="B192" t="s">
        <v>188</v>
      </c>
      <c r="C192" t="s">
        <v>1379</v>
      </c>
      <c r="D192" t="s">
        <v>1380</v>
      </c>
      <c r="E192" t="s">
        <v>186</v>
      </c>
      <c r="F192" t="s">
        <v>23</v>
      </c>
      <c r="G192">
        <v>500000</v>
      </c>
      <c r="H192" t="s">
        <v>547</v>
      </c>
      <c r="I192" t="s">
        <v>1407</v>
      </c>
      <c r="J192" s="518">
        <v>2.9040595016050294E-4</v>
      </c>
      <c r="K192" s="518">
        <v>0.99834282748600289</v>
      </c>
    </row>
    <row r="193" spans="1:11">
      <c r="A193" t="s">
        <v>1374</v>
      </c>
      <c r="B193" t="s">
        <v>185</v>
      </c>
      <c r="C193" t="s">
        <v>1375</v>
      </c>
      <c r="D193" t="s">
        <v>1235</v>
      </c>
      <c r="E193" t="s">
        <v>186</v>
      </c>
      <c r="F193" t="s">
        <v>23</v>
      </c>
      <c r="G193">
        <v>500000</v>
      </c>
      <c r="H193" t="s">
        <v>1161</v>
      </c>
      <c r="I193" t="s">
        <v>1409</v>
      </c>
      <c r="J193" s="518">
        <v>2.9040595016050294E-4</v>
      </c>
      <c r="K193" s="518">
        <v>0.99863323343616339</v>
      </c>
    </row>
    <row r="194" spans="1:11">
      <c r="A194" t="s">
        <v>1376</v>
      </c>
      <c r="B194" t="s">
        <v>185</v>
      </c>
      <c r="C194" t="s">
        <v>1377</v>
      </c>
      <c r="D194" t="s">
        <v>1235</v>
      </c>
      <c r="E194" t="s">
        <v>186</v>
      </c>
      <c r="F194" t="s">
        <v>23</v>
      </c>
      <c r="G194">
        <v>500000</v>
      </c>
      <c r="H194" t="s">
        <v>1161</v>
      </c>
      <c r="I194" t="s">
        <v>1409</v>
      </c>
      <c r="J194" s="518">
        <v>2.9040595016050294E-4</v>
      </c>
      <c r="K194" s="518">
        <v>0.99892363938632389</v>
      </c>
    </row>
    <row r="195" spans="1:11">
      <c r="A195" t="s">
        <v>2128</v>
      </c>
      <c r="B195" t="s">
        <v>189</v>
      </c>
      <c r="C195" t="s">
        <v>2129</v>
      </c>
      <c r="D195" t="s">
        <v>1370</v>
      </c>
      <c r="E195" t="s">
        <v>186</v>
      </c>
      <c r="F195" t="s">
        <v>171</v>
      </c>
      <c r="G195">
        <v>500000</v>
      </c>
      <c r="H195" t="s">
        <v>2017</v>
      </c>
      <c r="I195" t="s">
        <v>2130</v>
      </c>
      <c r="J195" s="518">
        <v>2.9040595016050294E-4</v>
      </c>
      <c r="K195" s="518">
        <v>0.99921404533648439</v>
      </c>
    </row>
    <row r="196" spans="1:11">
      <c r="A196" t="s">
        <v>1387</v>
      </c>
      <c r="B196" t="s">
        <v>191</v>
      </c>
      <c r="C196" t="s">
        <v>1388</v>
      </c>
      <c r="D196" t="s">
        <v>1389</v>
      </c>
      <c r="E196" t="s">
        <v>186</v>
      </c>
      <c r="F196" t="s">
        <v>23</v>
      </c>
      <c r="G196">
        <v>480000</v>
      </c>
      <c r="H196" t="s">
        <v>995</v>
      </c>
      <c r="I196" t="s">
        <v>1404</v>
      </c>
      <c r="J196" s="518">
        <v>2.7878971215408282E-4</v>
      </c>
      <c r="K196" s="518">
        <v>0.99949283504863851</v>
      </c>
    </row>
    <row r="197" spans="1:11">
      <c r="A197" t="s">
        <v>1390</v>
      </c>
      <c r="B197" t="s">
        <v>191</v>
      </c>
      <c r="C197" t="s">
        <v>1391</v>
      </c>
      <c r="D197" t="s">
        <v>2219</v>
      </c>
      <c r="E197" t="s">
        <v>186</v>
      </c>
      <c r="F197" t="s">
        <v>23</v>
      </c>
      <c r="G197">
        <v>300000</v>
      </c>
      <c r="H197" t="s">
        <v>581</v>
      </c>
      <c r="I197" t="s">
        <v>1403</v>
      </c>
      <c r="J197" s="518">
        <v>1.7424357009630177E-4</v>
      </c>
      <c r="K197" s="518">
        <v>0.99966707861873483</v>
      </c>
    </row>
    <row r="198" spans="1:11">
      <c r="A198" t="s">
        <v>1392</v>
      </c>
      <c r="B198" t="s">
        <v>187</v>
      </c>
      <c r="C198" t="s">
        <v>1393</v>
      </c>
      <c r="D198" t="s">
        <v>1394</v>
      </c>
      <c r="E198" t="s">
        <v>186</v>
      </c>
      <c r="F198" t="s">
        <v>23</v>
      </c>
      <c r="G198">
        <v>240000</v>
      </c>
      <c r="H198" t="s">
        <v>700</v>
      </c>
      <c r="I198" t="s">
        <v>1401</v>
      </c>
      <c r="J198" s="518">
        <v>1.3939485607704141E-4</v>
      </c>
      <c r="K198" s="518">
        <v>0.99980647347481189</v>
      </c>
    </row>
    <row r="199" spans="1:11">
      <c r="A199" t="s">
        <v>1395</v>
      </c>
      <c r="B199" t="s">
        <v>187</v>
      </c>
      <c r="C199" t="s">
        <v>1396</v>
      </c>
      <c r="D199" t="s">
        <v>1397</v>
      </c>
      <c r="E199" t="s">
        <v>186</v>
      </c>
      <c r="F199" t="s">
        <v>23</v>
      </c>
      <c r="G199">
        <v>200000</v>
      </c>
      <c r="H199" t="s">
        <v>546</v>
      </c>
      <c r="I199" t="s">
        <v>1400</v>
      </c>
      <c r="J199" s="518">
        <v>1.1616238006420118E-4</v>
      </c>
      <c r="K199" s="518">
        <v>0.99992263585487606</v>
      </c>
    </row>
    <row r="200" spans="1:11">
      <c r="A200" t="s">
        <v>1565</v>
      </c>
      <c r="B200" t="s">
        <v>1542</v>
      </c>
      <c r="C200" t="s">
        <v>1566</v>
      </c>
      <c r="D200" t="s">
        <v>1567</v>
      </c>
      <c r="E200" t="s">
        <v>186</v>
      </c>
      <c r="F200" t="s">
        <v>22</v>
      </c>
      <c r="G200">
        <v>133200</v>
      </c>
      <c r="H200" t="s">
        <v>1539</v>
      </c>
      <c r="I200" t="s">
        <v>1568</v>
      </c>
      <c r="J200" s="518">
        <v>7.7364145122757981E-5</v>
      </c>
      <c r="K200" s="518">
        <v>0.99999999999999878</v>
      </c>
    </row>
    <row r="201" spans="1:11">
      <c r="J201" s="531"/>
      <c r="K201" s="532"/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18"/>
  <sheetViews>
    <sheetView rightToLeft="1" workbookViewId="0">
      <selection activeCell="E25" sqref="E25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29">
      <c r="A1" s="741" t="s">
        <v>99</v>
      </c>
      <c r="B1" s="742" t="s">
        <v>1</v>
      </c>
      <c r="C1" s="742" t="s">
        <v>2</v>
      </c>
      <c r="D1" s="742" t="s">
        <v>3</v>
      </c>
      <c r="E1" s="742" t="s">
        <v>4</v>
      </c>
      <c r="F1" s="742" t="s">
        <v>5</v>
      </c>
      <c r="G1" s="742" t="s">
        <v>6</v>
      </c>
      <c r="H1" s="742" t="s">
        <v>7</v>
      </c>
      <c r="I1" s="742" t="s">
        <v>8</v>
      </c>
      <c r="J1" s="742" t="s">
        <v>9</v>
      </c>
      <c r="K1" s="742" t="s">
        <v>10</v>
      </c>
      <c r="L1" s="742" t="s">
        <v>11</v>
      </c>
      <c r="M1" s="742" t="s">
        <v>12</v>
      </c>
      <c r="N1" s="742" t="s">
        <v>329</v>
      </c>
      <c r="O1" s="742" t="s">
        <v>1133</v>
      </c>
      <c r="P1" s="742" t="s">
        <v>1494</v>
      </c>
      <c r="Q1" s="742" t="s">
        <v>1523</v>
      </c>
      <c r="R1" s="742" t="s">
        <v>1573</v>
      </c>
      <c r="S1" s="742" t="s">
        <v>1658</v>
      </c>
      <c r="T1" s="742" t="s">
        <v>1659</v>
      </c>
      <c r="U1" s="742" t="s">
        <v>1429</v>
      </c>
      <c r="V1" s="742" t="s">
        <v>1772</v>
      </c>
      <c r="W1" s="742" t="s">
        <v>1883</v>
      </c>
      <c r="X1" s="742" t="s">
        <v>1431</v>
      </c>
      <c r="Y1" s="742" t="s">
        <v>1987</v>
      </c>
      <c r="Z1" s="742" t="s">
        <v>2026</v>
      </c>
      <c r="AA1" s="742" t="s">
        <v>2132</v>
      </c>
      <c r="AB1" s="742" t="s">
        <v>2300</v>
      </c>
      <c r="AC1" s="742" t="s">
        <v>2522</v>
      </c>
    </row>
    <row r="2" spans="1:29">
      <c r="A2" s="745" t="s">
        <v>17</v>
      </c>
      <c r="B2" s="170">
        <v>105142.62933470499</v>
      </c>
      <c r="C2" s="744">
        <v>105607.21689267999</v>
      </c>
      <c r="D2" s="170">
        <v>105765.21833579399</v>
      </c>
      <c r="E2" s="170">
        <v>109759.18484936</v>
      </c>
      <c r="F2" s="170">
        <v>111141.73138762001</v>
      </c>
      <c r="G2" s="170">
        <v>110618.900449126</v>
      </c>
      <c r="H2" s="170">
        <v>111229.60433332399</v>
      </c>
      <c r="I2" s="170">
        <v>110525.69278880001</v>
      </c>
      <c r="J2" s="170">
        <v>110033.79944129501</v>
      </c>
      <c r="K2" s="170">
        <v>113222.92340561999</v>
      </c>
      <c r="L2" s="170">
        <v>113475.4432161</v>
      </c>
      <c r="M2" s="170">
        <v>111456.22162549999</v>
      </c>
      <c r="N2" s="170">
        <v>73805.6826</v>
      </c>
      <c r="O2" s="744">
        <v>73421.959300000002</v>
      </c>
      <c r="P2" s="170">
        <v>73129</v>
      </c>
      <c r="Q2" s="170">
        <v>72543.546300000002</v>
      </c>
      <c r="R2" s="170">
        <v>90850.359349999999</v>
      </c>
      <c r="S2" s="170">
        <v>93987.204549999995</v>
      </c>
      <c r="T2" s="170">
        <v>101881.378813845</v>
      </c>
      <c r="U2" s="170">
        <v>104200.87993784501</v>
      </c>
      <c r="V2" s="170">
        <v>105076.600708645</v>
      </c>
      <c r="W2" s="170">
        <v>104150.277158645</v>
      </c>
      <c r="X2" s="170">
        <v>107728.84043984499</v>
      </c>
      <c r="Y2" s="170">
        <v>108699.77156664499</v>
      </c>
      <c r="Z2" s="170">
        <v>118535.459335045</v>
      </c>
      <c r="AA2" s="170">
        <v>124883.2951894</v>
      </c>
      <c r="AB2" s="170">
        <v>129174.88473580001</v>
      </c>
      <c r="AC2" s="170">
        <v>129023.6138606</v>
      </c>
    </row>
    <row r="3" spans="1:29">
      <c r="A3" s="745" t="s">
        <v>18</v>
      </c>
      <c r="B3" s="170">
        <v>450889.33303385897</v>
      </c>
      <c r="C3" s="744">
        <v>503418.537213812</v>
      </c>
      <c r="D3" s="170">
        <v>533327.06856438098</v>
      </c>
      <c r="E3" s="170">
        <v>528441.94271640002</v>
      </c>
      <c r="F3" s="170">
        <v>533122.33151528705</v>
      </c>
      <c r="G3" s="170">
        <v>521236.37045819499</v>
      </c>
      <c r="H3" s="170">
        <v>592553.74042514199</v>
      </c>
      <c r="I3" s="170">
        <v>669453.90743549098</v>
      </c>
      <c r="J3" s="170">
        <v>713964.38985328004</v>
      </c>
      <c r="K3" s="170">
        <v>681396.43699845497</v>
      </c>
      <c r="L3" s="170">
        <v>640883.19218282599</v>
      </c>
      <c r="M3" s="170">
        <v>656642.16982645704</v>
      </c>
      <c r="N3" s="170">
        <v>637741.92693321698</v>
      </c>
      <c r="O3" s="744">
        <v>663379.21456927701</v>
      </c>
      <c r="P3" s="170">
        <v>678198</v>
      </c>
      <c r="Q3" s="170">
        <v>751795.06029909104</v>
      </c>
      <c r="R3" s="170">
        <v>740866.75071177399</v>
      </c>
      <c r="S3" s="170">
        <v>713415.666000898</v>
      </c>
      <c r="T3" s="170">
        <v>696891.99673919496</v>
      </c>
      <c r="U3" s="170">
        <v>780464.20574046497</v>
      </c>
      <c r="V3" s="170">
        <v>884387.94965027797</v>
      </c>
      <c r="W3" s="170">
        <v>929022.67565332598</v>
      </c>
      <c r="X3" s="170">
        <v>974788.83356439299</v>
      </c>
      <c r="Y3" s="170">
        <v>1027049.19474779</v>
      </c>
      <c r="Z3" s="170">
        <v>1248698.2262228101</v>
      </c>
      <c r="AA3" s="170">
        <v>1097738.8917431401</v>
      </c>
      <c r="AB3" s="170">
        <v>1421166.8875859301</v>
      </c>
      <c r="AC3" s="170">
        <v>1328759.7988025299</v>
      </c>
    </row>
    <row r="4" spans="1:29">
      <c r="A4" s="746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</row>
    <row r="7" spans="1:29">
      <c r="A7" s="741" t="s">
        <v>99</v>
      </c>
      <c r="B7" s="742" t="s">
        <v>1523</v>
      </c>
      <c r="C7" s="742" t="s">
        <v>1573</v>
      </c>
      <c r="D7" s="742" t="s">
        <v>1629</v>
      </c>
      <c r="E7" s="742" t="s">
        <v>1659</v>
      </c>
      <c r="F7" s="742" t="s">
        <v>1429</v>
      </c>
      <c r="G7" s="742" t="s">
        <v>1754</v>
      </c>
      <c r="H7" s="742" t="s">
        <v>1883</v>
      </c>
      <c r="I7" s="742" t="s">
        <v>1431</v>
      </c>
      <c r="J7" s="742" t="s">
        <v>1987</v>
      </c>
      <c r="K7" s="742" t="s">
        <v>2010</v>
      </c>
      <c r="L7" s="742" t="s">
        <v>2132</v>
      </c>
      <c r="M7" s="742" t="s">
        <v>2300</v>
      </c>
      <c r="N7" s="742" t="s">
        <v>2522</v>
      </c>
    </row>
    <row r="8" spans="1:29">
      <c r="A8" s="745" t="s">
        <v>17</v>
      </c>
      <c r="B8" s="170">
        <v>72543.546300000002</v>
      </c>
      <c r="C8" s="170">
        <v>90850.359349999999</v>
      </c>
      <c r="D8" s="170">
        <v>93987.204549999995</v>
      </c>
      <c r="E8" s="170">
        <v>101881.378813845</v>
      </c>
      <c r="F8" s="170">
        <v>104200.87993784501</v>
      </c>
      <c r="G8" s="170">
        <v>105076.600708645</v>
      </c>
      <c r="H8" s="170">
        <v>104150.277158645</v>
      </c>
      <c r="I8" s="170">
        <v>107728.84043984499</v>
      </c>
      <c r="J8" s="170">
        <v>108699.77156664499</v>
      </c>
      <c r="K8" s="170">
        <v>118535.459335045</v>
      </c>
      <c r="L8" s="170">
        <v>124883.2951894</v>
      </c>
      <c r="M8" s="170">
        <v>129174.88473580001</v>
      </c>
      <c r="N8" s="170">
        <v>129023.6138606</v>
      </c>
      <c r="AA8" s="743"/>
      <c r="AB8" s="743"/>
      <c r="AC8" s="743"/>
    </row>
    <row r="9" spans="1:29">
      <c r="A9" s="745" t="s">
        <v>18</v>
      </c>
      <c r="B9" s="170">
        <v>751795.06029909104</v>
      </c>
      <c r="C9" s="170">
        <v>740866.75071177399</v>
      </c>
      <c r="D9" s="170">
        <v>713415.666000898</v>
      </c>
      <c r="E9" s="170">
        <v>696891.99673919496</v>
      </c>
      <c r="F9" s="170">
        <v>780464.20574046497</v>
      </c>
      <c r="G9" s="170">
        <v>884387.94965027797</v>
      </c>
      <c r="H9" s="170">
        <v>929022.67565332598</v>
      </c>
      <c r="I9" s="170">
        <v>974788.83356439299</v>
      </c>
      <c r="J9" s="170">
        <v>1027049.19474779</v>
      </c>
      <c r="K9" s="170">
        <v>1248698.2262228101</v>
      </c>
      <c r="L9" s="170">
        <v>1097738.8917431401</v>
      </c>
      <c r="M9" s="170">
        <v>1421166.8875859301</v>
      </c>
      <c r="N9" s="170">
        <v>1328759.7988025299</v>
      </c>
    </row>
    <row r="10" spans="1:29">
      <c r="A10" s="746" t="s">
        <v>48</v>
      </c>
      <c r="B10" s="60">
        <v>824338.60659909109</v>
      </c>
      <c r="C10" s="60">
        <v>831717.11006177403</v>
      </c>
      <c r="D10" s="60">
        <v>807402.87055089802</v>
      </c>
      <c r="E10" s="60">
        <v>798773.37555303995</v>
      </c>
      <c r="F10" s="60">
        <v>884665.08567831002</v>
      </c>
      <c r="G10" s="60">
        <v>989464.55035892292</v>
      </c>
      <c r="H10" s="60">
        <v>1033172.952811971</v>
      </c>
      <c r="I10" s="60">
        <v>1082517.6740042381</v>
      </c>
      <c r="J10" s="60">
        <v>1135748.966314435</v>
      </c>
      <c r="K10" s="60">
        <v>1367233.6855578551</v>
      </c>
      <c r="L10" s="60">
        <v>1222622.18693254</v>
      </c>
      <c r="M10" s="60">
        <v>1550341.7723217302</v>
      </c>
      <c r="N10" s="60">
        <v>1457783.4126631299</v>
      </c>
    </row>
    <row r="13" spans="1:29" ht="15.75" thickBot="1"/>
    <row r="14" spans="1:29" ht="21.75" thickBot="1">
      <c r="A14" s="1279" t="s">
        <v>19</v>
      </c>
      <c r="B14" s="1239" t="s">
        <v>1767</v>
      </c>
      <c r="C14" s="1333" t="s">
        <v>102</v>
      </c>
      <c r="D14" s="1333"/>
      <c r="E14" s="1334"/>
      <c r="F14" s="1335" t="s">
        <v>231</v>
      </c>
      <c r="G14" s="1334"/>
    </row>
    <row r="15" spans="1:29" ht="42.75" thickBot="1">
      <c r="A15" s="1280"/>
      <c r="B15" s="1332"/>
      <c r="C15" s="490" t="s">
        <v>2523</v>
      </c>
      <c r="D15" s="491" t="s">
        <v>2301</v>
      </c>
      <c r="E15" s="491" t="s">
        <v>2011</v>
      </c>
      <c r="F15" s="223" t="s">
        <v>2233</v>
      </c>
      <c r="G15" s="213" t="s">
        <v>2769</v>
      </c>
    </row>
    <row r="16" spans="1:29" ht="36">
      <c r="A16" s="750" t="s">
        <v>17</v>
      </c>
      <c r="B16" s="751" t="s">
        <v>208</v>
      </c>
      <c r="C16" s="752">
        <v>129023.6138606</v>
      </c>
      <c r="D16" s="752">
        <v>129174.88473580001</v>
      </c>
      <c r="E16" s="752">
        <v>118535.459335045</v>
      </c>
      <c r="F16" s="753">
        <v>-1.1710548494732187E-3</v>
      </c>
      <c r="G16" s="754">
        <v>8.8481156477487666E-2</v>
      </c>
    </row>
    <row r="17" spans="1:7" ht="54.75" thickBot="1">
      <c r="A17" s="598" t="s">
        <v>18</v>
      </c>
      <c r="B17" s="749" t="s">
        <v>147</v>
      </c>
      <c r="C17" s="505">
        <v>1328759.7988025299</v>
      </c>
      <c r="D17" s="505">
        <v>1421166.8875859301</v>
      </c>
      <c r="E17" s="505">
        <v>1248698.2262228101</v>
      </c>
      <c r="F17" s="747">
        <v>-6.5021982703500569E-2</v>
      </c>
      <c r="G17" s="748">
        <v>6.4116029716722034E-2</v>
      </c>
    </row>
    <row r="18" spans="1:7" ht="21" thickBot="1">
      <c r="A18" s="1336" t="s">
        <v>115</v>
      </c>
      <c r="B18" s="1337"/>
      <c r="C18" s="755">
        <v>1457783.4126631299</v>
      </c>
      <c r="D18" s="755">
        <v>1550341.7723217302</v>
      </c>
      <c r="E18" s="755">
        <v>1367233.6855578551</v>
      </c>
      <c r="F18" s="449">
        <v>-5.9701906580242992E-2</v>
      </c>
      <c r="G18" s="448">
        <v>6.6228420248678255E-2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66"/>
  <sheetViews>
    <sheetView rightToLeft="1" zoomScaleNormal="100" workbookViewId="0">
      <selection activeCell="P14" sqref="P14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0" width="8.7109375" style="2" customWidth="1"/>
    <col min="31" max="16384" width="9.140625" style="2"/>
  </cols>
  <sheetData>
    <row r="1" spans="1:30" ht="20.25" thickBot="1">
      <c r="A1" s="1338"/>
      <c r="B1" s="1339"/>
      <c r="C1" s="1340"/>
      <c r="D1" s="771" t="s">
        <v>34</v>
      </c>
      <c r="E1" s="771" t="s">
        <v>35</v>
      </c>
      <c r="F1" s="771" t="s">
        <v>36</v>
      </c>
      <c r="G1" s="771" t="s">
        <v>37</v>
      </c>
      <c r="H1" s="771" t="s">
        <v>38</v>
      </c>
      <c r="I1" s="771" t="s">
        <v>39</v>
      </c>
      <c r="J1" s="771" t="s">
        <v>40</v>
      </c>
      <c r="K1" s="771" t="s">
        <v>41</v>
      </c>
      <c r="L1" s="771" t="s">
        <v>42</v>
      </c>
      <c r="M1" s="771" t="s">
        <v>43</v>
      </c>
      <c r="N1" s="771" t="s">
        <v>44</v>
      </c>
      <c r="O1" s="771" t="s">
        <v>169</v>
      </c>
      <c r="P1" s="771" t="s">
        <v>176</v>
      </c>
      <c r="Q1" s="771" t="s">
        <v>1493</v>
      </c>
      <c r="R1" s="771" t="s">
        <v>1524</v>
      </c>
      <c r="S1" s="771" t="s">
        <v>1574</v>
      </c>
      <c r="T1" s="771" t="s">
        <v>1630</v>
      </c>
      <c r="U1" s="771" t="s">
        <v>1660</v>
      </c>
      <c r="V1" s="771" t="s">
        <v>1724</v>
      </c>
      <c r="W1" s="771" t="s">
        <v>1755</v>
      </c>
      <c r="X1" s="771" t="s">
        <v>1884</v>
      </c>
      <c r="Y1" s="771" t="s">
        <v>1944</v>
      </c>
      <c r="Z1" s="771" t="s">
        <v>1988</v>
      </c>
      <c r="AA1" s="771" t="s">
        <v>2012</v>
      </c>
      <c r="AB1" s="771" t="s">
        <v>2133</v>
      </c>
      <c r="AC1" s="771" t="s">
        <v>2302</v>
      </c>
      <c r="AD1" s="771" t="s">
        <v>2524</v>
      </c>
    </row>
    <row r="2" spans="1:30" ht="14.45" customHeight="1" thickTop="1">
      <c r="A2" s="1347" t="s">
        <v>175</v>
      </c>
      <c r="B2" s="1343" t="s">
        <v>17</v>
      </c>
      <c r="C2" s="756" t="s">
        <v>33</v>
      </c>
      <c r="D2" s="759"/>
      <c r="E2" s="759"/>
      <c r="F2" s="759"/>
      <c r="G2" s="759"/>
      <c r="H2" s="759"/>
      <c r="I2" s="759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  <c r="AC2" s="759"/>
      <c r="AD2" s="759"/>
    </row>
    <row r="3" spans="1:30" ht="14.45" customHeight="1">
      <c r="A3" s="1347"/>
      <c r="B3" s="1343"/>
      <c r="C3" s="756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ht="14.45" customHeight="1">
      <c r="A4" s="1347"/>
      <c r="B4" s="1343"/>
      <c r="C4" s="756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4.45" customHeight="1">
      <c r="A5" s="1347"/>
      <c r="B5" s="1344" t="s">
        <v>18</v>
      </c>
      <c r="C5" s="756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</row>
    <row r="6" spans="1:30" ht="14.45" customHeight="1">
      <c r="A6" s="1347"/>
      <c r="B6" s="1344"/>
      <c r="C6" s="756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</row>
    <row r="7" spans="1:30" ht="14.45" customHeight="1">
      <c r="A7" s="1347"/>
      <c r="B7" s="1344"/>
      <c r="C7" s="756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</row>
    <row r="8" spans="1:30" ht="14.45" customHeight="1">
      <c r="A8" s="1347"/>
      <c r="B8" s="1345" t="s">
        <v>48</v>
      </c>
      <c r="C8" s="760" t="s">
        <v>33</v>
      </c>
      <c r="D8" s="761">
        <v>32</v>
      </c>
      <c r="E8" s="761">
        <v>27</v>
      </c>
      <c r="F8" s="761">
        <v>7</v>
      </c>
      <c r="G8" s="761">
        <v>13</v>
      </c>
      <c r="H8" s="761">
        <v>40</v>
      </c>
      <c r="I8" s="761">
        <v>15</v>
      </c>
      <c r="J8" s="761">
        <v>15</v>
      </c>
      <c r="K8" s="761">
        <v>5</v>
      </c>
      <c r="L8" s="761">
        <v>7</v>
      </c>
      <c r="M8" s="761">
        <v>15</v>
      </c>
      <c r="N8" s="761">
        <v>13</v>
      </c>
      <c r="O8" s="761">
        <v>120</v>
      </c>
      <c r="P8" s="761">
        <v>7</v>
      </c>
      <c r="Q8" s="761">
        <v>11</v>
      </c>
      <c r="R8" s="761">
        <v>10</v>
      </c>
      <c r="S8" s="761">
        <v>10</v>
      </c>
      <c r="T8" s="761">
        <v>9</v>
      </c>
      <c r="U8" s="761">
        <v>11</v>
      </c>
      <c r="V8" s="761">
        <v>12</v>
      </c>
      <c r="W8" s="761">
        <v>9</v>
      </c>
      <c r="X8" s="761">
        <v>25</v>
      </c>
      <c r="Y8" s="761">
        <v>22</v>
      </c>
      <c r="Z8" s="761">
        <v>38</v>
      </c>
      <c r="AA8" s="761">
        <v>33</v>
      </c>
      <c r="AB8" s="761">
        <v>11</v>
      </c>
      <c r="AC8" s="761">
        <v>22</v>
      </c>
      <c r="AD8" s="761">
        <v>20</v>
      </c>
    </row>
    <row r="9" spans="1:30" ht="14.45" customHeight="1">
      <c r="A9" s="1347"/>
      <c r="B9" s="1345"/>
      <c r="C9" s="757" t="s">
        <v>32</v>
      </c>
      <c r="D9" s="761">
        <v>7885.3419999999996</v>
      </c>
      <c r="E9" s="761">
        <v>7171.5829999999996</v>
      </c>
      <c r="F9" s="761">
        <v>1413.248</v>
      </c>
      <c r="G9" s="761">
        <v>2616.2199999999998</v>
      </c>
      <c r="H9" s="761">
        <v>5380.6710000000003</v>
      </c>
      <c r="I9" s="761">
        <v>2630.1669999999999</v>
      </c>
      <c r="J9" s="761">
        <v>6635.2169999999996</v>
      </c>
      <c r="K9" s="761">
        <v>973.11300000000006</v>
      </c>
      <c r="L9" s="761">
        <v>2471.924</v>
      </c>
      <c r="M9" s="761">
        <v>4144</v>
      </c>
      <c r="N9" s="761">
        <v>4690</v>
      </c>
      <c r="O9" s="761">
        <v>9115.2109999999993</v>
      </c>
      <c r="P9" s="761">
        <v>1513.471</v>
      </c>
      <c r="Q9" s="761">
        <v>2604.2730000000001</v>
      </c>
      <c r="R9" s="761">
        <v>7775.4629999999997</v>
      </c>
      <c r="S9" s="761">
        <v>3261.71</v>
      </c>
      <c r="T9" s="761">
        <v>3578.384</v>
      </c>
      <c r="U9" s="761">
        <v>1910.672</v>
      </c>
      <c r="V9" s="761">
        <v>2059.69</v>
      </c>
      <c r="W9" s="761">
        <v>3224.1</v>
      </c>
      <c r="X9" s="761">
        <v>36419.754000000001</v>
      </c>
      <c r="Y9" s="761">
        <v>27375.737000000001</v>
      </c>
      <c r="Z9" s="761">
        <v>35445.517999999996</v>
      </c>
      <c r="AA9" s="761">
        <v>33079.071000000004</v>
      </c>
      <c r="AB9" s="761">
        <v>28894</v>
      </c>
      <c r="AC9" s="761">
        <v>26821.633999999998</v>
      </c>
      <c r="AD9" s="761">
        <v>114668.85</v>
      </c>
    </row>
    <row r="10" spans="1:30" ht="14.45" customHeight="1" thickBot="1">
      <c r="A10" s="1348"/>
      <c r="B10" s="1346"/>
      <c r="C10" s="766" t="s">
        <v>31</v>
      </c>
      <c r="D10" s="765">
        <v>7332.1125439999996</v>
      </c>
      <c r="E10" s="765">
        <v>6458.1046850000002</v>
      </c>
      <c r="F10" s="765">
        <v>1318.3236445</v>
      </c>
      <c r="G10" s="765">
        <v>2407.7588000000001</v>
      </c>
      <c r="H10" s="765">
        <v>4796.3422320850004</v>
      </c>
      <c r="I10" s="765">
        <v>2249.1001646</v>
      </c>
      <c r="J10" s="765">
        <v>6195.0030500000003</v>
      </c>
      <c r="K10" s="765">
        <v>872.94267000000002</v>
      </c>
      <c r="L10" s="765">
        <v>2215.7396032000001</v>
      </c>
      <c r="M10" s="765">
        <v>3744.7559999999999</v>
      </c>
      <c r="N10" s="765">
        <v>4545.83</v>
      </c>
      <c r="O10" s="765">
        <v>7624.6092590429998</v>
      </c>
      <c r="P10" s="765">
        <v>1408.4143999999999</v>
      </c>
      <c r="Q10" s="765">
        <v>2351.708707455</v>
      </c>
      <c r="R10" s="765">
        <v>7126.3913094099998</v>
      </c>
      <c r="S10" s="765">
        <v>3177.4359690000001</v>
      </c>
      <c r="T10" s="765">
        <v>3402.3085999999998</v>
      </c>
      <c r="U10" s="765">
        <v>1785.9169340000001</v>
      </c>
      <c r="V10" s="765">
        <v>1865.0537633230001</v>
      </c>
      <c r="W10" s="765">
        <v>3196.7702300000001</v>
      </c>
      <c r="X10" s="765">
        <v>35497.777549999999</v>
      </c>
      <c r="Y10" s="765">
        <v>26245.779146699999</v>
      </c>
      <c r="Z10" s="765">
        <v>34569.098359000003</v>
      </c>
      <c r="AA10" s="765">
        <v>31750.429387</v>
      </c>
      <c r="AB10" s="765">
        <v>28470.35</v>
      </c>
      <c r="AC10" s="765">
        <v>26601.664100000002</v>
      </c>
      <c r="AD10" s="765">
        <v>114538.30828749</v>
      </c>
    </row>
    <row r="11" spans="1:30" ht="14.45" customHeight="1" thickTop="1">
      <c r="A11" s="1347" t="s">
        <v>174</v>
      </c>
      <c r="B11" s="1353" t="s">
        <v>17</v>
      </c>
      <c r="C11" s="758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</row>
    <row r="12" spans="1:30" ht="14.45" customHeight="1">
      <c r="A12" s="1347"/>
      <c r="B12" s="1353"/>
      <c r="C12" s="756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</row>
    <row r="13" spans="1:30" ht="14.45" customHeight="1">
      <c r="A13" s="1347"/>
      <c r="B13" s="1354"/>
      <c r="C13" s="756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</row>
    <row r="14" spans="1:30" ht="14.45" customHeight="1">
      <c r="A14" s="1347"/>
      <c r="B14" s="1343" t="s">
        <v>18</v>
      </c>
      <c r="C14" s="756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</row>
    <row r="15" spans="1:30" ht="14.45" customHeight="1">
      <c r="A15" s="1347"/>
      <c r="B15" s="1343"/>
      <c r="C15" s="756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</row>
    <row r="16" spans="1:30" ht="14.45" customHeight="1">
      <c r="A16" s="1347"/>
      <c r="B16" s="1343"/>
      <c r="C16" s="756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</row>
    <row r="17" spans="1:30" ht="14.45" customHeight="1">
      <c r="A17" s="1347"/>
      <c r="B17" s="1345" t="s">
        <v>48</v>
      </c>
      <c r="C17" s="760" t="s">
        <v>33</v>
      </c>
      <c r="D17" s="761">
        <v>43</v>
      </c>
      <c r="E17" s="761">
        <v>128</v>
      </c>
      <c r="F17" s="761">
        <v>106</v>
      </c>
      <c r="G17" s="761">
        <v>96</v>
      </c>
      <c r="H17" s="761">
        <v>118</v>
      </c>
      <c r="I17" s="761">
        <v>121</v>
      </c>
      <c r="J17" s="761">
        <v>90</v>
      </c>
      <c r="K17" s="761">
        <v>64</v>
      </c>
      <c r="L17" s="761">
        <v>103</v>
      </c>
      <c r="M17" s="761">
        <v>93</v>
      </c>
      <c r="N17" s="761">
        <v>69</v>
      </c>
      <c r="O17" s="761">
        <v>327</v>
      </c>
      <c r="P17" s="761">
        <v>137</v>
      </c>
      <c r="Q17" s="761">
        <v>183</v>
      </c>
      <c r="R17" s="761">
        <v>110</v>
      </c>
      <c r="S17" s="761">
        <v>134</v>
      </c>
      <c r="T17" s="761">
        <v>103</v>
      </c>
      <c r="U17" s="761">
        <v>97</v>
      </c>
      <c r="V17" s="761">
        <v>83</v>
      </c>
      <c r="W17" s="761">
        <v>62</v>
      </c>
      <c r="X17" s="761">
        <v>82</v>
      </c>
      <c r="Y17" s="761">
        <v>108</v>
      </c>
      <c r="Z17" s="761">
        <v>66</v>
      </c>
      <c r="AA17" s="761">
        <v>79</v>
      </c>
      <c r="AB17" s="761">
        <v>58</v>
      </c>
      <c r="AC17" s="761">
        <v>109</v>
      </c>
      <c r="AD17" s="761">
        <v>68</v>
      </c>
    </row>
    <row r="18" spans="1:30" ht="14.45" customHeight="1">
      <c r="A18" s="1347"/>
      <c r="B18" s="1345"/>
      <c r="C18" s="757" t="s">
        <v>32</v>
      </c>
      <c r="D18" s="761">
        <v>3156.4690000000001</v>
      </c>
      <c r="E18" s="761">
        <v>10350.097</v>
      </c>
      <c r="F18" s="761">
        <v>10230.735000000001</v>
      </c>
      <c r="G18" s="761">
        <v>12555.043</v>
      </c>
      <c r="H18" s="761">
        <v>13359.039000000001</v>
      </c>
      <c r="I18" s="761">
        <v>31091.019</v>
      </c>
      <c r="J18" s="761">
        <v>20379.737000000001</v>
      </c>
      <c r="K18" s="761">
        <v>18401.113000000001</v>
      </c>
      <c r="L18" s="761">
        <v>40274.014000000003</v>
      </c>
      <c r="M18" s="761">
        <v>16953.013999999999</v>
      </c>
      <c r="N18" s="761">
        <v>11457.138000000001</v>
      </c>
      <c r="O18" s="761">
        <v>16725.481</v>
      </c>
      <c r="P18" s="761">
        <v>6400.0150000000003</v>
      </c>
      <c r="Q18" s="761">
        <v>7118.0460000000003</v>
      </c>
      <c r="R18" s="761">
        <v>11009.915000000001</v>
      </c>
      <c r="S18" s="761">
        <v>32265.488000000001</v>
      </c>
      <c r="T18" s="761">
        <v>18573.468000000001</v>
      </c>
      <c r="U18" s="761">
        <v>22679.436999999998</v>
      </c>
      <c r="V18" s="761">
        <v>17682.852999999999</v>
      </c>
      <c r="W18" s="761">
        <v>7567.076</v>
      </c>
      <c r="X18" s="761">
        <v>20412.61</v>
      </c>
      <c r="Y18" s="761">
        <v>27629.4</v>
      </c>
      <c r="Z18" s="761">
        <v>20484.949000000001</v>
      </c>
      <c r="AA18" s="761">
        <v>18236.84</v>
      </c>
      <c r="AB18" s="761">
        <v>12239.11</v>
      </c>
      <c r="AC18" s="761">
        <v>43828.221000000005</v>
      </c>
      <c r="AD18" s="761">
        <v>22788.962</v>
      </c>
    </row>
    <row r="19" spans="1:30" ht="14.45" customHeight="1" thickBot="1">
      <c r="A19" s="1348"/>
      <c r="B19" s="1346"/>
      <c r="C19" s="766" t="s">
        <v>31</v>
      </c>
      <c r="D19" s="765">
        <v>3080.8335356960001</v>
      </c>
      <c r="E19" s="765">
        <v>9933.7065326669999</v>
      </c>
      <c r="F19" s="765">
        <v>9398.4616601460002</v>
      </c>
      <c r="G19" s="765">
        <v>12304.609577206</v>
      </c>
      <c r="H19" s="765">
        <v>11620.404044424999</v>
      </c>
      <c r="I19" s="765">
        <v>26715.413885320999</v>
      </c>
      <c r="J19" s="765">
        <v>18236.600280299001</v>
      </c>
      <c r="K19" s="765">
        <v>17238.727108974999</v>
      </c>
      <c r="L19" s="765">
        <v>39149.043792559001</v>
      </c>
      <c r="M19" s="765">
        <v>16085.308293858001</v>
      </c>
      <c r="N19" s="765">
        <v>10269.182042787001</v>
      </c>
      <c r="O19" s="765">
        <v>15697.703347516999</v>
      </c>
      <c r="P19" s="765">
        <v>6306.7773754469999</v>
      </c>
      <c r="Q19" s="765">
        <v>6908.4021660919998</v>
      </c>
      <c r="R19" s="765">
        <v>10156.598906561001</v>
      </c>
      <c r="S19" s="765">
        <v>29110.875755380999</v>
      </c>
      <c r="T19" s="765">
        <v>15657.036150231001</v>
      </c>
      <c r="U19" s="765">
        <v>20601.708852005999</v>
      </c>
      <c r="V19" s="765">
        <v>16824.87200096</v>
      </c>
      <c r="W19" s="765">
        <v>6801.6841984480006</v>
      </c>
      <c r="X19" s="765">
        <v>17966.656168740999</v>
      </c>
      <c r="Y19" s="765">
        <v>24224.523372248001</v>
      </c>
      <c r="Z19" s="765">
        <v>17882.995341424998</v>
      </c>
      <c r="AA19" s="765">
        <v>16808.375378083998</v>
      </c>
      <c r="AB19" s="765">
        <v>10077.002011062999</v>
      </c>
      <c r="AC19" s="765">
        <v>32285.230461866999</v>
      </c>
      <c r="AD19" s="765">
        <v>19889.989763226</v>
      </c>
    </row>
    <row r="20" spans="1:30" ht="14.45" customHeight="1" thickTop="1">
      <c r="A20" s="1347" t="s">
        <v>1484</v>
      </c>
      <c r="B20" s="1343" t="s">
        <v>17</v>
      </c>
      <c r="C20" s="756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</row>
    <row r="21" spans="1:30" ht="14.45" customHeight="1">
      <c r="A21" s="1347"/>
      <c r="B21" s="1343"/>
      <c r="C21" s="756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</row>
    <row r="22" spans="1:30" ht="14.45" customHeight="1">
      <c r="A22" s="1347"/>
      <c r="B22" s="1343"/>
      <c r="C22" s="756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</row>
    <row r="23" spans="1:30" ht="14.45" customHeight="1">
      <c r="A23" s="1347"/>
      <c r="B23" s="1344" t="s">
        <v>18</v>
      </c>
      <c r="C23" s="756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</row>
    <row r="24" spans="1:30" ht="14.45" customHeight="1">
      <c r="A24" s="1347"/>
      <c r="B24" s="1344"/>
      <c r="C24" s="756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</row>
    <row r="25" spans="1:30" ht="14.45" customHeight="1">
      <c r="A25" s="1347"/>
      <c r="B25" s="1344"/>
      <c r="C25" s="756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</row>
    <row r="26" spans="1:30" ht="14.45" customHeight="1">
      <c r="A26" s="1347"/>
      <c r="B26" s="1345" t="s">
        <v>48</v>
      </c>
      <c r="C26" s="760" t="s">
        <v>33</v>
      </c>
      <c r="D26" s="761">
        <v>13795</v>
      </c>
      <c r="E26" s="761">
        <v>20508</v>
      </c>
      <c r="F26" s="761">
        <v>20127</v>
      </c>
      <c r="G26" s="761">
        <v>25322</v>
      </c>
      <c r="H26" s="761">
        <v>33088</v>
      </c>
      <c r="I26" s="761">
        <v>31361</v>
      </c>
      <c r="J26" s="761">
        <v>31308</v>
      </c>
      <c r="K26" s="761">
        <v>26395</v>
      </c>
      <c r="L26" s="761">
        <v>24925</v>
      </c>
      <c r="M26" s="761">
        <v>27690</v>
      </c>
      <c r="N26" s="761">
        <v>23434</v>
      </c>
      <c r="O26" s="761">
        <v>31487</v>
      </c>
      <c r="P26" s="761">
        <v>16147</v>
      </c>
      <c r="Q26" s="761">
        <v>25492</v>
      </c>
      <c r="R26" s="761">
        <v>20717</v>
      </c>
      <c r="S26" s="761">
        <v>27156</v>
      </c>
      <c r="T26" s="761">
        <v>28581</v>
      </c>
      <c r="U26" s="761">
        <v>26779</v>
      </c>
      <c r="V26" s="761">
        <v>27905</v>
      </c>
      <c r="W26" s="761">
        <v>24329</v>
      </c>
      <c r="X26" s="761">
        <v>28683</v>
      </c>
      <c r="Y26" s="761">
        <v>30012</v>
      </c>
      <c r="Z26" s="761">
        <v>29929</v>
      </c>
      <c r="AA26" s="761">
        <v>57258</v>
      </c>
      <c r="AB26" s="761">
        <v>42448</v>
      </c>
      <c r="AC26" s="761">
        <v>49661</v>
      </c>
      <c r="AD26" s="761">
        <v>29027</v>
      </c>
    </row>
    <row r="27" spans="1:30" ht="14.45" customHeight="1">
      <c r="A27" s="1347"/>
      <c r="B27" s="1345"/>
      <c r="C27" s="757" t="s">
        <v>32</v>
      </c>
      <c r="D27" s="761">
        <v>14931.689999999999</v>
      </c>
      <c r="E27" s="761">
        <v>33313.273000000001</v>
      </c>
      <c r="F27" s="761">
        <v>23143.88</v>
      </c>
      <c r="G27" s="761">
        <v>32666.420999999998</v>
      </c>
      <c r="H27" s="761">
        <v>47599.665000000001</v>
      </c>
      <c r="I27" s="761">
        <v>33632.898999999998</v>
      </c>
      <c r="J27" s="761">
        <v>41773.381999999998</v>
      </c>
      <c r="K27" s="761">
        <v>27023.142</v>
      </c>
      <c r="L27" s="761">
        <v>26009.48</v>
      </c>
      <c r="M27" s="761">
        <v>29231.677</v>
      </c>
      <c r="N27" s="761">
        <v>38894.938999999998</v>
      </c>
      <c r="O27" s="761">
        <v>86800.858999999997</v>
      </c>
      <c r="P27" s="761">
        <v>14551.799000000001</v>
      </c>
      <c r="Q27" s="761">
        <v>23837.001</v>
      </c>
      <c r="R27" s="761">
        <v>25308.482</v>
      </c>
      <c r="S27" s="761">
        <v>37244.502</v>
      </c>
      <c r="T27" s="761">
        <v>35984.868999999999</v>
      </c>
      <c r="U27" s="761">
        <v>34928.762999999999</v>
      </c>
      <c r="V27" s="761">
        <v>80080.703999999998</v>
      </c>
      <c r="W27" s="761">
        <v>76549.05799999999</v>
      </c>
      <c r="X27" s="761">
        <v>72364.547999999995</v>
      </c>
      <c r="Y27" s="761">
        <v>85226.962999999989</v>
      </c>
      <c r="Z27" s="761">
        <v>83239.3</v>
      </c>
      <c r="AA27" s="761">
        <v>190577.74399999998</v>
      </c>
      <c r="AB27" s="761">
        <v>27719.124</v>
      </c>
      <c r="AC27" s="761">
        <v>55035.268000000004</v>
      </c>
      <c r="AD27" s="761">
        <v>46867.998</v>
      </c>
    </row>
    <row r="28" spans="1:30" ht="14.45" customHeight="1" thickBot="1">
      <c r="A28" s="1348"/>
      <c r="B28" s="1346"/>
      <c r="C28" s="766" t="s">
        <v>31</v>
      </c>
      <c r="D28" s="765">
        <v>13239.361369426</v>
      </c>
      <c r="E28" s="765">
        <v>29580.660945175001</v>
      </c>
      <c r="F28" s="765">
        <v>20387.263981619002</v>
      </c>
      <c r="G28" s="765">
        <v>29092.398432651004</v>
      </c>
      <c r="H28" s="765">
        <v>40933.243467111999</v>
      </c>
      <c r="I28" s="765">
        <v>28273.581942293</v>
      </c>
      <c r="J28" s="765">
        <v>36130.168364222001</v>
      </c>
      <c r="K28" s="765">
        <v>22730.750557968</v>
      </c>
      <c r="L28" s="765">
        <v>22121.44133786</v>
      </c>
      <c r="M28" s="765">
        <v>25399.193822861998</v>
      </c>
      <c r="N28" s="765">
        <v>34314.049476450004</v>
      </c>
      <c r="O28" s="765">
        <v>79116.981321486994</v>
      </c>
      <c r="P28" s="765">
        <v>12402.426638770001</v>
      </c>
      <c r="Q28" s="765">
        <v>19827.156088849999</v>
      </c>
      <c r="R28" s="765">
        <v>21045.233053388001</v>
      </c>
      <c r="S28" s="765">
        <v>30089.591342877</v>
      </c>
      <c r="T28" s="765">
        <v>28142.880796830999</v>
      </c>
      <c r="U28" s="765">
        <v>27717.007620205</v>
      </c>
      <c r="V28" s="765">
        <v>73669.285791268994</v>
      </c>
      <c r="W28" s="765">
        <v>71628.575352567001</v>
      </c>
      <c r="X28" s="765">
        <v>65275.625735477995</v>
      </c>
      <c r="Y28" s="765">
        <v>78306.143939000001</v>
      </c>
      <c r="Z28" s="765">
        <v>76089.682755688002</v>
      </c>
      <c r="AA28" s="765">
        <v>170746.13124650798</v>
      </c>
      <c r="AB28" s="765">
        <v>15834.470941299</v>
      </c>
      <c r="AC28" s="765">
        <v>41245.896709612003</v>
      </c>
      <c r="AD28" s="765">
        <v>36255.132276766999</v>
      </c>
    </row>
    <row r="29" spans="1:30" ht="14.45" customHeight="1" thickTop="1">
      <c r="A29" s="1349" t="s">
        <v>177</v>
      </c>
      <c r="B29" s="1350" t="s">
        <v>48</v>
      </c>
      <c r="C29" s="767" t="s">
        <v>33</v>
      </c>
      <c r="D29" s="768">
        <v>13870</v>
      </c>
      <c r="E29" s="768">
        <v>20663</v>
      </c>
      <c r="F29" s="768">
        <v>20240</v>
      </c>
      <c r="G29" s="768">
        <v>25431</v>
      </c>
      <c r="H29" s="768">
        <v>33246</v>
      </c>
      <c r="I29" s="768">
        <v>31497</v>
      </c>
      <c r="J29" s="768">
        <v>31413</v>
      </c>
      <c r="K29" s="768">
        <v>26464</v>
      </c>
      <c r="L29" s="768">
        <v>25035</v>
      </c>
      <c r="M29" s="768">
        <v>27798</v>
      </c>
      <c r="N29" s="768">
        <v>23516</v>
      </c>
      <c r="O29" s="768">
        <v>31934</v>
      </c>
      <c r="P29" s="768">
        <v>16291</v>
      </c>
      <c r="Q29" s="768">
        <v>25686</v>
      </c>
      <c r="R29" s="768">
        <v>20837</v>
      </c>
      <c r="S29" s="768">
        <v>27300</v>
      </c>
      <c r="T29" s="768">
        <v>28693</v>
      </c>
      <c r="U29" s="768">
        <v>26887</v>
      </c>
      <c r="V29" s="768">
        <v>28000</v>
      </c>
      <c r="W29" s="768">
        <v>24400</v>
      </c>
      <c r="X29" s="768">
        <v>28790</v>
      </c>
      <c r="Y29" s="768">
        <v>30142</v>
      </c>
      <c r="Z29" s="768">
        <v>30033</v>
      </c>
      <c r="AA29" s="768">
        <v>57370</v>
      </c>
      <c r="AB29" s="768">
        <v>42517</v>
      </c>
      <c r="AC29" s="768">
        <v>49792</v>
      </c>
      <c r="AD29" s="768">
        <v>29115</v>
      </c>
    </row>
    <row r="30" spans="1:30" ht="14.45" customHeight="1">
      <c r="A30" s="1347"/>
      <c r="B30" s="1350"/>
      <c r="C30" s="767" t="s">
        <v>32</v>
      </c>
      <c r="D30" s="768">
        <v>25973.500999999997</v>
      </c>
      <c r="E30" s="768">
        <v>50834.953000000001</v>
      </c>
      <c r="F30" s="768">
        <v>34787.862999999998</v>
      </c>
      <c r="G30" s="768">
        <v>47837.683999999994</v>
      </c>
      <c r="H30" s="768">
        <v>66339.375</v>
      </c>
      <c r="I30" s="768">
        <v>67354.084999999992</v>
      </c>
      <c r="J30" s="768">
        <v>68788.335999999996</v>
      </c>
      <c r="K30" s="768">
        <v>46397.368000000002</v>
      </c>
      <c r="L30" s="768">
        <v>68755.418000000005</v>
      </c>
      <c r="M30" s="768">
        <v>50328.690999999999</v>
      </c>
      <c r="N30" s="768">
        <v>55042.076999999997</v>
      </c>
      <c r="O30" s="768">
        <v>112641.55099999999</v>
      </c>
      <c r="P30" s="768">
        <v>22465.285000000003</v>
      </c>
      <c r="Q30" s="768">
        <v>33559.32</v>
      </c>
      <c r="R30" s="768">
        <v>44093.86</v>
      </c>
      <c r="S30" s="768">
        <v>72771.700000000012</v>
      </c>
      <c r="T30" s="768">
        <v>58136.720999999998</v>
      </c>
      <c r="U30" s="768">
        <v>59518.871999999996</v>
      </c>
      <c r="V30" s="768">
        <v>99823.247000000003</v>
      </c>
      <c r="W30" s="768">
        <v>87340.233999999997</v>
      </c>
      <c r="X30" s="768">
        <v>129196.912</v>
      </c>
      <c r="Y30" s="768">
        <v>140232.09999999998</v>
      </c>
      <c r="Z30" s="768">
        <v>139169.76699999999</v>
      </c>
      <c r="AA30" s="768">
        <v>241893.65499999997</v>
      </c>
      <c r="AB30" s="768">
        <v>68852.233999999997</v>
      </c>
      <c r="AC30" s="768">
        <v>125685.12300000002</v>
      </c>
      <c r="AD30" s="768">
        <v>184325.81</v>
      </c>
    </row>
    <row r="31" spans="1:30" ht="14.45" customHeight="1">
      <c r="A31" s="1347"/>
      <c r="B31" s="1350"/>
      <c r="C31" s="767" t="s">
        <v>31</v>
      </c>
      <c r="D31" s="768">
        <v>23652.307449122</v>
      </c>
      <c r="E31" s="768">
        <v>45972.472162842001</v>
      </c>
      <c r="F31" s="768">
        <v>31104.049286265003</v>
      </c>
      <c r="G31" s="768">
        <v>43804.766809856999</v>
      </c>
      <c r="H31" s="768">
        <v>57349.989743621998</v>
      </c>
      <c r="I31" s="768">
        <v>57238.095992214003</v>
      </c>
      <c r="J31" s="768">
        <v>60561.771694520998</v>
      </c>
      <c r="K31" s="768">
        <v>40842.420336943003</v>
      </c>
      <c r="L31" s="768">
        <v>63486.224733619005</v>
      </c>
      <c r="M31" s="768">
        <v>45229.258116719997</v>
      </c>
      <c r="N31" s="768">
        <v>49129.061519237002</v>
      </c>
      <c r="O31" s="768">
        <v>102439.293928047</v>
      </c>
      <c r="P31" s="768">
        <v>20117.618414217002</v>
      </c>
      <c r="Q31" s="768">
        <v>29087.266962397</v>
      </c>
      <c r="R31" s="768">
        <v>38328.223269359005</v>
      </c>
      <c r="S31" s="768">
        <v>62377.903067257997</v>
      </c>
      <c r="T31" s="768">
        <v>47202.225547062</v>
      </c>
      <c r="U31" s="768">
        <v>50104.633406210996</v>
      </c>
      <c r="V31" s="768">
        <v>92359.211555551999</v>
      </c>
      <c r="W31" s="768">
        <v>81627.029781015008</v>
      </c>
      <c r="X31" s="768">
        <v>118740.05945421899</v>
      </c>
      <c r="Y31" s="768">
        <v>128776.446457948</v>
      </c>
      <c r="Z31" s="768">
        <v>128541.776456113</v>
      </c>
      <c r="AA31" s="768">
        <v>219304.93601159198</v>
      </c>
      <c r="AB31" s="768">
        <v>54381.822952361996</v>
      </c>
      <c r="AC31" s="768">
        <v>100132.791271479</v>
      </c>
      <c r="AD31" s="768">
        <v>170683.43032748299</v>
      </c>
    </row>
    <row r="32" spans="1:30" ht="14.45" customHeight="1">
      <c r="A32" s="1347"/>
      <c r="B32" s="1351" t="s">
        <v>172</v>
      </c>
      <c r="C32" s="767" t="s">
        <v>33</v>
      </c>
      <c r="D32" s="768">
        <v>924.66666666666663</v>
      </c>
      <c r="E32" s="768">
        <v>939.22727272727275</v>
      </c>
      <c r="F32" s="768">
        <v>1124.4444444444443</v>
      </c>
      <c r="G32" s="768">
        <v>1211</v>
      </c>
      <c r="H32" s="768">
        <v>1511.1818181818182</v>
      </c>
      <c r="I32" s="768">
        <v>1574.85</v>
      </c>
      <c r="J32" s="768">
        <v>1427.8636363636363</v>
      </c>
      <c r="K32" s="768">
        <v>1323.2</v>
      </c>
      <c r="L32" s="768">
        <v>1317.6315789473683</v>
      </c>
      <c r="M32" s="768">
        <v>1263.5454545454545</v>
      </c>
      <c r="N32" s="768">
        <v>1175.8</v>
      </c>
      <c r="O32" s="768">
        <v>1596.7</v>
      </c>
      <c r="P32" s="768">
        <v>1018.1875</v>
      </c>
      <c r="Q32" s="768">
        <v>1167.5454545454545</v>
      </c>
      <c r="R32" s="768">
        <v>1157.6111111111111</v>
      </c>
      <c r="S32" s="768">
        <v>1240.909090909091</v>
      </c>
      <c r="T32" s="768">
        <v>1434.65</v>
      </c>
      <c r="U32" s="768">
        <v>1344.35</v>
      </c>
      <c r="V32" s="768">
        <v>1333.3333333333333</v>
      </c>
      <c r="W32" s="768">
        <v>1355.5555555555557</v>
      </c>
      <c r="X32" s="768">
        <v>1370.952380952381</v>
      </c>
      <c r="Y32" s="768">
        <v>1435.3333333333333</v>
      </c>
      <c r="Z32" s="768">
        <v>1501.65</v>
      </c>
      <c r="AA32" s="768">
        <v>3019.4736842105262</v>
      </c>
      <c r="AB32" s="768">
        <v>2501</v>
      </c>
      <c r="AC32" s="768">
        <v>2164.8695652173915</v>
      </c>
      <c r="AD32" s="768">
        <v>1712.6470588235295</v>
      </c>
    </row>
    <row r="33" spans="1:30" ht="14.45" customHeight="1">
      <c r="A33" s="1347"/>
      <c r="B33" s="1351"/>
      <c r="C33" s="767" t="s">
        <v>32</v>
      </c>
      <c r="D33" s="768">
        <v>1731.5667333333331</v>
      </c>
      <c r="E33" s="768">
        <v>2310.679681818182</v>
      </c>
      <c r="F33" s="768">
        <v>1932.6590555555554</v>
      </c>
      <c r="G33" s="768">
        <v>2277.9849523809521</v>
      </c>
      <c r="H33" s="768">
        <v>3015.4261363636365</v>
      </c>
      <c r="I33" s="768">
        <v>3367.7042499999998</v>
      </c>
      <c r="J33" s="768">
        <v>3126.7425454545451</v>
      </c>
      <c r="K33" s="768">
        <v>2319.8684000000003</v>
      </c>
      <c r="L33" s="768">
        <v>3618.7062105263162</v>
      </c>
      <c r="M33" s="768">
        <v>2287.6677727272727</v>
      </c>
      <c r="N33" s="768">
        <v>2752.10385</v>
      </c>
      <c r="O33" s="768">
        <v>5632.07755</v>
      </c>
      <c r="P33" s="768">
        <v>1404.0803125000002</v>
      </c>
      <c r="Q33" s="768">
        <v>1525.4236363636364</v>
      </c>
      <c r="R33" s="768">
        <v>2449.6588888888891</v>
      </c>
      <c r="S33" s="768">
        <v>3307.8045454545459</v>
      </c>
      <c r="T33" s="768">
        <v>2906.8360499999999</v>
      </c>
      <c r="U33" s="768">
        <v>2975.9435999999996</v>
      </c>
      <c r="V33" s="768">
        <v>4753.4879523809523</v>
      </c>
      <c r="W33" s="768">
        <v>4852.2352222222216</v>
      </c>
      <c r="X33" s="768">
        <v>6152.2339047619043</v>
      </c>
      <c r="Y33" s="768">
        <v>6677.7190476190463</v>
      </c>
      <c r="Z33" s="768">
        <v>6958.4883499999996</v>
      </c>
      <c r="AA33" s="768">
        <v>12731.244999999999</v>
      </c>
      <c r="AB33" s="768">
        <v>4050.1314117647057</v>
      </c>
      <c r="AC33" s="768">
        <v>5464.570565217392</v>
      </c>
      <c r="AD33" s="768">
        <v>10842.694705882353</v>
      </c>
    </row>
    <row r="34" spans="1:30" ht="14.45" customHeight="1" thickBot="1">
      <c r="A34" s="1348"/>
      <c r="B34" s="1352"/>
      <c r="C34" s="769" t="s">
        <v>31</v>
      </c>
      <c r="D34" s="770">
        <v>1576.8204966081332</v>
      </c>
      <c r="E34" s="770">
        <v>2089.6578255837271</v>
      </c>
      <c r="F34" s="770">
        <v>1728.0027381258335</v>
      </c>
      <c r="G34" s="770">
        <v>2085.9412766598571</v>
      </c>
      <c r="H34" s="770">
        <v>2606.8177156191819</v>
      </c>
      <c r="I34" s="770">
        <v>2861.9047996107001</v>
      </c>
      <c r="J34" s="770">
        <v>2752.8078042964089</v>
      </c>
      <c r="K34" s="770">
        <v>2042.1210168471503</v>
      </c>
      <c r="L34" s="770">
        <v>3341.3802491378424</v>
      </c>
      <c r="M34" s="770">
        <v>2055.8753689418181</v>
      </c>
      <c r="N34" s="770">
        <v>2456.4530759618501</v>
      </c>
      <c r="O34" s="770">
        <v>5121.9646964023505</v>
      </c>
      <c r="P34" s="770">
        <v>1257.3511508885626</v>
      </c>
      <c r="Q34" s="770">
        <v>1322.1484982907727</v>
      </c>
      <c r="R34" s="770">
        <v>2129.3457371866116</v>
      </c>
      <c r="S34" s="770">
        <v>2835.3592303299088</v>
      </c>
      <c r="T34" s="770">
        <v>2360.1112773530999</v>
      </c>
      <c r="U34" s="770">
        <v>2505.2316703105498</v>
      </c>
      <c r="V34" s="770">
        <v>4398.0576931215237</v>
      </c>
      <c r="W34" s="770">
        <v>4534.8349878341669</v>
      </c>
      <c r="X34" s="770">
        <v>5654.2885454389998</v>
      </c>
      <c r="Y34" s="770">
        <v>6132.2117360927614</v>
      </c>
      <c r="Z34" s="770">
        <v>6427.0888228056501</v>
      </c>
      <c r="AA34" s="770">
        <v>11542.365053241683</v>
      </c>
      <c r="AB34" s="770">
        <v>3198.9307619036467</v>
      </c>
      <c r="AC34" s="770">
        <v>4353.599620499087</v>
      </c>
      <c r="AD34" s="770">
        <v>10040.201783969587</v>
      </c>
    </row>
    <row r="35" spans="1:30" ht="14.45" customHeight="1" thickTop="1">
      <c r="C35" s="757" t="s">
        <v>336</v>
      </c>
      <c r="D35" s="761">
        <v>15</v>
      </c>
      <c r="E35" s="761">
        <v>22</v>
      </c>
      <c r="F35" s="761">
        <v>18</v>
      </c>
      <c r="G35" s="761">
        <v>21</v>
      </c>
      <c r="H35" s="761">
        <v>22</v>
      </c>
      <c r="I35" s="761">
        <v>20</v>
      </c>
      <c r="J35" s="761">
        <v>22</v>
      </c>
      <c r="K35" s="761">
        <v>20</v>
      </c>
      <c r="L35" s="761">
        <v>19</v>
      </c>
      <c r="M35" s="761">
        <v>22</v>
      </c>
      <c r="N35" s="761">
        <v>20</v>
      </c>
      <c r="O35" s="761">
        <v>20</v>
      </c>
      <c r="P35" s="761">
        <v>16</v>
      </c>
      <c r="Q35" s="761">
        <v>22</v>
      </c>
      <c r="R35" s="761">
        <v>18</v>
      </c>
      <c r="S35" s="761">
        <v>22</v>
      </c>
      <c r="T35" s="761">
        <v>20</v>
      </c>
      <c r="U35" s="761">
        <v>20</v>
      </c>
      <c r="V35" s="761">
        <v>21</v>
      </c>
      <c r="W35" s="761">
        <v>18</v>
      </c>
      <c r="X35" s="761">
        <v>21</v>
      </c>
      <c r="Y35" s="761">
        <v>21</v>
      </c>
      <c r="Z35" s="761">
        <v>20</v>
      </c>
      <c r="AA35" s="761">
        <v>19</v>
      </c>
      <c r="AB35" s="761">
        <v>17</v>
      </c>
      <c r="AC35" s="761">
        <v>23</v>
      </c>
      <c r="AD35" s="761">
        <v>17</v>
      </c>
    </row>
    <row r="36" spans="1:30">
      <c r="A36" s="2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</row>
    <row r="37" spans="1:30">
      <c r="A37" s="2"/>
      <c r="D37" s="764" t="s">
        <v>1524</v>
      </c>
      <c r="E37" s="764" t="s">
        <v>1574</v>
      </c>
      <c r="F37" s="764" t="s">
        <v>1630</v>
      </c>
      <c r="G37" s="764" t="s">
        <v>1660</v>
      </c>
      <c r="H37" s="764" t="s">
        <v>1724</v>
      </c>
      <c r="I37" s="764" t="s">
        <v>1755</v>
      </c>
      <c r="J37" s="764" t="s">
        <v>1884</v>
      </c>
      <c r="K37" s="764" t="s">
        <v>1944</v>
      </c>
      <c r="L37" s="764" t="s">
        <v>1988</v>
      </c>
      <c r="M37" s="764" t="s">
        <v>2012</v>
      </c>
      <c r="N37" s="764" t="s">
        <v>2133</v>
      </c>
      <c r="O37" s="764" t="s">
        <v>2302</v>
      </c>
      <c r="P37" s="764" t="s">
        <v>2524</v>
      </c>
    </row>
    <row r="38" spans="1:30" ht="19.5" customHeight="1">
      <c r="A38" s="544" t="s">
        <v>175</v>
      </c>
      <c r="B38" s="1341" t="s">
        <v>31</v>
      </c>
      <c r="C38" s="1342"/>
      <c r="D38" s="31">
        <v>7126.3913094099998</v>
      </c>
      <c r="E38" s="31">
        <v>3177.4359690000001</v>
      </c>
      <c r="F38" s="31">
        <v>3402.3085999999998</v>
      </c>
      <c r="G38" s="31">
        <v>1785.9169340000001</v>
      </c>
      <c r="H38" s="31">
        <v>1865.0537633230001</v>
      </c>
      <c r="I38" s="31">
        <v>3196.7702300000001</v>
      </c>
      <c r="J38" s="31">
        <v>35497.777549999999</v>
      </c>
      <c r="K38" s="31">
        <v>26245.779146699999</v>
      </c>
      <c r="L38" s="31">
        <v>34569.098359000003</v>
      </c>
      <c r="M38" s="31">
        <v>31750.429387</v>
      </c>
      <c r="N38" s="31">
        <v>28470.35</v>
      </c>
      <c r="O38" s="31">
        <v>26601.664100000002</v>
      </c>
      <c r="P38" s="31">
        <v>114538.30828749</v>
      </c>
    </row>
    <row r="39" spans="1:30" ht="22.5" customHeight="1">
      <c r="A39" s="544" t="s">
        <v>174</v>
      </c>
      <c r="B39" s="1341" t="s">
        <v>31</v>
      </c>
      <c r="C39" s="1342"/>
      <c r="D39" s="31">
        <v>10156.598906561001</v>
      </c>
      <c r="E39" s="31">
        <v>29110.875755380999</v>
      </c>
      <c r="F39" s="31">
        <v>15657.036150231001</v>
      </c>
      <c r="G39" s="31">
        <v>20601.708852005999</v>
      </c>
      <c r="H39" s="31">
        <v>16824.87200096</v>
      </c>
      <c r="I39" s="31">
        <v>6801.6841984480006</v>
      </c>
      <c r="J39" s="31">
        <v>17966.656168740999</v>
      </c>
      <c r="K39" s="31">
        <v>24224.523372248001</v>
      </c>
      <c r="L39" s="31">
        <v>17882.995341424998</v>
      </c>
      <c r="M39" s="31">
        <v>16808.375378083998</v>
      </c>
      <c r="N39" s="31">
        <v>10077.002011062999</v>
      </c>
      <c r="O39" s="31">
        <v>32285.230461866999</v>
      </c>
      <c r="P39" s="31">
        <v>19889.989763226</v>
      </c>
    </row>
    <row r="40" spans="1:30" ht="19.5" customHeight="1">
      <c r="A40" s="544" t="s">
        <v>1484</v>
      </c>
      <c r="B40" s="1341" t="s">
        <v>31</v>
      </c>
      <c r="C40" s="1342"/>
      <c r="D40" s="31">
        <v>21045.233053388001</v>
      </c>
      <c r="E40" s="31">
        <v>30089.591342877</v>
      </c>
      <c r="F40" s="31">
        <v>28142.880796830999</v>
      </c>
      <c r="G40" s="31">
        <v>27717.007620205</v>
      </c>
      <c r="H40" s="31">
        <v>73669.285791268994</v>
      </c>
      <c r="I40" s="31">
        <v>71628.575352567001</v>
      </c>
      <c r="J40" s="31">
        <v>65275.625735477995</v>
      </c>
      <c r="K40" s="31">
        <v>78306.143939000001</v>
      </c>
      <c r="L40" s="31">
        <v>76089.682755688002</v>
      </c>
      <c r="M40" s="31">
        <v>170746.13124650798</v>
      </c>
      <c r="N40" s="31">
        <v>15834.470941299</v>
      </c>
      <c r="O40" s="31">
        <v>41245.896709612003</v>
      </c>
      <c r="P40" s="31">
        <v>36255.132276766999</v>
      </c>
    </row>
    <row r="41" spans="1:30" ht="19.5" customHeight="1">
      <c r="A41" s="1025" t="s">
        <v>177</v>
      </c>
      <c r="B41" s="1356" t="s">
        <v>31</v>
      </c>
      <c r="C41" s="1357"/>
      <c r="D41" s="772">
        <v>38328.223269359005</v>
      </c>
      <c r="E41" s="772">
        <v>62377.903067257997</v>
      </c>
      <c r="F41" s="772">
        <v>47202.225547062</v>
      </c>
      <c r="G41" s="772">
        <v>50104.633406210996</v>
      </c>
      <c r="H41" s="772">
        <v>92359.211555551999</v>
      </c>
      <c r="I41" s="772">
        <v>81627.029781015008</v>
      </c>
      <c r="J41" s="772">
        <v>118740.05945421899</v>
      </c>
      <c r="K41" s="772">
        <v>128776.446457948</v>
      </c>
      <c r="L41" s="772">
        <v>128541.776456113</v>
      </c>
      <c r="M41" s="772">
        <v>219304.93601159198</v>
      </c>
      <c r="N41" s="772">
        <v>54381.822952361996</v>
      </c>
      <c r="O41" s="772">
        <v>100132.791271479</v>
      </c>
      <c r="P41" s="772">
        <v>170683.43032748299</v>
      </c>
    </row>
    <row r="43" spans="1:30" ht="15.75" thickBot="1"/>
    <row r="44" spans="1:30" ht="42.75" thickBot="1">
      <c r="A44" s="1279" t="s">
        <v>1748</v>
      </c>
      <c r="B44" s="1279" t="s">
        <v>19</v>
      </c>
      <c r="C44" s="1276"/>
      <c r="D44" s="1333" t="s">
        <v>230</v>
      </c>
      <c r="E44" s="1333"/>
      <c r="F44" s="1333"/>
      <c r="G44" s="212" t="s">
        <v>1760</v>
      </c>
      <c r="H44" s="1333" t="s">
        <v>231</v>
      </c>
      <c r="I44" s="1333"/>
    </row>
    <row r="45" spans="1:30" ht="35.25" thickBot="1">
      <c r="A45" s="1355"/>
      <c r="B45" s="1355"/>
      <c r="C45" s="1358"/>
      <c r="D45" s="356" t="s">
        <v>2528</v>
      </c>
      <c r="E45" s="356" t="s">
        <v>2305</v>
      </c>
      <c r="F45" s="773" t="s">
        <v>2533</v>
      </c>
      <c r="G45" s="438" t="s">
        <v>2526</v>
      </c>
      <c r="H45" s="774" t="s">
        <v>2233</v>
      </c>
      <c r="I45" s="356" t="s">
        <v>333</v>
      </c>
    </row>
    <row r="46" spans="1:30" ht="17.25">
      <c r="A46" s="1263" t="s">
        <v>175</v>
      </c>
      <c r="B46" s="1273" t="s">
        <v>18</v>
      </c>
      <c r="C46" s="173" t="s">
        <v>180</v>
      </c>
      <c r="D46" s="174">
        <v>20</v>
      </c>
      <c r="E46" s="174">
        <v>22</v>
      </c>
      <c r="F46" s="174">
        <v>10</v>
      </c>
      <c r="G46" s="175">
        <v>53</v>
      </c>
      <c r="H46" s="177">
        <v>-9.0909090909090939E-2</v>
      </c>
      <c r="I46" s="345">
        <v>1</v>
      </c>
    </row>
    <row r="47" spans="1:30" ht="17.25">
      <c r="A47" s="1263"/>
      <c r="B47" s="1273"/>
      <c r="C47" s="173" t="s">
        <v>2168</v>
      </c>
      <c r="D47" s="178">
        <v>114668.85</v>
      </c>
      <c r="E47" s="178">
        <v>26821.633999999998</v>
      </c>
      <c r="F47" s="178">
        <v>7775.4629999999997</v>
      </c>
      <c r="G47" s="179">
        <v>170384.484</v>
      </c>
      <c r="H47" s="177">
        <v>3.2752372953862547</v>
      </c>
      <c r="I47" s="345">
        <v>13.747526931836729</v>
      </c>
    </row>
    <row r="48" spans="1:30" ht="18" thickBot="1">
      <c r="A48" s="1263"/>
      <c r="B48" s="1275"/>
      <c r="C48" s="371" t="s">
        <v>2169</v>
      </c>
      <c r="D48" s="211">
        <v>114538.30828749</v>
      </c>
      <c r="E48" s="211">
        <v>26601.664100000002</v>
      </c>
      <c r="F48" s="211">
        <v>7126.3913094099998</v>
      </c>
      <c r="G48" s="453">
        <v>169610.32238749001</v>
      </c>
      <c r="H48" s="181">
        <v>3.3056820752612239</v>
      </c>
      <c r="I48" s="180">
        <v>15.072413556107787</v>
      </c>
    </row>
    <row r="49" spans="1:9" ht="17.25">
      <c r="A49" s="1263" t="s">
        <v>174</v>
      </c>
      <c r="B49" s="1360" t="s">
        <v>17</v>
      </c>
      <c r="C49" s="173" t="s">
        <v>180</v>
      </c>
      <c r="D49" s="174">
        <v>11</v>
      </c>
      <c r="E49" s="174">
        <v>13</v>
      </c>
      <c r="F49" s="174">
        <v>17</v>
      </c>
      <c r="G49" s="175">
        <v>42</v>
      </c>
      <c r="H49" s="177">
        <v>-0.15384615384615385</v>
      </c>
      <c r="I49" s="345">
        <v>-0.3529411764705882</v>
      </c>
    </row>
    <row r="50" spans="1:9" ht="17.25">
      <c r="A50" s="1263"/>
      <c r="B50" s="1273"/>
      <c r="C50" s="173" t="s">
        <v>2168</v>
      </c>
      <c r="D50" s="178">
        <v>4378</v>
      </c>
      <c r="E50" s="178">
        <v>5723.9</v>
      </c>
      <c r="F50" s="178">
        <v>6697.45</v>
      </c>
      <c r="G50" s="179">
        <v>14669.9</v>
      </c>
      <c r="H50" s="177">
        <v>-0.23513688219570572</v>
      </c>
      <c r="I50" s="345">
        <v>-0.34631837490388129</v>
      </c>
    </row>
    <row r="51" spans="1:9" ht="17.25">
      <c r="A51" s="1263"/>
      <c r="B51" s="1273"/>
      <c r="C51" s="173" t="s">
        <v>2169</v>
      </c>
      <c r="D51" s="178">
        <v>4390.8</v>
      </c>
      <c r="E51" s="178">
        <v>5722.5709999999999</v>
      </c>
      <c r="F51" s="178">
        <v>6389.3945475</v>
      </c>
      <c r="G51" s="179">
        <v>14655.771000000001</v>
      </c>
      <c r="H51" s="177">
        <v>-0.23272249483667384</v>
      </c>
      <c r="I51" s="345">
        <v>-0.31279873744563114</v>
      </c>
    </row>
    <row r="52" spans="1:9" ht="17.25">
      <c r="A52" s="1263"/>
      <c r="B52" s="1273" t="s">
        <v>18</v>
      </c>
      <c r="C52" s="173" t="s">
        <v>180</v>
      </c>
      <c r="D52" s="174">
        <v>57</v>
      </c>
      <c r="E52" s="174">
        <v>96</v>
      </c>
      <c r="F52" s="174">
        <v>93</v>
      </c>
      <c r="G52" s="175">
        <v>193</v>
      </c>
      <c r="H52" s="177">
        <v>-0.40625</v>
      </c>
      <c r="I52" s="345">
        <v>-0.38709677419354838</v>
      </c>
    </row>
    <row r="53" spans="1:9" ht="17.25">
      <c r="A53" s="1263"/>
      <c r="B53" s="1273"/>
      <c r="C53" s="173" t="s">
        <v>2168</v>
      </c>
      <c r="D53" s="178">
        <v>18410.962</v>
      </c>
      <c r="E53" s="178">
        <v>38104.321000000004</v>
      </c>
      <c r="F53" s="178">
        <v>4312.4650000000001</v>
      </c>
      <c r="G53" s="179">
        <v>64186.393000000004</v>
      </c>
      <c r="H53" s="177">
        <v>-0.51682744851955253</v>
      </c>
      <c r="I53" s="345">
        <v>3.2692432286406961</v>
      </c>
    </row>
    <row r="54" spans="1:9" ht="18" thickBot="1">
      <c r="A54" s="1263"/>
      <c r="B54" s="1275"/>
      <c r="C54" s="371" t="s">
        <v>2169</v>
      </c>
      <c r="D54" s="211">
        <v>15499.189763226001</v>
      </c>
      <c r="E54" s="211">
        <v>26562.659461866999</v>
      </c>
      <c r="F54" s="211">
        <v>3767.2043590610001</v>
      </c>
      <c r="G54" s="453">
        <v>47596.451236155997</v>
      </c>
      <c r="H54" s="181">
        <v>-0.41650459414741847</v>
      </c>
      <c r="I54" s="180">
        <v>3.1142418318631577</v>
      </c>
    </row>
    <row r="55" spans="1:9" ht="17.25">
      <c r="A55" s="1263" t="s">
        <v>1484</v>
      </c>
      <c r="B55" s="1360" t="s">
        <v>17</v>
      </c>
      <c r="C55" s="173" t="s">
        <v>180</v>
      </c>
      <c r="D55" s="178">
        <v>714</v>
      </c>
      <c r="E55" s="178">
        <v>2092</v>
      </c>
      <c r="F55" s="178">
        <v>2009</v>
      </c>
      <c r="G55" s="179">
        <v>5036</v>
      </c>
      <c r="H55" s="177">
        <v>-0.65869980879541101</v>
      </c>
      <c r="I55" s="345">
        <v>-0.64459930313588854</v>
      </c>
    </row>
    <row r="56" spans="1:9" ht="17.25">
      <c r="A56" s="1263"/>
      <c r="B56" s="1273"/>
      <c r="C56" s="173" t="s">
        <v>2168</v>
      </c>
      <c r="D56" s="178">
        <v>165.405</v>
      </c>
      <c r="E56" s="178">
        <v>1808.3720000000001</v>
      </c>
      <c r="F56" s="178">
        <v>4527.0330000000004</v>
      </c>
      <c r="G56" s="179">
        <v>2846.2270000000003</v>
      </c>
      <c r="H56" s="177">
        <v>-0.90853375301099548</v>
      </c>
      <c r="I56" s="345">
        <v>-0.96346282432666164</v>
      </c>
    </row>
    <row r="57" spans="1:9" ht="17.25">
      <c r="A57" s="1263"/>
      <c r="B57" s="1273"/>
      <c r="C57" s="173" t="s">
        <v>2169</v>
      </c>
      <c r="D57" s="178">
        <v>147.74608704299999</v>
      </c>
      <c r="E57" s="178">
        <v>1718.2368087899999</v>
      </c>
      <c r="F57" s="178">
        <v>3889.5192807230001</v>
      </c>
      <c r="G57" s="179">
        <v>2698.9525247060001</v>
      </c>
      <c r="H57" s="177">
        <v>-0.9140129659153069</v>
      </c>
      <c r="I57" s="345">
        <v>-0.96201430655576126</v>
      </c>
    </row>
    <row r="58" spans="1:9" ht="17.25">
      <c r="A58" s="1263"/>
      <c r="B58" s="1273" t="s">
        <v>18</v>
      </c>
      <c r="C58" s="173" t="s">
        <v>180</v>
      </c>
      <c r="D58" s="178">
        <v>28313</v>
      </c>
      <c r="E58" s="178">
        <v>47569</v>
      </c>
      <c r="F58" s="178">
        <v>18708</v>
      </c>
      <c r="G58" s="179">
        <v>116100</v>
      </c>
      <c r="H58" s="177">
        <v>-0.40480144632008241</v>
      </c>
      <c r="I58" s="345">
        <v>0.51341672011973483</v>
      </c>
    </row>
    <row r="59" spans="1:9" ht="17.25">
      <c r="A59" s="1263"/>
      <c r="B59" s="1273"/>
      <c r="C59" s="173" t="s">
        <v>2168</v>
      </c>
      <c r="D59" s="178">
        <v>46702.593000000001</v>
      </c>
      <c r="E59" s="178">
        <v>53226.896000000001</v>
      </c>
      <c r="F59" s="178">
        <v>20781.449000000001</v>
      </c>
      <c r="G59" s="179">
        <v>126776.163</v>
      </c>
      <c r="H59" s="177">
        <v>-0.12257530478576095</v>
      </c>
      <c r="I59" s="345">
        <v>1.2473213008390318</v>
      </c>
    </row>
    <row r="60" spans="1:9" ht="18" thickBot="1">
      <c r="A60" s="1264"/>
      <c r="B60" s="1275"/>
      <c r="C60" s="371" t="s">
        <v>2169</v>
      </c>
      <c r="D60" s="211">
        <v>36107.386189723999</v>
      </c>
      <c r="E60" s="211">
        <v>39527.659900822</v>
      </c>
      <c r="F60" s="211">
        <v>17155.713772665</v>
      </c>
      <c r="G60" s="453">
        <v>90636.547402972006</v>
      </c>
      <c r="H60" s="181">
        <v>-8.6528616155870042E-2</v>
      </c>
      <c r="I60" s="345">
        <v>1.1046857430820269</v>
      </c>
    </row>
    <row r="61" spans="1:9" ht="17.25">
      <c r="A61" s="1284" t="s">
        <v>48</v>
      </c>
      <c r="B61" s="1284"/>
      <c r="C61" s="173" t="s">
        <v>180</v>
      </c>
      <c r="D61" s="325">
        <v>29115</v>
      </c>
      <c r="E61" s="325">
        <v>49792</v>
      </c>
      <c r="F61" s="325">
        <v>20837</v>
      </c>
      <c r="G61" s="367">
        <v>121424</v>
      </c>
      <c r="H61" s="452">
        <v>-0.41526751285347041</v>
      </c>
      <c r="I61" s="195">
        <v>0.39727407976196183</v>
      </c>
    </row>
    <row r="62" spans="1:9" ht="17.25">
      <c r="A62" s="1284"/>
      <c r="B62" s="1284"/>
      <c r="C62" s="173" t="s">
        <v>2168</v>
      </c>
      <c r="D62" s="325">
        <v>184325.81</v>
      </c>
      <c r="E62" s="325">
        <v>125685.12300000002</v>
      </c>
      <c r="F62" s="325">
        <v>44093.86</v>
      </c>
      <c r="G62" s="367">
        <v>378863.16700000002</v>
      </c>
      <c r="H62" s="452">
        <v>0.46656824292561638</v>
      </c>
      <c r="I62" s="451">
        <v>3.1803056026394607</v>
      </c>
    </row>
    <row r="63" spans="1:9" ht="18" thickBot="1">
      <c r="A63" s="1286"/>
      <c r="B63" s="1286"/>
      <c r="C63" s="371" t="s">
        <v>2169</v>
      </c>
      <c r="D63" s="365">
        <v>170683.43032748299</v>
      </c>
      <c r="E63" s="365">
        <v>100132.791271479</v>
      </c>
      <c r="F63" s="365">
        <v>38328.223269359005</v>
      </c>
      <c r="G63" s="364">
        <v>325198.04455132398</v>
      </c>
      <c r="H63" s="183">
        <v>0.70457078206007284</v>
      </c>
      <c r="I63" s="182">
        <v>3.453204864936529</v>
      </c>
    </row>
    <row r="64" spans="1:9" ht="17.25">
      <c r="A64" s="1289" t="s">
        <v>172</v>
      </c>
      <c r="B64" s="1289"/>
      <c r="C64" s="184" t="s">
        <v>180</v>
      </c>
      <c r="D64" s="362">
        <v>1712.6470588235295</v>
      </c>
      <c r="E64" s="362">
        <v>2164.8695652173915</v>
      </c>
      <c r="F64" s="362">
        <v>1157.6111111111111</v>
      </c>
      <c r="G64" s="361">
        <v>6378.5166240409217</v>
      </c>
      <c r="H64" s="186">
        <v>-0.2088913409194012</v>
      </c>
      <c r="I64" s="450">
        <v>0.47946667268913634</v>
      </c>
    </row>
    <row r="65" spans="1:9" ht="17.25">
      <c r="A65" s="1291"/>
      <c r="B65" s="1291"/>
      <c r="C65" s="184" t="s">
        <v>2168</v>
      </c>
      <c r="D65" s="362">
        <v>10842.694705882353</v>
      </c>
      <c r="E65" s="362">
        <v>5464.570565217392</v>
      </c>
      <c r="F65" s="362">
        <v>2449.6588888888891</v>
      </c>
      <c r="G65" s="361">
        <v>20357.396682864452</v>
      </c>
      <c r="H65" s="186">
        <v>0.98418056395818709</v>
      </c>
      <c r="I65" s="450">
        <v>3.4262059322064875</v>
      </c>
    </row>
    <row r="66" spans="1:9" ht="18" thickBot="1">
      <c r="A66" s="1359"/>
      <c r="B66" s="1359"/>
      <c r="C66" s="187" t="s">
        <v>2169</v>
      </c>
      <c r="D66" s="316">
        <v>10040.201783969587</v>
      </c>
      <c r="E66" s="316">
        <v>4353.599620499087</v>
      </c>
      <c r="F66" s="316">
        <v>2129.3457371866116</v>
      </c>
      <c r="G66" s="359">
        <v>17592.73216637232</v>
      </c>
      <c r="H66" s="189">
        <v>1.3061839992577453</v>
      </c>
      <c r="I66" s="188">
        <v>3.7151580922857361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29"/>
  <sheetViews>
    <sheetView rightToLeft="1" workbookViewId="0">
      <selection activeCell="W20" sqref="W20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26" width="7.42578125" style="2" customWidth="1"/>
    <col min="27" max="27" width="8.85546875" style="2" customWidth="1"/>
    <col min="28" max="29" width="7.42578125" style="2" customWidth="1"/>
    <col min="30" max="30" width="9" style="2" customWidth="1"/>
    <col min="31" max="16384" width="9.140625" style="2"/>
  </cols>
  <sheetData>
    <row r="1" spans="1:30" ht="21" customHeight="1" thickBot="1">
      <c r="A1" s="775"/>
      <c r="B1" s="775" t="s">
        <v>19</v>
      </c>
      <c r="C1" s="775" t="s">
        <v>1768</v>
      </c>
      <c r="D1" s="771" t="s">
        <v>34</v>
      </c>
      <c r="E1" s="771" t="s">
        <v>35</v>
      </c>
      <c r="F1" s="771" t="s">
        <v>36</v>
      </c>
      <c r="G1" s="771" t="s">
        <v>37</v>
      </c>
      <c r="H1" s="771" t="s">
        <v>38</v>
      </c>
      <c r="I1" s="771" t="s">
        <v>39</v>
      </c>
      <c r="J1" s="771" t="s">
        <v>40</v>
      </c>
      <c r="K1" s="771" t="s">
        <v>41</v>
      </c>
      <c r="L1" s="771" t="s">
        <v>42</v>
      </c>
      <c r="M1" s="771" t="s">
        <v>43</v>
      </c>
      <c r="N1" s="771" t="s">
        <v>44</v>
      </c>
      <c r="O1" s="771" t="s">
        <v>169</v>
      </c>
      <c r="P1" s="771" t="s">
        <v>176</v>
      </c>
      <c r="Q1" s="771" t="s">
        <v>1493</v>
      </c>
      <c r="R1" s="771" t="s">
        <v>1524</v>
      </c>
      <c r="S1" s="771" t="s">
        <v>1574</v>
      </c>
      <c r="T1" s="771" t="s">
        <v>1630</v>
      </c>
      <c r="U1" s="771" t="s">
        <v>1660</v>
      </c>
      <c r="V1" s="771" t="s">
        <v>1724</v>
      </c>
      <c r="W1" s="771" t="s">
        <v>1755</v>
      </c>
      <c r="X1" s="771" t="s">
        <v>1884</v>
      </c>
      <c r="Y1" s="771" t="s">
        <v>1944</v>
      </c>
      <c r="Z1" s="771" t="s">
        <v>1988</v>
      </c>
      <c r="AA1" s="771" t="s">
        <v>2012</v>
      </c>
      <c r="AB1" s="771" t="s">
        <v>2133</v>
      </c>
      <c r="AC1" s="771" t="s">
        <v>2302</v>
      </c>
      <c r="AD1" s="771" t="s">
        <v>2524</v>
      </c>
    </row>
    <row r="2" spans="1:30" ht="20.100000000000001" customHeight="1">
      <c r="A2" s="1361" t="s">
        <v>2234</v>
      </c>
      <c r="B2" s="525" t="s">
        <v>17</v>
      </c>
      <c r="C2" s="758" t="s">
        <v>295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</row>
    <row r="3" spans="1:30" ht="20.100000000000001" customHeight="1" thickBot="1">
      <c r="A3" s="1362"/>
      <c r="B3" s="776" t="s">
        <v>18</v>
      </c>
      <c r="C3" s="777" t="s">
        <v>147</v>
      </c>
      <c r="D3" s="778">
        <v>23503.253000000001</v>
      </c>
      <c r="E3" s="778">
        <v>35115.351000000002</v>
      </c>
      <c r="F3" s="778">
        <v>27086.106</v>
      </c>
      <c r="G3" s="778">
        <v>38018.097000000002</v>
      </c>
      <c r="H3" s="778">
        <v>60844.748</v>
      </c>
      <c r="I3" s="778">
        <v>59948.576000000001</v>
      </c>
      <c r="J3" s="778">
        <v>63180.673999999999</v>
      </c>
      <c r="K3" s="778">
        <v>32909.976999999999</v>
      </c>
      <c r="L3" s="778">
        <v>36819.71</v>
      </c>
      <c r="M3" s="778">
        <v>40253.097000000002</v>
      </c>
      <c r="N3" s="778">
        <v>51670.017999999996</v>
      </c>
      <c r="O3" s="778">
        <v>88425.907000000007</v>
      </c>
      <c r="P3" s="778">
        <v>21688.38</v>
      </c>
      <c r="Q3" s="778">
        <v>31301.534</v>
      </c>
      <c r="R3" s="778">
        <v>32869.377</v>
      </c>
      <c r="S3" s="778">
        <v>49136.088000000003</v>
      </c>
      <c r="T3" s="778">
        <v>50779.203999999998</v>
      </c>
      <c r="U3" s="778">
        <v>52333.311999999998</v>
      </c>
      <c r="V3" s="778">
        <v>93050.387000000002</v>
      </c>
      <c r="W3" s="778">
        <v>84221.850999999995</v>
      </c>
      <c r="X3" s="778">
        <v>125848.364</v>
      </c>
      <c r="Y3" s="778">
        <v>132183.783</v>
      </c>
      <c r="Z3" s="778">
        <v>126580.454</v>
      </c>
      <c r="AA3" s="778">
        <v>219789.296</v>
      </c>
      <c r="AB3" s="778">
        <v>63411.784</v>
      </c>
      <c r="AC3" s="778">
        <v>118152.851</v>
      </c>
      <c r="AD3" s="778">
        <v>179782.405</v>
      </c>
    </row>
    <row r="4" spans="1:30" ht="20.100000000000001" customHeight="1" thickTop="1">
      <c r="A4" s="1361" t="s">
        <v>2235</v>
      </c>
      <c r="B4" s="547" t="s">
        <v>17</v>
      </c>
      <c r="C4" s="758" t="s">
        <v>295</v>
      </c>
      <c r="D4" s="759">
        <v>2480.7089755779998</v>
      </c>
      <c r="E4" s="759">
        <v>15035.372660122001</v>
      </c>
      <c r="F4" s="759">
        <v>7582.7044634989998</v>
      </c>
      <c r="G4" s="759">
        <v>9723.8396897629991</v>
      </c>
      <c r="H4" s="759">
        <v>5368.4151643490004</v>
      </c>
      <c r="I4" s="759">
        <v>7255.5731581350001</v>
      </c>
      <c r="J4" s="759">
        <v>5527.7041527459996</v>
      </c>
      <c r="K4" s="759">
        <v>13454.481557731</v>
      </c>
      <c r="L4" s="759">
        <v>31911.549952515001</v>
      </c>
      <c r="M4" s="759">
        <v>10141.411461326001</v>
      </c>
      <c r="N4" s="759">
        <v>3368.9299215000001</v>
      </c>
      <c r="O4" s="759">
        <v>24089.453798710001</v>
      </c>
      <c r="P4" s="759">
        <v>764.93145736500003</v>
      </c>
      <c r="Q4" s="759">
        <v>2247.7571648779999</v>
      </c>
      <c r="R4" s="759">
        <v>10278.913828223</v>
      </c>
      <c r="S4" s="759">
        <v>23186.224492271002</v>
      </c>
      <c r="T4" s="759">
        <v>7024.9186570080001</v>
      </c>
      <c r="U4" s="759">
        <v>7147.5868909009996</v>
      </c>
      <c r="V4" s="759">
        <v>6697.0504204870003</v>
      </c>
      <c r="W4" s="759">
        <v>2966.1117462940001</v>
      </c>
      <c r="X4" s="759">
        <v>3145.8129471799998</v>
      </c>
      <c r="Y4" s="759">
        <v>7989.4762783850001</v>
      </c>
      <c r="Z4" s="759">
        <v>12348.957485209001</v>
      </c>
      <c r="AA4" s="759">
        <v>22011.072315635</v>
      </c>
      <c r="AB4" s="759">
        <v>5375.3696288729998</v>
      </c>
      <c r="AC4" s="759">
        <v>7440.8078087900003</v>
      </c>
      <c r="AD4" s="759">
        <v>4538.5460870429997</v>
      </c>
    </row>
    <row r="5" spans="1:30" ht="20.100000000000001" customHeight="1" thickBot="1">
      <c r="A5" s="1362"/>
      <c r="B5" s="776" t="s">
        <v>18</v>
      </c>
      <c r="C5" s="777" t="s">
        <v>147</v>
      </c>
      <c r="D5" s="778">
        <v>21171.598473544</v>
      </c>
      <c r="E5" s="778">
        <v>30937.099502720001</v>
      </c>
      <c r="F5" s="778">
        <v>23521.344822766001</v>
      </c>
      <c r="G5" s="778">
        <v>34080.927120093998</v>
      </c>
      <c r="H5" s="778">
        <v>51981.574579273001</v>
      </c>
      <c r="I5" s="778">
        <v>49982.522834078998</v>
      </c>
      <c r="J5" s="778">
        <v>55034.067541775003</v>
      </c>
      <c r="K5" s="778">
        <v>27387.938779212</v>
      </c>
      <c r="L5" s="778">
        <v>31574.674781104</v>
      </c>
      <c r="M5" s="778">
        <v>35087.846655394002</v>
      </c>
      <c r="N5" s="778">
        <v>45760.131597737003</v>
      </c>
      <c r="O5" s="778">
        <v>78349.840129336997</v>
      </c>
      <c r="P5" s="778">
        <v>19352.686956852001</v>
      </c>
      <c r="Q5" s="778">
        <v>26839.509797519</v>
      </c>
      <c r="R5" s="778">
        <v>28049.309441136</v>
      </c>
      <c r="S5" s="778">
        <v>39191.678574987003</v>
      </c>
      <c r="T5" s="778">
        <v>40177.306890054002</v>
      </c>
      <c r="U5" s="778">
        <v>42957.046515310001</v>
      </c>
      <c r="V5" s="778">
        <v>85662.161135065006</v>
      </c>
      <c r="W5" s="778">
        <v>78660.918034721006</v>
      </c>
      <c r="X5" s="778">
        <v>115594.246507039</v>
      </c>
      <c r="Y5" s="778">
        <v>120786.970179563</v>
      </c>
      <c r="Z5" s="778">
        <v>116192.818970904</v>
      </c>
      <c r="AA5" s="778">
        <v>197293.863695957</v>
      </c>
      <c r="AB5" s="778">
        <v>49006.453323488997</v>
      </c>
      <c r="AC5" s="778">
        <v>92691.983462688993</v>
      </c>
      <c r="AD5" s="778">
        <v>166144.88424044001</v>
      </c>
    </row>
    <row r="6" spans="1:30" ht="20.100000000000001" customHeight="1" thickTop="1">
      <c r="A6" s="1361" t="s">
        <v>180</v>
      </c>
      <c r="B6" s="525" t="s">
        <v>17</v>
      </c>
      <c r="C6" s="756" t="s">
        <v>295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</row>
    <row r="7" spans="1:30" ht="20.100000000000001" customHeight="1" thickBot="1">
      <c r="A7" s="1362"/>
      <c r="B7" s="776" t="s">
        <v>18</v>
      </c>
      <c r="C7" s="777" t="s">
        <v>147</v>
      </c>
      <c r="D7" s="778">
        <v>11987</v>
      </c>
      <c r="E7" s="778">
        <v>17537</v>
      </c>
      <c r="F7" s="778">
        <v>17061</v>
      </c>
      <c r="G7" s="778">
        <v>21147</v>
      </c>
      <c r="H7" s="778">
        <v>29112</v>
      </c>
      <c r="I7" s="778">
        <v>27892</v>
      </c>
      <c r="J7" s="778">
        <v>27718</v>
      </c>
      <c r="K7" s="778">
        <v>23976</v>
      </c>
      <c r="L7" s="778">
        <v>22825</v>
      </c>
      <c r="M7" s="778">
        <v>25874</v>
      </c>
      <c r="N7" s="778">
        <v>21320</v>
      </c>
      <c r="O7" s="778">
        <v>27891</v>
      </c>
      <c r="P7" s="778">
        <v>14720</v>
      </c>
      <c r="Q7" s="778">
        <v>23496</v>
      </c>
      <c r="R7" s="778">
        <v>18811</v>
      </c>
      <c r="S7" s="778">
        <v>24597</v>
      </c>
      <c r="T7" s="778">
        <v>26718</v>
      </c>
      <c r="U7" s="778">
        <v>24833</v>
      </c>
      <c r="V7" s="778">
        <v>25112</v>
      </c>
      <c r="W7" s="778">
        <v>22340</v>
      </c>
      <c r="X7" s="778">
        <v>25495</v>
      </c>
      <c r="Y7" s="778">
        <v>27165</v>
      </c>
      <c r="Z7" s="778">
        <v>26864</v>
      </c>
      <c r="AA7" s="778">
        <v>53138</v>
      </c>
      <c r="AB7" s="778">
        <v>40269</v>
      </c>
      <c r="AC7" s="778">
        <v>47687</v>
      </c>
      <c r="AD7" s="778">
        <v>28390</v>
      </c>
    </row>
    <row r="8" spans="1:30" ht="20.100000000000001" customHeight="1" thickTop="1">
      <c r="A8" s="1363" t="s">
        <v>48</v>
      </c>
      <c r="B8" s="1363"/>
      <c r="C8" s="799" t="s">
        <v>2168</v>
      </c>
      <c r="D8" s="615">
        <v>25973.501</v>
      </c>
      <c r="E8" s="615">
        <v>50834.953000000001</v>
      </c>
      <c r="F8" s="615">
        <v>34787.862999999998</v>
      </c>
      <c r="G8" s="615">
        <v>47837.684000000001</v>
      </c>
      <c r="H8" s="615">
        <v>66339.375</v>
      </c>
      <c r="I8" s="615">
        <v>67354.085000000006</v>
      </c>
      <c r="J8" s="615">
        <v>68788.335999999996</v>
      </c>
      <c r="K8" s="615">
        <v>46397.368000000002</v>
      </c>
      <c r="L8" s="615">
        <v>68755.418000000005</v>
      </c>
      <c r="M8" s="615">
        <v>50328.690999999999</v>
      </c>
      <c r="N8" s="615">
        <v>55042.076999999997</v>
      </c>
      <c r="O8" s="615">
        <v>112641.55100000001</v>
      </c>
      <c r="P8" s="615">
        <v>22465.285</v>
      </c>
      <c r="Q8" s="615">
        <v>33559.32</v>
      </c>
      <c r="R8" s="615">
        <v>44093.86</v>
      </c>
      <c r="S8" s="615">
        <v>72771.700000000012</v>
      </c>
      <c r="T8" s="615">
        <v>58136.720999999998</v>
      </c>
      <c r="U8" s="615">
        <v>59518.871999999996</v>
      </c>
      <c r="V8" s="615">
        <v>99823.247000000003</v>
      </c>
      <c r="W8" s="615">
        <v>87340.233999999997</v>
      </c>
      <c r="X8" s="615">
        <v>129196.912</v>
      </c>
      <c r="Y8" s="615">
        <v>140232.1</v>
      </c>
      <c r="Z8" s="615">
        <v>139169.76699999999</v>
      </c>
      <c r="AA8" s="615">
        <v>241893.655</v>
      </c>
      <c r="AB8" s="615">
        <v>68852.233999999997</v>
      </c>
      <c r="AC8" s="615">
        <v>125685.12299999999</v>
      </c>
      <c r="AD8" s="615">
        <v>184325.81</v>
      </c>
    </row>
    <row r="9" spans="1:30" ht="20.100000000000001" customHeight="1">
      <c r="A9" s="1364"/>
      <c r="B9" s="1364"/>
      <c r="C9" s="800" t="s">
        <v>2236</v>
      </c>
      <c r="D9" s="615">
        <v>23652.307449122</v>
      </c>
      <c r="E9" s="615">
        <v>45972.472162842001</v>
      </c>
      <c r="F9" s="615">
        <v>31104.049286264999</v>
      </c>
      <c r="G9" s="615">
        <v>43804.766809856999</v>
      </c>
      <c r="H9" s="615">
        <v>57349.989743622005</v>
      </c>
      <c r="I9" s="615">
        <v>57238.095992213995</v>
      </c>
      <c r="J9" s="615">
        <v>60561.771694521005</v>
      </c>
      <c r="K9" s="615">
        <v>40842.420336943003</v>
      </c>
      <c r="L9" s="615">
        <v>63486.224733619005</v>
      </c>
      <c r="M9" s="615">
        <v>45229.258116720004</v>
      </c>
      <c r="N9" s="615">
        <v>49129.061519237002</v>
      </c>
      <c r="O9" s="615">
        <v>102439.293928047</v>
      </c>
      <c r="P9" s="615">
        <v>20117.618414217002</v>
      </c>
      <c r="Q9" s="615">
        <v>29087.266962397</v>
      </c>
      <c r="R9" s="615">
        <v>38328.223269358998</v>
      </c>
      <c r="S9" s="615">
        <v>62377.903067258005</v>
      </c>
      <c r="T9" s="615">
        <v>47202.225547062</v>
      </c>
      <c r="U9" s="615">
        <v>50104.633406211004</v>
      </c>
      <c r="V9" s="615">
        <v>92359.211555551999</v>
      </c>
      <c r="W9" s="615">
        <v>81627.029781015008</v>
      </c>
      <c r="X9" s="615">
        <v>118740.05945421901</v>
      </c>
      <c r="Y9" s="615">
        <v>128776.446457948</v>
      </c>
      <c r="Z9" s="615">
        <v>128541.776456113</v>
      </c>
      <c r="AA9" s="615">
        <v>219304.93601159198</v>
      </c>
      <c r="AB9" s="615">
        <v>54381.822952361996</v>
      </c>
      <c r="AC9" s="615">
        <v>100132.791271479</v>
      </c>
      <c r="AD9" s="615">
        <v>170683.43032748302</v>
      </c>
    </row>
    <row r="10" spans="1:30" ht="20.100000000000001" customHeight="1" thickBot="1">
      <c r="A10" s="1362"/>
      <c r="B10" s="1362"/>
      <c r="C10" s="801" t="s">
        <v>180</v>
      </c>
      <c r="D10" s="802">
        <v>13870</v>
      </c>
      <c r="E10" s="802">
        <v>20663</v>
      </c>
      <c r="F10" s="802">
        <v>20240</v>
      </c>
      <c r="G10" s="802">
        <v>25431</v>
      </c>
      <c r="H10" s="802">
        <v>33246</v>
      </c>
      <c r="I10" s="802">
        <v>31497</v>
      </c>
      <c r="J10" s="802">
        <v>31413</v>
      </c>
      <c r="K10" s="802">
        <v>26464</v>
      </c>
      <c r="L10" s="802">
        <v>25035</v>
      </c>
      <c r="M10" s="802">
        <v>27798</v>
      </c>
      <c r="N10" s="802">
        <v>23516</v>
      </c>
      <c r="O10" s="802">
        <v>31934</v>
      </c>
      <c r="P10" s="802">
        <v>16291</v>
      </c>
      <c r="Q10" s="802">
        <v>25686</v>
      </c>
      <c r="R10" s="802">
        <v>20837</v>
      </c>
      <c r="S10" s="802">
        <v>27300</v>
      </c>
      <c r="T10" s="802">
        <v>28693</v>
      </c>
      <c r="U10" s="802">
        <v>26887</v>
      </c>
      <c r="V10" s="802">
        <v>28000</v>
      </c>
      <c r="W10" s="802">
        <v>24400</v>
      </c>
      <c r="X10" s="802">
        <v>28790</v>
      </c>
      <c r="Y10" s="802">
        <v>30142</v>
      </c>
      <c r="Z10" s="802">
        <v>30033</v>
      </c>
      <c r="AA10" s="802">
        <v>57370</v>
      </c>
      <c r="AB10" s="802">
        <v>42517</v>
      </c>
      <c r="AC10" s="802">
        <v>49792</v>
      </c>
      <c r="AD10" s="802">
        <v>29115</v>
      </c>
    </row>
    <row r="11" spans="1:30" ht="20.100000000000001" customHeight="1" thickTop="1">
      <c r="A11" s="1363" t="s">
        <v>172</v>
      </c>
      <c r="B11" s="1363"/>
      <c r="C11" s="780" t="s">
        <v>178</v>
      </c>
      <c r="D11" s="781">
        <v>1731.5667333333333</v>
      </c>
      <c r="E11" s="781">
        <v>2310.679681818182</v>
      </c>
      <c r="F11" s="781">
        <v>1932.6590555555554</v>
      </c>
      <c r="G11" s="781">
        <v>2277.9849523809526</v>
      </c>
      <c r="H11" s="781">
        <v>3015.4261363636365</v>
      </c>
      <c r="I11" s="781">
        <v>3367.7042500000002</v>
      </c>
      <c r="J11" s="781">
        <v>3126.7425454545451</v>
      </c>
      <c r="K11" s="781">
        <v>2319.8684000000003</v>
      </c>
      <c r="L11" s="781">
        <v>3618.7062105263162</v>
      </c>
      <c r="M11" s="781">
        <v>2287.6677727272727</v>
      </c>
      <c r="N11" s="781">
        <v>2752.10385</v>
      </c>
      <c r="O11" s="781">
        <v>5632.07755</v>
      </c>
      <c r="P11" s="781">
        <v>1404.0803125</v>
      </c>
      <c r="Q11" s="781">
        <v>1525.4236363636364</v>
      </c>
      <c r="R11" s="781">
        <v>2449.6588888888891</v>
      </c>
      <c r="S11" s="781">
        <v>3307.8045454545459</v>
      </c>
      <c r="T11" s="781">
        <v>2906.8360499999999</v>
      </c>
      <c r="U11" s="781">
        <v>2975.9435999999996</v>
      </c>
      <c r="V11" s="781">
        <v>4753.4879523809523</v>
      </c>
      <c r="W11" s="781">
        <v>4852.2352222222216</v>
      </c>
      <c r="X11" s="781">
        <v>6152.2339047619043</v>
      </c>
      <c r="Y11" s="781">
        <v>6677.7190476190481</v>
      </c>
      <c r="Z11" s="781">
        <v>6958.4883499999996</v>
      </c>
      <c r="AA11" s="781">
        <v>12731.245000000001</v>
      </c>
      <c r="AB11" s="781">
        <v>4050.1314117647057</v>
      </c>
      <c r="AC11" s="781">
        <v>5464.570565217391</v>
      </c>
      <c r="AD11" s="781">
        <v>10842.694705882353</v>
      </c>
    </row>
    <row r="12" spans="1:30" ht="20.100000000000001" customHeight="1">
      <c r="A12" s="1364"/>
      <c r="B12" s="1364"/>
      <c r="C12" s="780" t="s">
        <v>31</v>
      </c>
      <c r="D12" s="781">
        <v>1576.8204966081332</v>
      </c>
      <c r="E12" s="781">
        <v>2089.6578255837271</v>
      </c>
      <c r="F12" s="781">
        <v>1728.0027381258333</v>
      </c>
      <c r="G12" s="781">
        <v>2085.9412766598571</v>
      </c>
      <c r="H12" s="781">
        <v>2606.8177156191819</v>
      </c>
      <c r="I12" s="781">
        <v>2861.9047996106997</v>
      </c>
      <c r="J12" s="781">
        <v>2752.8078042964094</v>
      </c>
      <c r="K12" s="781">
        <v>2042.1210168471503</v>
      </c>
      <c r="L12" s="781">
        <v>3341.3802491378424</v>
      </c>
      <c r="M12" s="781">
        <v>2055.8753689418186</v>
      </c>
      <c r="N12" s="781">
        <v>2456.4530759618501</v>
      </c>
      <c r="O12" s="781">
        <v>5121.9646964023505</v>
      </c>
      <c r="P12" s="781">
        <v>1257.3511508885626</v>
      </c>
      <c r="Q12" s="781">
        <v>1322.1484982907727</v>
      </c>
      <c r="R12" s="781">
        <v>2129.3457371866111</v>
      </c>
      <c r="S12" s="781">
        <v>2835.3592303299092</v>
      </c>
      <c r="T12" s="781">
        <v>2360.1112773530999</v>
      </c>
      <c r="U12" s="781">
        <v>2505.2316703105503</v>
      </c>
      <c r="V12" s="781">
        <v>4398.0576931215237</v>
      </c>
      <c r="W12" s="781">
        <v>4534.8349878341669</v>
      </c>
      <c r="X12" s="781">
        <v>5654.2885454390007</v>
      </c>
      <c r="Y12" s="781">
        <v>6132.2117360927614</v>
      </c>
      <c r="Z12" s="781">
        <v>6427.0888228056501</v>
      </c>
      <c r="AA12" s="781">
        <v>11542.365053241683</v>
      </c>
      <c r="AB12" s="781">
        <v>3198.9307619036467</v>
      </c>
      <c r="AC12" s="781">
        <v>4353.599620499087</v>
      </c>
      <c r="AD12" s="781">
        <v>10040.201783969589</v>
      </c>
    </row>
    <row r="13" spans="1:30" ht="20.100000000000001" customHeight="1" thickBot="1">
      <c r="A13" s="1362"/>
      <c r="B13" s="1362"/>
      <c r="C13" s="782" t="s">
        <v>180</v>
      </c>
      <c r="D13" s="783">
        <v>924.66666666666663</v>
      </c>
      <c r="E13" s="783">
        <v>939.22727272727275</v>
      </c>
      <c r="F13" s="783">
        <v>1124.4444444444443</v>
      </c>
      <c r="G13" s="783">
        <v>1211</v>
      </c>
      <c r="H13" s="783">
        <v>1511.1818181818182</v>
      </c>
      <c r="I13" s="783">
        <v>1574.85</v>
      </c>
      <c r="J13" s="783">
        <v>1427.8636363636363</v>
      </c>
      <c r="K13" s="783">
        <v>1323.2</v>
      </c>
      <c r="L13" s="783">
        <v>1317.6315789473683</v>
      </c>
      <c r="M13" s="783">
        <v>1263.5454545454545</v>
      </c>
      <c r="N13" s="783">
        <v>1175.8</v>
      </c>
      <c r="O13" s="783">
        <v>1596.7</v>
      </c>
      <c r="P13" s="783">
        <v>1018.1875</v>
      </c>
      <c r="Q13" s="783">
        <v>1167.5454545454545</v>
      </c>
      <c r="R13" s="783">
        <v>1157.6111111111111</v>
      </c>
      <c r="S13" s="783">
        <v>1240.909090909091</v>
      </c>
      <c r="T13" s="783">
        <v>1434.65</v>
      </c>
      <c r="U13" s="783">
        <v>1344.35</v>
      </c>
      <c r="V13" s="783">
        <v>1333.3333333333333</v>
      </c>
      <c r="W13" s="783">
        <v>1355.5555555555557</v>
      </c>
      <c r="X13" s="783">
        <v>1370.952380952381</v>
      </c>
      <c r="Y13" s="783">
        <v>1435.3333333333333</v>
      </c>
      <c r="Z13" s="783">
        <v>1501.65</v>
      </c>
      <c r="AA13" s="783">
        <v>3019.4736842105262</v>
      </c>
      <c r="AB13" s="783">
        <v>2501</v>
      </c>
      <c r="AC13" s="783">
        <v>2164.8695652173915</v>
      </c>
      <c r="AD13" s="783">
        <v>1712.6470588235295</v>
      </c>
    </row>
    <row r="14" spans="1:30" ht="15.75" thickTop="1">
      <c r="A14" s="27"/>
      <c r="C14" s="779" t="s">
        <v>336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</row>
    <row r="15" spans="1:30" ht="15.75" thickBot="1"/>
    <row r="16" spans="1:30" ht="63.75" thickBot="1">
      <c r="A16" s="1366"/>
      <c r="B16" s="1279" t="s">
        <v>19</v>
      </c>
      <c r="C16" s="1279" t="s">
        <v>1768</v>
      </c>
      <c r="D16" s="1333" t="s">
        <v>230</v>
      </c>
      <c r="E16" s="1333"/>
      <c r="F16" s="1334"/>
      <c r="G16" s="455" t="s">
        <v>2237</v>
      </c>
      <c r="H16" s="1333" t="s">
        <v>231</v>
      </c>
      <c r="I16" s="1333"/>
    </row>
    <row r="17" spans="1:9" ht="52.5" thickBot="1">
      <c r="A17" s="1367"/>
      <c r="B17" s="1355"/>
      <c r="C17" s="1355"/>
      <c r="D17" s="356" t="s">
        <v>2528</v>
      </c>
      <c r="E17" s="356" t="s">
        <v>2305</v>
      </c>
      <c r="F17" s="356" t="s">
        <v>2533</v>
      </c>
      <c r="G17" s="438" t="s">
        <v>2534</v>
      </c>
      <c r="H17" s="774" t="s">
        <v>232</v>
      </c>
      <c r="I17" s="356" t="s">
        <v>333</v>
      </c>
    </row>
    <row r="18" spans="1:9" ht="18" customHeight="1">
      <c r="A18" s="1284" t="s">
        <v>2239</v>
      </c>
      <c r="B18" s="331" t="s">
        <v>17</v>
      </c>
      <c r="C18" s="173" t="s">
        <v>295</v>
      </c>
      <c r="D18" s="178">
        <v>4543.4049999999997</v>
      </c>
      <c r="E18" s="784">
        <v>7532.2719999999999</v>
      </c>
      <c r="F18" s="178">
        <v>11224.483</v>
      </c>
      <c r="G18" s="179">
        <v>17516.127</v>
      </c>
      <c r="H18" s="177">
        <v>-0.39680816093736393</v>
      </c>
      <c r="I18" s="345">
        <v>-0.59522367310815127</v>
      </c>
    </row>
    <row r="19" spans="1:9" ht="18" customHeight="1" thickBot="1">
      <c r="A19" s="1286"/>
      <c r="B19" s="371" t="s">
        <v>18</v>
      </c>
      <c r="C19" s="371" t="s">
        <v>147</v>
      </c>
      <c r="D19" s="211">
        <v>179782.405</v>
      </c>
      <c r="E19" s="785">
        <v>118152.851</v>
      </c>
      <c r="F19" s="211">
        <v>32869.377</v>
      </c>
      <c r="G19" s="453">
        <v>361347.04000000004</v>
      </c>
      <c r="H19" s="181">
        <v>0.52160869143987054</v>
      </c>
      <c r="I19" s="180">
        <v>4.4696018424687516</v>
      </c>
    </row>
    <row r="20" spans="1:9" ht="18" customHeight="1">
      <c r="A20" s="1282" t="s">
        <v>2238</v>
      </c>
      <c r="B20" s="479" t="s">
        <v>17</v>
      </c>
      <c r="C20" s="173" t="s">
        <v>295</v>
      </c>
      <c r="D20" s="178">
        <v>4538.5460870429997</v>
      </c>
      <c r="E20" s="786">
        <v>7440.8078087900003</v>
      </c>
      <c r="F20" s="178">
        <v>10278.913828223</v>
      </c>
      <c r="G20" s="179">
        <v>17354.723524706002</v>
      </c>
      <c r="H20" s="787">
        <v>-0.39004659122071272</v>
      </c>
      <c r="I20" s="345">
        <v>-0.55846053747610647</v>
      </c>
    </row>
    <row r="21" spans="1:9" ht="18" customHeight="1" thickBot="1">
      <c r="A21" s="1286"/>
      <c r="B21" s="371" t="s">
        <v>18</v>
      </c>
      <c r="C21" s="371" t="s">
        <v>147</v>
      </c>
      <c r="D21" s="211">
        <v>166144.88424044001</v>
      </c>
      <c r="E21" s="785">
        <v>92691.983462688993</v>
      </c>
      <c r="F21" s="211">
        <v>28049.309441136</v>
      </c>
      <c r="G21" s="453">
        <v>307843.32102661801</v>
      </c>
      <c r="H21" s="181">
        <v>0.79244070559044388</v>
      </c>
      <c r="I21" s="180">
        <v>4.9233146038447044</v>
      </c>
    </row>
    <row r="22" spans="1:9" ht="18" customHeight="1">
      <c r="A22" s="1282" t="s">
        <v>180</v>
      </c>
      <c r="B22" s="479" t="s">
        <v>17</v>
      </c>
      <c r="C22" s="173" t="s">
        <v>295</v>
      </c>
      <c r="D22" s="178">
        <v>725</v>
      </c>
      <c r="E22" s="786">
        <v>2105</v>
      </c>
      <c r="F22" s="178">
        <v>2026</v>
      </c>
      <c r="G22" s="179">
        <v>5078</v>
      </c>
      <c r="H22" s="787">
        <v>-0.6555819477434679</v>
      </c>
      <c r="I22" s="345">
        <v>-0.64215202369200397</v>
      </c>
    </row>
    <row r="23" spans="1:9" ht="18" customHeight="1" thickBot="1">
      <c r="A23" s="1286"/>
      <c r="B23" s="371" t="s">
        <v>18</v>
      </c>
      <c r="C23" s="371" t="s">
        <v>147</v>
      </c>
      <c r="D23" s="211">
        <v>28390</v>
      </c>
      <c r="E23" s="785">
        <v>47687</v>
      </c>
      <c r="F23" s="211">
        <v>18811</v>
      </c>
      <c r="G23" s="453">
        <v>116346</v>
      </c>
      <c r="H23" s="181">
        <v>-0.40465955082097849</v>
      </c>
      <c r="I23" s="345">
        <v>0.50922332677688575</v>
      </c>
    </row>
    <row r="24" spans="1:9" ht="18" customHeight="1">
      <c r="A24" s="1281" t="s">
        <v>48</v>
      </c>
      <c r="B24" s="1282"/>
      <c r="C24" s="454" t="s">
        <v>2168</v>
      </c>
      <c r="D24" s="325">
        <v>184325.81</v>
      </c>
      <c r="E24" s="788">
        <v>125685.12299999999</v>
      </c>
      <c r="F24" s="325">
        <v>44093.86</v>
      </c>
      <c r="G24" s="367">
        <v>378863.16700000002</v>
      </c>
      <c r="H24" s="789">
        <v>0.46656824292561661</v>
      </c>
      <c r="I24" s="349">
        <v>3.1803056026394607</v>
      </c>
    </row>
    <row r="25" spans="1:9" ht="18" customHeight="1">
      <c r="A25" s="1283"/>
      <c r="B25" s="1284"/>
      <c r="C25" s="454" t="s">
        <v>2169</v>
      </c>
      <c r="D25" s="325">
        <v>170683.43032748302</v>
      </c>
      <c r="E25" s="790">
        <v>100132.791271479</v>
      </c>
      <c r="F25" s="325">
        <v>38328.223269358998</v>
      </c>
      <c r="G25" s="367">
        <v>325198.04455132398</v>
      </c>
      <c r="H25" s="324">
        <v>0.70457078206007306</v>
      </c>
      <c r="I25" s="339">
        <v>3.4532048649365308</v>
      </c>
    </row>
    <row r="26" spans="1:9" ht="18" customHeight="1" thickBot="1">
      <c r="A26" s="1285"/>
      <c r="B26" s="1286"/>
      <c r="C26" s="196" t="s">
        <v>180</v>
      </c>
      <c r="D26" s="365">
        <v>29115</v>
      </c>
      <c r="E26" s="791">
        <v>49792</v>
      </c>
      <c r="F26" s="365">
        <v>20837</v>
      </c>
      <c r="G26" s="364">
        <v>121424</v>
      </c>
      <c r="H26" s="792">
        <v>-0.41526751285347041</v>
      </c>
      <c r="I26" s="793">
        <v>0.39727407976196183</v>
      </c>
    </row>
    <row r="27" spans="1:9" ht="18" customHeight="1">
      <c r="A27" s="1288" t="s">
        <v>172</v>
      </c>
      <c r="B27" s="1289"/>
      <c r="C27" s="184" t="s">
        <v>2168</v>
      </c>
      <c r="D27" s="192">
        <v>10842.694705882353</v>
      </c>
      <c r="E27" s="794">
        <v>5464.570565217391</v>
      </c>
      <c r="F27" s="192">
        <v>2449.6588888888891</v>
      </c>
      <c r="G27" s="795">
        <v>20357.396682864448</v>
      </c>
      <c r="H27" s="796">
        <v>0.98418056395818732</v>
      </c>
      <c r="I27" s="450">
        <v>3.4262059322064875</v>
      </c>
    </row>
    <row r="28" spans="1:9" ht="18" customHeight="1">
      <c r="A28" s="1290"/>
      <c r="B28" s="1291"/>
      <c r="C28" s="184" t="s">
        <v>2169</v>
      </c>
      <c r="D28" s="192">
        <v>10040.201783969589</v>
      </c>
      <c r="E28" s="797">
        <v>4353.599620499087</v>
      </c>
      <c r="F28" s="192">
        <v>2129.3457371866111</v>
      </c>
      <c r="G28" s="795">
        <v>17592.732166372323</v>
      </c>
      <c r="H28" s="186">
        <v>1.3061839992577458</v>
      </c>
      <c r="I28" s="450">
        <v>3.7151580922857379</v>
      </c>
    </row>
    <row r="29" spans="1:9" ht="18" customHeight="1" thickBot="1">
      <c r="A29" s="1365"/>
      <c r="B29" s="1359"/>
      <c r="C29" s="187" t="s">
        <v>180</v>
      </c>
      <c r="D29" s="206">
        <v>1712.6470588235295</v>
      </c>
      <c r="E29" s="798">
        <v>2164.8695652173915</v>
      </c>
      <c r="F29" s="206">
        <v>1157.6111111111111</v>
      </c>
      <c r="G29" s="199">
        <v>6378.5166240409217</v>
      </c>
      <c r="H29" s="189">
        <v>-0.2088913409194012</v>
      </c>
      <c r="I29" s="188">
        <v>0.47946667268913634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D55"/>
  <sheetViews>
    <sheetView showGridLines="0" rightToLeft="1" zoomScaleNormal="100" workbookViewId="0">
      <selection activeCell="D50" sqref="D50"/>
    </sheetView>
  </sheetViews>
  <sheetFormatPr defaultColWidth="9.140625" defaultRowHeight="15"/>
  <cols>
    <col min="1" max="1" width="11.5703125" style="456" customWidth="1"/>
    <col min="2" max="2" width="10.42578125" style="456" customWidth="1"/>
    <col min="3" max="3" width="31.5703125" style="456" customWidth="1"/>
    <col min="4" max="7" width="7.85546875" style="456" customWidth="1"/>
    <col min="8" max="8" width="10.85546875" style="456" customWidth="1"/>
    <col min="9" max="9" width="10" style="456" customWidth="1"/>
    <col min="10" max="30" width="7.85546875" style="456" customWidth="1"/>
    <col min="31" max="16384" width="9.140625" style="456"/>
  </cols>
  <sheetData>
    <row r="1" spans="1:30" ht="22.5" customHeight="1">
      <c r="A1" s="1395" t="s">
        <v>332</v>
      </c>
      <c r="B1" s="1396"/>
      <c r="C1" s="1397"/>
    </row>
    <row r="2" spans="1:30" ht="21" customHeight="1" thickBot="1">
      <c r="A2" s="804" t="s">
        <v>19</v>
      </c>
      <c r="B2" s="805" t="s">
        <v>2172</v>
      </c>
      <c r="C2" s="806"/>
      <c r="D2" s="807" t="s">
        <v>34</v>
      </c>
      <c r="E2" s="807" t="s">
        <v>35</v>
      </c>
      <c r="F2" s="807" t="s">
        <v>36</v>
      </c>
      <c r="G2" s="807" t="s">
        <v>37</v>
      </c>
      <c r="H2" s="807" t="s">
        <v>38</v>
      </c>
      <c r="I2" s="807" t="s">
        <v>39</v>
      </c>
      <c r="J2" s="807" t="s">
        <v>40</v>
      </c>
      <c r="K2" s="807" t="s">
        <v>41</v>
      </c>
      <c r="L2" s="807" t="s">
        <v>42</v>
      </c>
      <c r="M2" s="807" t="s">
        <v>43</v>
      </c>
      <c r="N2" s="807" t="s">
        <v>44</v>
      </c>
      <c r="O2" s="807" t="s">
        <v>169</v>
      </c>
      <c r="P2" s="807" t="s">
        <v>176</v>
      </c>
      <c r="Q2" s="807" t="s">
        <v>1493</v>
      </c>
      <c r="R2" s="807" t="s">
        <v>1524</v>
      </c>
      <c r="S2" s="807" t="s">
        <v>1574</v>
      </c>
      <c r="T2" s="807" t="s">
        <v>1630</v>
      </c>
      <c r="U2" s="807" t="s">
        <v>1660</v>
      </c>
      <c r="V2" s="807" t="s">
        <v>1724</v>
      </c>
      <c r="W2" s="807" t="s">
        <v>1755</v>
      </c>
      <c r="X2" s="807" t="s">
        <v>1884</v>
      </c>
      <c r="Y2" s="807" t="s">
        <v>1944</v>
      </c>
      <c r="Z2" s="807" t="s">
        <v>1988</v>
      </c>
      <c r="AA2" s="807" t="s">
        <v>2012</v>
      </c>
      <c r="AB2" s="807" t="s">
        <v>2133</v>
      </c>
      <c r="AC2" s="807" t="s">
        <v>2302</v>
      </c>
      <c r="AD2" s="807" t="s">
        <v>2524</v>
      </c>
    </row>
    <row r="3" spans="1:30" ht="15" customHeight="1" thickTop="1">
      <c r="A3" s="1382" t="s">
        <v>22</v>
      </c>
      <c r="B3" s="1382" t="s">
        <v>205</v>
      </c>
      <c r="C3" s="815" t="s">
        <v>1480</v>
      </c>
      <c r="D3" s="816">
        <v>4.6349999999999998</v>
      </c>
      <c r="E3" s="816">
        <v>27.821999999999999</v>
      </c>
      <c r="F3" s="816">
        <v>6.1479999999999997</v>
      </c>
      <c r="G3" s="816">
        <v>3.7719999999999998</v>
      </c>
      <c r="H3" s="816">
        <v>8.4179999999999904</v>
      </c>
      <c r="I3" s="816">
        <v>22.832000000000001</v>
      </c>
      <c r="J3" s="816">
        <v>17.167999999999999</v>
      </c>
      <c r="K3" s="816">
        <v>23.04</v>
      </c>
      <c r="L3" s="816">
        <v>7.09</v>
      </c>
      <c r="M3" s="816">
        <v>14.403</v>
      </c>
      <c r="N3" s="816">
        <v>50.249000000000002</v>
      </c>
      <c r="O3" s="816">
        <v>230.572</v>
      </c>
      <c r="P3" s="816">
        <v>142.90100000000001</v>
      </c>
      <c r="Q3" s="816">
        <v>241.99</v>
      </c>
      <c r="R3" s="816">
        <v>731.42999999999904</v>
      </c>
      <c r="S3" s="816">
        <v>474.61799999999999</v>
      </c>
      <c r="T3" s="816">
        <v>182.721</v>
      </c>
      <c r="U3" s="816">
        <v>297.71600000000001</v>
      </c>
      <c r="V3" s="816">
        <v>692.85799999999904</v>
      </c>
      <c r="W3" s="816">
        <v>1054.2239999999999</v>
      </c>
      <c r="X3" s="816">
        <v>566.34400000000005</v>
      </c>
      <c r="Y3" s="816">
        <v>506.86499999999899</v>
      </c>
      <c r="Z3" s="816">
        <v>813.94299999999896</v>
      </c>
      <c r="AA3" s="816">
        <v>378.59199999999902</v>
      </c>
      <c r="AB3" s="816">
        <v>178.75899999999999</v>
      </c>
      <c r="AC3" s="816">
        <v>375.10799999999898</v>
      </c>
      <c r="AD3" s="816">
        <v>611.90899999999897</v>
      </c>
    </row>
    <row r="4" spans="1:30" ht="15" customHeight="1">
      <c r="A4" s="1383"/>
      <c r="B4" s="1383"/>
      <c r="C4" s="811" t="s">
        <v>1492</v>
      </c>
      <c r="D4" s="812">
        <v>14.62610394</v>
      </c>
      <c r="E4" s="812">
        <v>84.010247800000002</v>
      </c>
      <c r="F4" s="812">
        <v>20.014654</v>
      </c>
      <c r="G4" s="812">
        <v>13.038285999999999</v>
      </c>
      <c r="H4" s="812">
        <v>31.207307</v>
      </c>
      <c r="I4" s="812">
        <v>112.98848700000001</v>
      </c>
      <c r="J4" s="812">
        <v>105.323831</v>
      </c>
      <c r="K4" s="812">
        <v>124.126813</v>
      </c>
      <c r="L4" s="812">
        <v>23.946971000000001</v>
      </c>
      <c r="M4" s="812">
        <v>59.038539</v>
      </c>
      <c r="N4" s="812">
        <v>214.53831120000001</v>
      </c>
      <c r="O4" s="812">
        <v>1205.095255602</v>
      </c>
      <c r="P4" s="812">
        <v>1251.8446967970001</v>
      </c>
      <c r="Q4" s="812">
        <v>1713.2020516089999</v>
      </c>
      <c r="R4" s="812">
        <v>1859.5554959999999</v>
      </c>
      <c r="S4" s="812">
        <v>1130.243886</v>
      </c>
      <c r="T4" s="812">
        <v>283.071302</v>
      </c>
      <c r="U4" s="812">
        <v>470.11947900000001</v>
      </c>
      <c r="V4" s="812">
        <v>1847.2195220000001</v>
      </c>
      <c r="W4" s="812"/>
      <c r="X4" s="812">
        <v>1327.0036121999999</v>
      </c>
      <c r="Y4" s="812">
        <v>886.02321009199898</v>
      </c>
      <c r="Z4" s="812">
        <v>3544.3599242599998</v>
      </c>
      <c r="AA4" s="812">
        <v>1799.8687343239999</v>
      </c>
      <c r="AB4" s="812">
        <v>623.16681167599995</v>
      </c>
      <c r="AC4" s="812">
        <v>1919.068361764</v>
      </c>
      <c r="AD4" s="812">
        <v>2175.1704281560001</v>
      </c>
    </row>
    <row r="5" spans="1:30" ht="15" customHeight="1">
      <c r="A5" s="1383"/>
      <c r="B5" s="1385" t="s">
        <v>206</v>
      </c>
      <c r="C5" s="809" t="s">
        <v>1480</v>
      </c>
      <c r="D5" s="810">
        <v>0</v>
      </c>
      <c r="E5" s="810">
        <v>0.7</v>
      </c>
      <c r="F5" s="810"/>
      <c r="G5" s="810"/>
      <c r="H5" s="810"/>
      <c r="I5" s="810"/>
      <c r="J5" s="810"/>
      <c r="K5" s="810"/>
      <c r="L5" s="810"/>
      <c r="M5" s="810"/>
      <c r="N5" s="810"/>
      <c r="O5" s="810">
        <v>0.7</v>
      </c>
      <c r="P5" s="810"/>
      <c r="Q5" s="810"/>
      <c r="R5" s="810"/>
      <c r="S5" s="810"/>
      <c r="T5" s="810"/>
      <c r="U5" s="810">
        <v>0.05</v>
      </c>
      <c r="V5" s="810">
        <v>255.3</v>
      </c>
      <c r="W5" s="810">
        <v>845.77200000000005</v>
      </c>
      <c r="X5" s="810">
        <v>338.71199999999999</v>
      </c>
      <c r="Y5" s="810">
        <v>1.444</v>
      </c>
      <c r="Z5" s="810">
        <v>2E-3</v>
      </c>
      <c r="AA5" s="810">
        <v>2E-3</v>
      </c>
      <c r="AB5" s="810">
        <v>1E-3</v>
      </c>
      <c r="AC5" s="810">
        <v>3.0000000000000001E-3</v>
      </c>
      <c r="AD5" s="810">
        <v>1.278</v>
      </c>
    </row>
    <row r="6" spans="1:30" ht="15" customHeight="1">
      <c r="A6" s="1383"/>
      <c r="B6" s="1385"/>
      <c r="C6" s="809" t="s">
        <v>1492</v>
      </c>
      <c r="D6" s="810">
        <v>0</v>
      </c>
      <c r="E6" s="810">
        <v>3.0688</v>
      </c>
      <c r="F6" s="810"/>
      <c r="G6" s="810"/>
      <c r="H6" s="810"/>
      <c r="I6" s="810"/>
      <c r="J6" s="810"/>
      <c r="K6" s="810"/>
      <c r="L6" s="810"/>
      <c r="M6" s="810"/>
      <c r="N6" s="810"/>
      <c r="O6" s="810">
        <v>2.5747</v>
      </c>
      <c r="P6" s="810"/>
      <c r="Q6" s="810"/>
      <c r="R6" s="810"/>
      <c r="S6" s="810"/>
      <c r="T6" s="810"/>
      <c r="U6" s="810">
        <v>0.19286</v>
      </c>
      <c r="V6" s="810">
        <v>1053.1455000000001</v>
      </c>
      <c r="W6" s="810"/>
      <c r="X6" s="810">
        <v>1290.976557</v>
      </c>
      <c r="Y6" s="810">
        <v>6.5947360000000002</v>
      </c>
      <c r="Z6" s="810">
        <v>1.3852E-2</v>
      </c>
      <c r="AA6" s="810">
        <v>1.3365999999999999E-2</v>
      </c>
      <c r="AB6" s="810">
        <v>9.5729999999999999E-3</v>
      </c>
      <c r="AC6" s="810">
        <v>3.3002999999999998E-2</v>
      </c>
      <c r="AD6" s="810">
        <v>27.665423759999999</v>
      </c>
    </row>
    <row r="7" spans="1:30" ht="15" customHeight="1">
      <c r="A7" s="1383"/>
      <c r="B7" s="1386" t="s">
        <v>1490</v>
      </c>
      <c r="C7" s="811" t="s">
        <v>1480</v>
      </c>
      <c r="D7" s="812"/>
      <c r="E7" s="812"/>
      <c r="F7" s="812"/>
      <c r="G7" s="812"/>
      <c r="H7" s="812"/>
      <c r="I7" s="812"/>
      <c r="J7" s="812"/>
      <c r="K7" s="812"/>
      <c r="L7" s="812">
        <v>0.21</v>
      </c>
      <c r="M7" s="812">
        <v>1.9179999999999999</v>
      </c>
      <c r="N7" s="812">
        <v>3.5139999999999998</v>
      </c>
      <c r="O7" s="812">
        <v>0.68500000000000005</v>
      </c>
      <c r="P7" s="817">
        <v>0.47399999999999998</v>
      </c>
      <c r="Q7" s="817">
        <v>0.59899999999999998</v>
      </c>
      <c r="R7" s="817">
        <v>0.33600000000000002</v>
      </c>
      <c r="S7" s="817">
        <v>0.13300000000000001</v>
      </c>
      <c r="T7" s="817">
        <v>0.312</v>
      </c>
      <c r="U7" s="817">
        <v>0.41199999999999998</v>
      </c>
      <c r="V7" s="817">
        <v>0.22800000000000001</v>
      </c>
      <c r="W7" s="817">
        <v>7.2999999999999995E-2</v>
      </c>
      <c r="X7" s="817">
        <v>6.0999999999999999E-2</v>
      </c>
      <c r="Y7" s="817">
        <v>0.13700000000000001</v>
      </c>
      <c r="Z7" s="817">
        <v>0.77</v>
      </c>
      <c r="AA7" s="817">
        <v>0.114</v>
      </c>
      <c r="AB7" s="817">
        <v>1.0999999999999999E-2</v>
      </c>
      <c r="AC7" s="817">
        <v>1.2999999999999999E-2</v>
      </c>
      <c r="AD7" s="817">
        <v>1.6E-2</v>
      </c>
    </row>
    <row r="8" spans="1:30" ht="15" customHeight="1" thickBot="1">
      <c r="A8" s="1384"/>
      <c r="B8" s="1387"/>
      <c r="C8" s="804" t="s">
        <v>1492</v>
      </c>
      <c r="D8" s="818"/>
      <c r="E8" s="818"/>
      <c r="F8" s="818"/>
      <c r="G8" s="818"/>
      <c r="H8" s="818"/>
      <c r="I8" s="818"/>
      <c r="J8" s="818"/>
      <c r="K8" s="818"/>
      <c r="L8" s="818">
        <v>13.451158100000001</v>
      </c>
      <c r="M8" s="818">
        <v>131.20906170000001</v>
      </c>
      <c r="N8" s="818">
        <v>230.3431554</v>
      </c>
      <c r="O8" s="818">
        <v>47.694909699999997</v>
      </c>
      <c r="P8" s="818">
        <v>38.876654600000002</v>
      </c>
      <c r="Q8" s="818">
        <v>54.529151300000002</v>
      </c>
      <c r="R8" s="818">
        <v>25.414588200000001</v>
      </c>
      <c r="S8" s="818">
        <v>21.521488049999999</v>
      </c>
      <c r="T8" s="818">
        <v>22.447939250000001</v>
      </c>
      <c r="U8" s="818">
        <v>27.42257305</v>
      </c>
      <c r="V8" s="818">
        <v>2.9695108499999998</v>
      </c>
      <c r="W8" s="818">
        <v>0.83178295000000002</v>
      </c>
      <c r="X8" s="818">
        <v>0.85838667000000002</v>
      </c>
      <c r="Y8" s="818">
        <v>1.8719317900000001</v>
      </c>
      <c r="Z8" s="818">
        <v>1.24694338</v>
      </c>
      <c r="AA8" s="818">
        <v>2.3047933600000001</v>
      </c>
      <c r="AB8" s="818">
        <v>0.27352124999999999</v>
      </c>
      <c r="AC8" s="818">
        <v>0.45539750000000001</v>
      </c>
      <c r="AD8" s="818">
        <v>0.57048915</v>
      </c>
    </row>
    <row r="9" spans="1:30" ht="15" customHeight="1" thickTop="1">
      <c r="A9" s="1388" t="s">
        <v>170</v>
      </c>
      <c r="B9" s="1385" t="s">
        <v>1485</v>
      </c>
      <c r="C9" s="808" t="s">
        <v>1480</v>
      </c>
      <c r="D9" s="810">
        <v>732.173</v>
      </c>
      <c r="E9" s="810">
        <v>628.17499999999995</v>
      </c>
      <c r="F9" s="810">
        <v>747.83100000000013</v>
      </c>
      <c r="G9" s="810">
        <v>836.04899999999998</v>
      </c>
      <c r="H9" s="810">
        <v>1489.0219999999999</v>
      </c>
      <c r="I9" s="810">
        <v>1841.4210000000003</v>
      </c>
      <c r="J9" s="810">
        <v>1506.0889999999999</v>
      </c>
      <c r="K9" s="810">
        <v>1873.2080000000005</v>
      </c>
      <c r="L9" s="810">
        <v>2129.601999999999</v>
      </c>
      <c r="M9" s="810">
        <v>1839.0380000000005</v>
      </c>
      <c r="N9" s="810">
        <v>968.17799999999988</v>
      </c>
      <c r="O9" s="810">
        <v>756.54399999999987</v>
      </c>
      <c r="P9" s="810">
        <v>465.49</v>
      </c>
      <c r="Q9" s="810">
        <v>1330.422</v>
      </c>
      <c r="R9" s="810">
        <v>1111.979</v>
      </c>
      <c r="S9" s="810">
        <v>1324.528</v>
      </c>
      <c r="T9" s="810">
        <v>1249.6210000000001</v>
      </c>
      <c r="U9" s="810">
        <v>1475.8810000000001</v>
      </c>
      <c r="V9" s="810">
        <v>1135.6959999999999</v>
      </c>
      <c r="W9" s="810">
        <v>1322.6420000000001</v>
      </c>
      <c r="X9" s="810">
        <v>1568.6189999999999</v>
      </c>
      <c r="Y9" s="810">
        <v>1546.652</v>
      </c>
      <c r="Z9" s="810">
        <v>1190.769</v>
      </c>
      <c r="AA9" s="810">
        <v>2012.4659999999999</v>
      </c>
      <c r="AB9" s="810">
        <v>1461.5350000000001</v>
      </c>
      <c r="AC9" s="810">
        <v>1160.9839999999999</v>
      </c>
      <c r="AD9" s="810">
        <v>614.048</v>
      </c>
    </row>
    <row r="10" spans="1:30" ht="15" customHeight="1">
      <c r="A10" s="1383"/>
      <c r="B10" s="1385"/>
      <c r="C10" s="809" t="s">
        <v>1492</v>
      </c>
      <c r="D10" s="810">
        <v>142566</v>
      </c>
      <c r="E10" s="810">
        <v>128634</v>
      </c>
      <c r="F10" s="810">
        <v>164435</v>
      </c>
      <c r="G10" s="810">
        <v>192586</v>
      </c>
      <c r="H10" s="810">
        <v>29882</v>
      </c>
      <c r="I10" s="810">
        <v>31618</v>
      </c>
      <c r="J10" s="810">
        <v>27688</v>
      </c>
      <c r="K10" s="810">
        <v>31894</v>
      </c>
      <c r="L10" s="810">
        <v>26778</v>
      </c>
      <c r="M10" s="810">
        <v>24642</v>
      </c>
      <c r="N10" s="810">
        <v>12819</v>
      </c>
      <c r="O10" s="810">
        <v>9714</v>
      </c>
      <c r="P10" s="810">
        <v>6082</v>
      </c>
      <c r="Q10" s="810">
        <v>21308</v>
      </c>
      <c r="R10" s="810">
        <v>15700</v>
      </c>
      <c r="S10" s="810">
        <v>18588</v>
      </c>
      <c r="T10" s="810">
        <v>19622</v>
      </c>
      <c r="U10" s="810">
        <v>24774</v>
      </c>
      <c r="V10" s="810">
        <v>28683</v>
      </c>
      <c r="W10" s="810">
        <v>29619</v>
      </c>
      <c r="X10" s="810">
        <v>28764</v>
      </c>
      <c r="Y10" s="810">
        <v>20020</v>
      </c>
      <c r="Z10" s="810">
        <v>14796</v>
      </c>
      <c r="AA10" s="810">
        <v>20640</v>
      </c>
      <c r="AB10" s="810">
        <v>15821</v>
      </c>
      <c r="AC10" s="810">
        <v>11091</v>
      </c>
      <c r="AD10" s="810">
        <v>7076</v>
      </c>
    </row>
    <row r="11" spans="1:30" ht="15" customHeight="1">
      <c r="A11" s="1383"/>
      <c r="B11" s="1383" t="s">
        <v>1486</v>
      </c>
      <c r="C11" s="811" t="s">
        <v>1480</v>
      </c>
      <c r="D11" s="812">
        <v>0.4</v>
      </c>
      <c r="E11" s="812">
        <v>2</v>
      </c>
      <c r="F11" s="812">
        <v>1</v>
      </c>
      <c r="G11" s="812">
        <v>0.46</v>
      </c>
      <c r="H11" s="812">
        <v>4</v>
      </c>
      <c r="I11" s="812">
        <v>3</v>
      </c>
      <c r="J11" s="812">
        <v>2</v>
      </c>
      <c r="K11" s="812">
        <v>1</v>
      </c>
      <c r="L11" s="812">
        <v>1</v>
      </c>
      <c r="M11" s="812">
        <v>1</v>
      </c>
      <c r="N11" s="812">
        <v>1</v>
      </c>
      <c r="O11" s="812">
        <v>7.25</v>
      </c>
      <c r="P11" s="812">
        <v>3.5270000000000001</v>
      </c>
      <c r="Q11" s="812">
        <v>10</v>
      </c>
      <c r="R11" s="812">
        <v>11</v>
      </c>
      <c r="S11" s="812">
        <v>10.108000000000001</v>
      </c>
      <c r="T11" s="812">
        <v>5.1630000000000003</v>
      </c>
      <c r="U11" s="812">
        <v>5.1950000000000003</v>
      </c>
      <c r="V11" s="812">
        <v>1.1140000000000001</v>
      </c>
      <c r="W11" s="812">
        <v>0.79200000000000004</v>
      </c>
      <c r="X11" s="812">
        <v>0.878</v>
      </c>
      <c r="Y11" s="812">
        <v>2.5259999999999998</v>
      </c>
      <c r="Z11" s="812">
        <v>1.2729999999999999</v>
      </c>
      <c r="AA11" s="812">
        <v>2.0219999999999998</v>
      </c>
      <c r="AB11" s="812">
        <v>1.5349999999999999</v>
      </c>
      <c r="AC11" s="812">
        <v>2.956</v>
      </c>
      <c r="AD11" s="812">
        <v>1.5589999999999999</v>
      </c>
    </row>
    <row r="12" spans="1:30" ht="15" customHeight="1">
      <c r="A12" s="1383"/>
      <c r="B12" s="1383"/>
      <c r="C12" s="811" t="s">
        <v>1492</v>
      </c>
      <c r="D12" s="812">
        <v>1</v>
      </c>
      <c r="E12" s="812">
        <v>3</v>
      </c>
      <c r="F12" s="812">
        <v>2</v>
      </c>
      <c r="G12" s="812">
        <v>70</v>
      </c>
      <c r="H12" s="812">
        <v>129</v>
      </c>
      <c r="I12" s="812">
        <v>111</v>
      </c>
      <c r="J12" s="812">
        <v>68</v>
      </c>
      <c r="K12" s="812">
        <v>36</v>
      </c>
      <c r="L12" s="812">
        <v>39</v>
      </c>
      <c r="M12" s="812">
        <v>51</v>
      </c>
      <c r="N12" s="812">
        <v>41</v>
      </c>
      <c r="O12" s="812">
        <v>137</v>
      </c>
      <c r="P12" s="812">
        <v>112</v>
      </c>
      <c r="Q12" s="812">
        <v>152</v>
      </c>
      <c r="R12" s="812">
        <v>98</v>
      </c>
      <c r="S12" s="812">
        <v>72</v>
      </c>
      <c r="T12" s="812">
        <v>28</v>
      </c>
      <c r="U12" s="812">
        <v>22</v>
      </c>
      <c r="V12" s="812">
        <v>15</v>
      </c>
      <c r="W12" s="812">
        <v>20</v>
      </c>
      <c r="X12" s="812">
        <v>24</v>
      </c>
      <c r="Y12" s="812">
        <v>73</v>
      </c>
      <c r="Z12" s="812">
        <v>24</v>
      </c>
      <c r="AA12" s="812">
        <v>61</v>
      </c>
      <c r="AB12" s="812">
        <v>60</v>
      </c>
      <c r="AC12" s="812">
        <v>147</v>
      </c>
      <c r="AD12" s="812">
        <v>95</v>
      </c>
    </row>
    <row r="13" spans="1:30" ht="15" customHeight="1">
      <c r="A13" s="1383"/>
      <c r="B13" s="1385" t="s">
        <v>1487</v>
      </c>
      <c r="C13" s="809" t="s">
        <v>1480</v>
      </c>
      <c r="D13" s="810">
        <v>24.96</v>
      </c>
      <c r="E13" s="810">
        <v>14688</v>
      </c>
      <c r="F13" s="810">
        <v>1284.0730000000003</v>
      </c>
      <c r="G13" s="810">
        <v>1027.2040000000015</v>
      </c>
      <c r="H13" s="810">
        <v>3078.6029999999992</v>
      </c>
      <c r="I13" s="810">
        <v>2768.9549999999981</v>
      </c>
      <c r="J13" s="810">
        <v>69743.623000000007</v>
      </c>
      <c r="K13" s="810">
        <v>1396.5599999999977</v>
      </c>
      <c r="L13" s="810">
        <v>49486.157999999996</v>
      </c>
      <c r="M13" s="810">
        <v>1155.4079999999958</v>
      </c>
      <c r="N13" s="810">
        <v>53.0230000000156</v>
      </c>
      <c r="O13" s="810">
        <v>3263.9499999999825</v>
      </c>
      <c r="P13" s="810">
        <v>382.70499999999998</v>
      </c>
      <c r="Q13" s="810">
        <v>2</v>
      </c>
      <c r="R13" s="810">
        <v>19406</v>
      </c>
      <c r="S13" s="810">
        <v>305.69600000000003</v>
      </c>
      <c r="T13" s="810">
        <v>259.298</v>
      </c>
      <c r="U13" s="810">
        <v>924.56899999999996</v>
      </c>
      <c r="V13" s="810">
        <v>197.57300000000001</v>
      </c>
      <c r="W13" s="810">
        <v>2.008</v>
      </c>
      <c r="X13" s="810">
        <v>2.4E-2</v>
      </c>
      <c r="Y13" s="810">
        <v>154.655</v>
      </c>
      <c r="Z13" s="810">
        <v>2.044</v>
      </c>
      <c r="AA13" s="810">
        <v>0.47399999999999998</v>
      </c>
      <c r="AB13" s="810">
        <v>5.5E-2</v>
      </c>
      <c r="AC13" s="810">
        <v>19299.698</v>
      </c>
      <c r="AD13" s="810">
        <v>0.187</v>
      </c>
    </row>
    <row r="14" spans="1:30" ht="15" customHeight="1">
      <c r="A14" s="1383"/>
      <c r="B14" s="1385"/>
      <c r="C14" s="809" t="s">
        <v>1492</v>
      </c>
      <c r="D14" s="810">
        <v>33</v>
      </c>
      <c r="E14" s="810">
        <v>1000</v>
      </c>
      <c r="F14" s="810">
        <v>1022</v>
      </c>
      <c r="G14" s="810">
        <v>593</v>
      </c>
      <c r="H14" s="810">
        <v>2412</v>
      </c>
      <c r="I14" s="810">
        <v>2514</v>
      </c>
      <c r="J14" s="810">
        <v>5552</v>
      </c>
      <c r="K14" s="810">
        <v>671</v>
      </c>
      <c r="L14" s="810">
        <v>2865</v>
      </c>
      <c r="M14" s="810">
        <v>123</v>
      </c>
      <c r="N14" s="810">
        <v>114</v>
      </c>
      <c r="O14" s="810">
        <v>3518</v>
      </c>
      <c r="P14" s="810">
        <v>17</v>
      </c>
      <c r="Q14" s="810">
        <v>0</v>
      </c>
      <c r="R14" s="810">
        <v>2000</v>
      </c>
      <c r="S14" s="810">
        <v>870</v>
      </c>
      <c r="T14" s="810">
        <v>201</v>
      </c>
      <c r="U14" s="810">
        <v>3011</v>
      </c>
      <c r="V14" s="810">
        <v>1001</v>
      </c>
      <c r="W14" s="810">
        <v>7</v>
      </c>
      <c r="X14" s="810">
        <v>1</v>
      </c>
      <c r="Y14" s="810">
        <v>1011</v>
      </c>
      <c r="Z14" s="810">
        <v>12</v>
      </c>
      <c r="AA14" s="810">
        <v>2</v>
      </c>
      <c r="AB14" s="810">
        <v>0</v>
      </c>
      <c r="AC14" s="810">
        <v>10061</v>
      </c>
      <c r="AD14" s="810">
        <v>1</v>
      </c>
    </row>
    <row r="15" spans="1:30" ht="15" customHeight="1">
      <c r="A15" s="1383"/>
      <c r="B15" s="1386" t="s">
        <v>1488</v>
      </c>
      <c r="C15" s="811" t="s">
        <v>1480</v>
      </c>
      <c r="D15" s="812">
        <v>139.82400000000001</v>
      </c>
      <c r="E15" s="812">
        <v>437.12200000000001</v>
      </c>
      <c r="F15" s="812">
        <v>1512.355</v>
      </c>
      <c r="G15" s="812">
        <v>2192.3610000000003</v>
      </c>
      <c r="H15" s="812">
        <v>1740.4470000000001</v>
      </c>
      <c r="I15" s="812">
        <v>1850.5689999999995</v>
      </c>
      <c r="J15" s="812">
        <v>3953.5609999999997</v>
      </c>
      <c r="K15" s="812">
        <v>6306.027</v>
      </c>
      <c r="L15" s="812">
        <v>16223.471999999998</v>
      </c>
      <c r="M15" s="812">
        <v>45117.358000000007</v>
      </c>
      <c r="N15" s="812">
        <v>14027.255999999994</v>
      </c>
      <c r="O15" s="812">
        <v>2227.7029999999941</v>
      </c>
      <c r="P15" s="812">
        <v>1943.259</v>
      </c>
      <c r="Q15" s="812">
        <v>5298</v>
      </c>
      <c r="R15" s="812">
        <v>4206</v>
      </c>
      <c r="S15" s="812">
        <v>4046.2860000000001</v>
      </c>
      <c r="T15" s="812">
        <v>4023.5210000000002</v>
      </c>
      <c r="U15" s="812">
        <v>3390.0830000000001</v>
      </c>
      <c r="V15" s="812">
        <v>3901.663</v>
      </c>
      <c r="W15" s="812">
        <v>7375.6239999999998</v>
      </c>
      <c r="X15" s="812">
        <v>9427.3649999999998</v>
      </c>
      <c r="Y15" s="812">
        <v>6947.4269999999997</v>
      </c>
      <c r="Z15" s="812">
        <v>6856.9340000000002</v>
      </c>
      <c r="AA15" s="812">
        <v>10492.361999999999</v>
      </c>
      <c r="AB15" s="812">
        <v>6593.634</v>
      </c>
      <c r="AC15" s="812">
        <v>9741.1689999999999</v>
      </c>
      <c r="AD15" s="812">
        <v>6502.8720000000003</v>
      </c>
    </row>
    <row r="16" spans="1:30" ht="15" customHeight="1" thickBot="1">
      <c r="A16" s="1384"/>
      <c r="B16" s="1387"/>
      <c r="C16" s="804" t="s">
        <v>1492</v>
      </c>
      <c r="D16" s="818">
        <v>197</v>
      </c>
      <c r="E16" s="818">
        <v>331</v>
      </c>
      <c r="F16" s="818">
        <v>873</v>
      </c>
      <c r="G16" s="818">
        <v>863</v>
      </c>
      <c r="H16" s="818">
        <v>1585</v>
      </c>
      <c r="I16" s="818">
        <v>1981</v>
      </c>
      <c r="J16" s="818">
        <v>2312</v>
      </c>
      <c r="K16" s="818">
        <v>1983</v>
      </c>
      <c r="L16" s="818">
        <v>1218</v>
      </c>
      <c r="M16" s="818">
        <v>2823</v>
      </c>
      <c r="N16" s="818">
        <v>3102</v>
      </c>
      <c r="O16" s="818">
        <v>1556</v>
      </c>
      <c r="P16" s="818">
        <v>1610</v>
      </c>
      <c r="Q16" s="818">
        <v>5866</v>
      </c>
      <c r="R16" s="818">
        <v>3857</v>
      </c>
      <c r="S16" s="818">
        <v>3604</v>
      </c>
      <c r="T16" s="818">
        <v>1458</v>
      </c>
      <c r="U16" s="818">
        <v>1271</v>
      </c>
      <c r="V16" s="818">
        <v>1576</v>
      </c>
      <c r="W16" s="818">
        <v>2241</v>
      </c>
      <c r="X16" s="818">
        <v>3165</v>
      </c>
      <c r="Y16" s="818">
        <v>4392</v>
      </c>
      <c r="Z16" s="818">
        <v>4487</v>
      </c>
      <c r="AA16" s="818">
        <v>6432</v>
      </c>
      <c r="AB16" s="818">
        <v>4229</v>
      </c>
      <c r="AC16" s="818">
        <v>11977</v>
      </c>
      <c r="AD16" s="818">
        <v>5389</v>
      </c>
    </row>
    <row r="17" spans="1:30" ht="15" customHeight="1" thickTop="1">
      <c r="A17" s="1376" t="s">
        <v>171</v>
      </c>
      <c r="B17" s="1385" t="s">
        <v>1489</v>
      </c>
      <c r="C17" s="808" t="s">
        <v>1480</v>
      </c>
      <c r="D17" s="810">
        <v>371.5</v>
      </c>
      <c r="E17" s="810">
        <v>7484</v>
      </c>
      <c r="F17" s="810">
        <v>4068</v>
      </c>
      <c r="G17" s="810">
        <v>1798</v>
      </c>
      <c r="H17" s="810">
        <v>6299</v>
      </c>
      <c r="I17" s="810">
        <v>2275</v>
      </c>
      <c r="J17" s="810">
        <v>866</v>
      </c>
      <c r="K17" s="810">
        <v>1005</v>
      </c>
      <c r="L17" s="810">
        <v>6</v>
      </c>
      <c r="M17" s="810">
        <v>5886</v>
      </c>
      <c r="N17" s="810">
        <v>6995</v>
      </c>
      <c r="O17" s="810">
        <v>846</v>
      </c>
      <c r="P17" s="810">
        <v>560</v>
      </c>
      <c r="Q17" s="810">
        <v>1328</v>
      </c>
      <c r="R17" s="810">
        <v>600</v>
      </c>
      <c r="S17" s="810">
        <v>0</v>
      </c>
      <c r="T17" s="810">
        <v>300</v>
      </c>
      <c r="U17" s="810">
        <v>1475</v>
      </c>
      <c r="V17" s="810">
        <v>537</v>
      </c>
      <c r="W17" s="810">
        <v>411.5</v>
      </c>
      <c r="X17" s="810">
        <v>415.7</v>
      </c>
      <c r="Y17" s="810">
        <v>1629</v>
      </c>
      <c r="Z17" s="810">
        <v>1043.9000000000001</v>
      </c>
      <c r="AA17" s="810">
        <v>801</v>
      </c>
      <c r="AB17" s="810">
        <v>769.5</v>
      </c>
      <c r="AC17" s="810">
        <v>767</v>
      </c>
      <c r="AD17" s="810">
        <v>453.8</v>
      </c>
    </row>
    <row r="18" spans="1:30" ht="15" customHeight="1">
      <c r="A18" s="1377"/>
      <c r="B18" s="1385"/>
      <c r="C18" s="809" t="s">
        <v>1492</v>
      </c>
      <c r="D18" s="810">
        <v>46</v>
      </c>
      <c r="E18" s="810">
        <v>92</v>
      </c>
      <c r="F18" s="810">
        <v>80</v>
      </c>
      <c r="G18" s="810">
        <v>9</v>
      </c>
      <c r="H18" s="810">
        <v>215</v>
      </c>
      <c r="I18" s="810">
        <v>19</v>
      </c>
      <c r="J18" s="810">
        <v>6</v>
      </c>
      <c r="K18" s="810">
        <v>115</v>
      </c>
      <c r="L18" s="810">
        <v>0</v>
      </c>
      <c r="M18" s="810">
        <v>41</v>
      </c>
      <c r="N18" s="810">
        <v>73</v>
      </c>
      <c r="O18" s="810">
        <v>98</v>
      </c>
      <c r="P18" s="810">
        <v>5</v>
      </c>
      <c r="Q18" s="810">
        <v>66</v>
      </c>
      <c r="R18" s="810">
        <v>179</v>
      </c>
      <c r="S18" s="810">
        <v>0</v>
      </c>
      <c r="T18" s="810">
        <v>102</v>
      </c>
      <c r="U18" s="810">
        <v>263</v>
      </c>
      <c r="V18" s="810">
        <v>5</v>
      </c>
      <c r="W18" s="810">
        <v>102</v>
      </c>
      <c r="X18" s="810">
        <v>104</v>
      </c>
      <c r="Y18" s="810">
        <v>190</v>
      </c>
      <c r="Z18" s="810">
        <v>21</v>
      </c>
      <c r="AA18" s="810">
        <v>125</v>
      </c>
      <c r="AB18" s="810">
        <v>170</v>
      </c>
      <c r="AC18" s="810">
        <v>140</v>
      </c>
      <c r="AD18" s="810">
        <v>12</v>
      </c>
    </row>
    <row r="19" spans="1:30" ht="15" customHeight="1">
      <c r="A19" s="1377"/>
      <c r="B19" s="1383" t="s">
        <v>1487</v>
      </c>
      <c r="C19" s="811" t="s">
        <v>1480</v>
      </c>
      <c r="D19" s="812">
        <v>542</v>
      </c>
      <c r="E19" s="812">
        <v>431</v>
      </c>
      <c r="F19" s="812">
        <v>73</v>
      </c>
      <c r="G19" s="812">
        <v>4</v>
      </c>
      <c r="H19" s="812">
        <v>106</v>
      </c>
      <c r="I19" s="812">
        <v>208</v>
      </c>
      <c r="J19" s="812">
        <v>78</v>
      </c>
      <c r="K19" s="812">
        <v>277</v>
      </c>
      <c r="L19" s="812">
        <v>0.3</v>
      </c>
      <c r="M19" s="812">
        <v>1</v>
      </c>
      <c r="N19" s="812">
        <v>25</v>
      </c>
      <c r="O19" s="812">
        <v>4226.1450000000004</v>
      </c>
      <c r="P19" s="812">
        <v>139.364</v>
      </c>
      <c r="Q19" s="812">
        <v>140</v>
      </c>
      <c r="R19" s="812">
        <v>61</v>
      </c>
      <c r="S19" s="812">
        <v>168.81200000000001</v>
      </c>
      <c r="T19" s="812">
        <v>31.192</v>
      </c>
      <c r="U19" s="812">
        <v>4229.0240000000003</v>
      </c>
      <c r="V19" s="812">
        <v>4194.13</v>
      </c>
      <c r="W19" s="812">
        <v>282.97000000000003</v>
      </c>
      <c r="X19" s="812">
        <v>4225.9390000000003</v>
      </c>
      <c r="Y19" s="812">
        <v>926.89800000000002</v>
      </c>
      <c r="Z19" s="812">
        <v>631.64200000000005</v>
      </c>
      <c r="AA19" s="812">
        <v>2697.0970000000002</v>
      </c>
      <c r="AB19" s="812">
        <v>3.62</v>
      </c>
      <c r="AC19" s="812">
        <v>405.30900000000003</v>
      </c>
      <c r="AD19" s="812">
        <v>0.4</v>
      </c>
    </row>
    <row r="20" spans="1:30" ht="15" customHeight="1">
      <c r="A20" s="1377"/>
      <c r="B20" s="1383"/>
      <c r="C20" s="811" t="s">
        <v>1492</v>
      </c>
      <c r="D20" s="812">
        <v>1917</v>
      </c>
      <c r="E20" s="812">
        <v>1178</v>
      </c>
      <c r="F20" s="812">
        <v>308</v>
      </c>
      <c r="G20" s="812">
        <v>44</v>
      </c>
      <c r="H20" s="812">
        <v>409</v>
      </c>
      <c r="I20" s="812">
        <v>867</v>
      </c>
      <c r="J20" s="812">
        <v>484</v>
      </c>
      <c r="K20" s="812">
        <v>967</v>
      </c>
      <c r="L20" s="812">
        <v>2</v>
      </c>
      <c r="M20" s="812">
        <v>3</v>
      </c>
      <c r="N20" s="812">
        <v>69</v>
      </c>
      <c r="O20" s="812">
        <v>43019</v>
      </c>
      <c r="P20" s="812">
        <v>1216</v>
      </c>
      <c r="Q20" s="812">
        <v>6537</v>
      </c>
      <c r="R20" s="812">
        <v>529</v>
      </c>
      <c r="S20" s="812">
        <v>4181</v>
      </c>
      <c r="T20" s="812">
        <v>340</v>
      </c>
      <c r="U20" s="812">
        <v>31198</v>
      </c>
      <c r="V20" s="812">
        <v>31239</v>
      </c>
      <c r="W20" s="812">
        <v>3032</v>
      </c>
      <c r="X20" s="812">
        <v>36323</v>
      </c>
      <c r="Y20" s="812">
        <v>8433</v>
      </c>
      <c r="Z20" s="812">
        <v>5523</v>
      </c>
      <c r="AA20" s="812">
        <v>22206</v>
      </c>
      <c r="AB20" s="812">
        <v>29</v>
      </c>
      <c r="AC20" s="812">
        <v>2279</v>
      </c>
      <c r="AD20" s="812">
        <v>3</v>
      </c>
    </row>
    <row r="21" spans="1:30" ht="15" customHeight="1">
      <c r="A21" s="1377"/>
      <c r="B21" s="1379" t="s">
        <v>2009</v>
      </c>
      <c r="C21" s="809" t="s">
        <v>1480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>
        <v>0</v>
      </c>
      <c r="Z21" s="810">
        <v>110.03</v>
      </c>
      <c r="AA21" s="810">
        <v>3.6</v>
      </c>
      <c r="AB21" s="810">
        <v>0</v>
      </c>
      <c r="AC21" s="810">
        <v>0</v>
      </c>
      <c r="AD21" s="810">
        <v>0</v>
      </c>
    </row>
    <row r="22" spans="1:30" ht="15" customHeight="1" thickBot="1">
      <c r="A22" s="1378"/>
      <c r="B22" s="1380"/>
      <c r="C22" s="813" t="s">
        <v>1492</v>
      </c>
      <c r="D22" s="814"/>
      <c r="E22" s="814"/>
      <c r="F22" s="814"/>
      <c r="G22" s="814"/>
      <c r="H22" s="814"/>
      <c r="I22" s="814"/>
      <c r="J22" s="814"/>
      <c r="K22" s="814"/>
      <c r="L22" s="814"/>
      <c r="M22" s="814"/>
      <c r="N22" s="814"/>
      <c r="O22" s="814"/>
      <c r="P22" s="814"/>
      <c r="Q22" s="814"/>
      <c r="R22" s="814"/>
      <c r="S22" s="814"/>
      <c r="T22" s="814"/>
      <c r="U22" s="814"/>
      <c r="V22" s="814"/>
      <c r="W22" s="814"/>
      <c r="X22" s="814"/>
      <c r="Y22" s="814">
        <v>0</v>
      </c>
      <c r="Z22" s="814">
        <v>777</v>
      </c>
      <c r="AA22" s="814">
        <v>26</v>
      </c>
      <c r="AB22" s="814">
        <v>0</v>
      </c>
      <c r="AC22" s="814">
        <v>0</v>
      </c>
      <c r="AD22" s="814">
        <v>0</v>
      </c>
    </row>
    <row r="23" spans="1:30" ht="21" customHeight="1" thickTop="1">
      <c r="A23" s="1368" t="s">
        <v>207</v>
      </c>
      <c r="B23" s="1370" t="s">
        <v>1480</v>
      </c>
      <c r="C23" s="1370"/>
      <c r="D23" s="819">
        <v>1815.4920000000002</v>
      </c>
      <c r="E23" s="819">
        <v>23698.819</v>
      </c>
      <c r="F23" s="819">
        <v>7692.4070000000002</v>
      </c>
      <c r="G23" s="819">
        <v>5861.8460000000014</v>
      </c>
      <c r="H23" s="819">
        <v>12725.489999999998</v>
      </c>
      <c r="I23" s="819">
        <v>8969.7769999999982</v>
      </c>
      <c r="J23" s="819">
        <v>76166.441000000006</v>
      </c>
      <c r="K23" s="819">
        <v>10881.834999999999</v>
      </c>
      <c r="L23" s="819">
        <v>67853.831999999995</v>
      </c>
      <c r="M23" s="819">
        <v>54016.125000000007</v>
      </c>
      <c r="N23" s="819">
        <v>22123.220000000008</v>
      </c>
      <c r="O23" s="819">
        <v>11559.548999999977</v>
      </c>
      <c r="P23" s="819">
        <v>3637.7200000000003</v>
      </c>
      <c r="Q23" s="819">
        <v>8351.0110000000004</v>
      </c>
      <c r="R23" s="819">
        <v>26127.744999999999</v>
      </c>
      <c r="S23" s="819">
        <v>6330.1810000000005</v>
      </c>
      <c r="T23" s="819">
        <v>6051.8280000000004</v>
      </c>
      <c r="U23" s="819">
        <v>11797.93</v>
      </c>
      <c r="V23" s="819">
        <v>10915.561999999998</v>
      </c>
      <c r="W23" s="819">
        <v>11295.605</v>
      </c>
      <c r="X23" s="819">
        <v>16543.642</v>
      </c>
      <c r="Y23" s="819">
        <v>11715.603999999998</v>
      </c>
      <c r="Z23" s="819">
        <v>10651.306999999999</v>
      </c>
      <c r="AA23" s="819">
        <v>16387.728999999999</v>
      </c>
      <c r="AB23" s="819">
        <v>9008.6500000000015</v>
      </c>
      <c r="AC23" s="819">
        <v>31752.239999999998</v>
      </c>
      <c r="AD23" s="819">
        <v>8186.0689999999986</v>
      </c>
    </row>
    <row r="24" spans="1:30" ht="21" customHeight="1" thickBot="1">
      <c r="A24" s="1369"/>
      <c r="B24" s="1369" t="s">
        <v>1491</v>
      </c>
      <c r="C24" s="1369"/>
      <c r="D24" s="820">
        <v>144774.62610394001</v>
      </c>
      <c r="E24" s="820">
        <v>131325.07904780001</v>
      </c>
      <c r="F24" s="820">
        <v>166740.014654</v>
      </c>
      <c r="G24" s="820">
        <v>194178.038286</v>
      </c>
      <c r="H24" s="820">
        <v>34663.207306999997</v>
      </c>
      <c r="I24" s="820">
        <v>37222.988487000002</v>
      </c>
      <c r="J24" s="820">
        <v>36215.323831000002</v>
      </c>
      <c r="K24" s="820">
        <v>35790.126813000003</v>
      </c>
      <c r="L24" s="820">
        <v>30939.398129100002</v>
      </c>
      <c r="M24" s="820">
        <v>27873.2476007</v>
      </c>
      <c r="N24" s="820">
        <v>16662.8814666</v>
      </c>
      <c r="O24" s="820">
        <v>59297.364865301999</v>
      </c>
      <c r="P24" s="820">
        <v>10332.721351397</v>
      </c>
      <c r="Q24" s="820">
        <v>35697</v>
      </c>
      <c r="R24" s="820">
        <v>24247.970084200002</v>
      </c>
      <c r="S24" s="820">
        <v>28466.765374049999</v>
      </c>
      <c r="T24" s="820">
        <v>22056.51924125</v>
      </c>
      <c r="U24" s="820">
        <v>61036.73491205</v>
      </c>
      <c r="V24" s="820">
        <v>65422.33453285</v>
      </c>
      <c r="W24" s="820">
        <v>35021.831782950001</v>
      </c>
      <c r="X24" s="820">
        <v>70999.838555869996</v>
      </c>
      <c r="Y24" s="820">
        <v>35013.489877881999</v>
      </c>
      <c r="Z24" s="820">
        <v>29185.620719639999</v>
      </c>
      <c r="AA24" s="820">
        <v>51294.186893684004</v>
      </c>
      <c r="AB24" s="820">
        <v>20932.449905926002</v>
      </c>
      <c r="AC24" s="820">
        <v>37614.556762264001</v>
      </c>
      <c r="AD24" s="820">
        <v>14779.406341066</v>
      </c>
    </row>
    <row r="25" spans="1:30" ht="15" customHeight="1" thickTop="1"/>
    <row r="26" spans="1:30" ht="15" customHeight="1">
      <c r="Y26" s="549"/>
    </row>
    <row r="27" spans="1:30" ht="15" customHeight="1">
      <c r="A27" s="1389" t="s">
        <v>19</v>
      </c>
      <c r="B27" s="1390"/>
      <c r="C27" s="803" t="s">
        <v>204</v>
      </c>
      <c r="D27" s="821" t="s">
        <v>1524</v>
      </c>
      <c r="E27" s="821" t="s">
        <v>1574</v>
      </c>
      <c r="F27" s="821" t="s">
        <v>1630</v>
      </c>
      <c r="G27" s="821" t="s">
        <v>1660</v>
      </c>
      <c r="H27" s="821" t="s">
        <v>1724</v>
      </c>
      <c r="I27" s="821" t="s">
        <v>1755</v>
      </c>
      <c r="J27" s="821" t="s">
        <v>1884</v>
      </c>
      <c r="K27" s="821" t="s">
        <v>1944</v>
      </c>
      <c r="L27" s="821" t="s">
        <v>1988</v>
      </c>
      <c r="M27" s="821" t="s">
        <v>2012</v>
      </c>
      <c r="N27" s="821" t="s">
        <v>2133</v>
      </c>
      <c r="O27" s="821" t="s">
        <v>2302</v>
      </c>
      <c r="P27" s="821" t="s">
        <v>2524</v>
      </c>
    </row>
    <row r="28" spans="1:30" ht="20.100000000000001" customHeight="1">
      <c r="A28" s="1391" t="s">
        <v>207</v>
      </c>
      <c r="B28" s="1392"/>
      <c r="C28" s="822" t="s">
        <v>1480</v>
      </c>
      <c r="D28" s="819">
        <v>26127.744999999999</v>
      </c>
      <c r="E28" s="819">
        <v>6330.1810000000005</v>
      </c>
      <c r="F28" s="819">
        <v>6051.8280000000004</v>
      </c>
      <c r="G28" s="819">
        <v>11797.93</v>
      </c>
      <c r="H28" s="819">
        <v>10915.561999999998</v>
      </c>
      <c r="I28" s="819">
        <v>11295.605</v>
      </c>
      <c r="J28" s="819">
        <v>16543.642</v>
      </c>
      <c r="K28" s="819">
        <v>11715.603999999998</v>
      </c>
      <c r="L28" s="819">
        <v>10651.306999999999</v>
      </c>
      <c r="M28" s="819">
        <v>16387.728999999999</v>
      </c>
      <c r="N28" s="819">
        <v>9008.6500000000015</v>
      </c>
      <c r="O28" s="819">
        <v>31752.239999999998</v>
      </c>
      <c r="P28" s="819">
        <v>8186.0689999999986</v>
      </c>
    </row>
    <row r="29" spans="1:30" ht="20.100000000000001" customHeight="1">
      <c r="A29" s="1393"/>
      <c r="B29" s="1394"/>
      <c r="C29" s="822" t="s">
        <v>1491</v>
      </c>
      <c r="D29" s="819">
        <v>24247.970084200002</v>
      </c>
      <c r="E29" s="819">
        <v>28466.765374049999</v>
      </c>
      <c r="F29" s="819">
        <v>22056.51924125</v>
      </c>
      <c r="G29" s="819">
        <v>61036.73491205</v>
      </c>
      <c r="H29" s="819">
        <v>65422.33453285</v>
      </c>
      <c r="I29" s="819">
        <v>35021.831782950001</v>
      </c>
      <c r="J29" s="819">
        <v>70999.838555869996</v>
      </c>
      <c r="K29" s="819">
        <v>35013.489877881999</v>
      </c>
      <c r="L29" s="819">
        <v>29185.620719639999</v>
      </c>
      <c r="M29" s="819">
        <v>51294.186893684004</v>
      </c>
      <c r="N29" s="819">
        <v>20932.449905926002</v>
      </c>
      <c r="O29" s="819">
        <v>37614.556762264001</v>
      </c>
      <c r="P29" s="819">
        <v>14779.406341066</v>
      </c>
    </row>
    <row r="30" spans="1:30">
      <c r="A30" s="1381"/>
      <c r="B30" s="1381"/>
      <c r="C30" s="1381"/>
      <c r="D30" s="1381"/>
      <c r="E30" s="1381"/>
      <c r="F30" s="1381"/>
      <c r="G30" s="1381"/>
      <c r="H30" s="1381"/>
      <c r="I30" s="1381"/>
      <c r="J30" s="1381"/>
      <c r="K30" s="1381"/>
      <c r="L30" s="1381"/>
      <c r="M30" s="1381"/>
      <c r="N30" s="1381"/>
      <c r="O30" s="1381"/>
      <c r="P30" s="1381"/>
    </row>
    <row r="31" spans="1:30" ht="15.75" thickBot="1"/>
    <row r="32" spans="1:30" ht="41.25" customHeight="1" thickBot="1">
      <c r="A32" s="1279" t="s">
        <v>19</v>
      </c>
      <c r="B32" s="1279" t="s">
        <v>0</v>
      </c>
      <c r="C32" s="1371"/>
      <c r="D32" s="1333" t="s">
        <v>1578</v>
      </c>
      <c r="E32" s="1333"/>
      <c r="F32" s="1333"/>
      <c r="G32" s="528" t="s">
        <v>2237</v>
      </c>
      <c r="H32" s="1333" t="s">
        <v>231</v>
      </c>
      <c r="I32" s="1333"/>
    </row>
    <row r="33" spans="1:9" ht="52.5" thickBot="1">
      <c r="A33" s="1355"/>
      <c r="B33" s="1355"/>
      <c r="C33" s="1372"/>
      <c r="D33" s="356" t="s">
        <v>2528</v>
      </c>
      <c r="E33" s="356" t="s">
        <v>2305</v>
      </c>
      <c r="F33" s="773" t="s">
        <v>2533</v>
      </c>
      <c r="G33" s="438" t="s">
        <v>2534</v>
      </c>
      <c r="H33" s="356" t="s">
        <v>2233</v>
      </c>
      <c r="I33" s="773" t="s">
        <v>333</v>
      </c>
    </row>
    <row r="34" spans="1:9" ht="18" customHeight="1">
      <c r="A34" s="1284" t="s">
        <v>17</v>
      </c>
      <c r="B34" s="1399" t="s">
        <v>205</v>
      </c>
      <c r="C34" s="479" t="s">
        <v>1480</v>
      </c>
      <c r="D34" s="178">
        <v>611.90899999999897</v>
      </c>
      <c r="E34" s="178">
        <v>375.10799999999898</v>
      </c>
      <c r="F34" s="495">
        <v>731.42999999999904</v>
      </c>
      <c r="G34" s="179">
        <v>1165.775999999998</v>
      </c>
      <c r="H34" s="176">
        <v>0.63128752252684728</v>
      </c>
      <c r="I34" s="322">
        <v>-0.16340729803262133</v>
      </c>
    </row>
    <row r="35" spans="1:9" ht="18" customHeight="1">
      <c r="A35" s="1284"/>
      <c r="B35" s="1400"/>
      <c r="C35" s="824" t="s">
        <v>1492</v>
      </c>
      <c r="D35" s="825">
        <v>2175.1704281560001</v>
      </c>
      <c r="E35" s="826">
        <v>1919.068361764</v>
      </c>
      <c r="F35" s="827">
        <v>1859.5554959999999</v>
      </c>
      <c r="G35" s="828">
        <v>4717.4056015959995</v>
      </c>
      <c r="H35" s="829">
        <v>0.13345124722737456</v>
      </c>
      <c r="I35" s="830">
        <v>0.16972600862674136</v>
      </c>
    </row>
    <row r="36" spans="1:9" ht="18" customHeight="1">
      <c r="A36" s="1284"/>
      <c r="B36" s="1401" t="s">
        <v>206</v>
      </c>
      <c r="C36" s="331" t="s">
        <v>1480</v>
      </c>
      <c r="D36" s="1096">
        <v>1.278</v>
      </c>
      <c r="E36" s="1096">
        <v>3.0000000000000001E-3</v>
      </c>
      <c r="F36" s="218" t="s">
        <v>334</v>
      </c>
      <c r="G36" s="1035">
        <v>1.282</v>
      </c>
      <c r="H36" s="176">
        <v>425</v>
      </c>
      <c r="I36" s="322" t="s">
        <v>334</v>
      </c>
    </row>
    <row r="37" spans="1:9" ht="18" customHeight="1">
      <c r="A37" s="1284"/>
      <c r="B37" s="1400"/>
      <c r="C37" s="824" t="s">
        <v>1492</v>
      </c>
      <c r="D37" s="1097">
        <v>27.665423759999999</v>
      </c>
      <c r="E37" s="1097">
        <v>3.3002999999999998E-2</v>
      </c>
      <c r="F37" s="831" t="s">
        <v>334</v>
      </c>
      <c r="G37" s="1102">
        <v>27.70799976</v>
      </c>
      <c r="H37" s="829">
        <v>837.26996818471048</v>
      </c>
      <c r="I37" s="830" t="s">
        <v>334</v>
      </c>
    </row>
    <row r="38" spans="1:9" ht="18" customHeight="1">
      <c r="A38" s="1284"/>
      <c r="B38" s="1374" t="s">
        <v>1490</v>
      </c>
      <c r="C38" s="331" t="s">
        <v>1480</v>
      </c>
      <c r="D38" s="526">
        <v>1.6E-2</v>
      </c>
      <c r="E38" s="526">
        <v>1.2999999999999999E-2</v>
      </c>
      <c r="F38" s="218">
        <v>0.33600000000000002</v>
      </c>
      <c r="G38" s="175">
        <v>0.04</v>
      </c>
      <c r="H38" s="176">
        <v>0.23076923076923084</v>
      </c>
      <c r="I38" s="322">
        <v>-0.95238095238095233</v>
      </c>
    </row>
    <row r="39" spans="1:9" ht="18" customHeight="1" thickBot="1">
      <c r="A39" s="1286"/>
      <c r="B39" s="1375"/>
      <c r="C39" s="371" t="s">
        <v>1492</v>
      </c>
      <c r="D39" s="483">
        <v>0.57048915</v>
      </c>
      <c r="E39" s="483">
        <v>0.45539750000000001</v>
      </c>
      <c r="F39" s="514">
        <v>25.414588200000001</v>
      </c>
      <c r="G39" s="496">
        <v>1.2994079000000001</v>
      </c>
      <c r="H39" s="180">
        <v>0.25272789156725706</v>
      </c>
      <c r="I39" s="321">
        <v>-0.97755268960053421</v>
      </c>
    </row>
    <row r="40" spans="1:9" ht="18" customHeight="1">
      <c r="A40" s="1282" t="s">
        <v>170</v>
      </c>
      <c r="B40" s="1398" t="s">
        <v>1485</v>
      </c>
      <c r="C40" s="331" t="s">
        <v>1480</v>
      </c>
      <c r="D40" s="178">
        <v>614.048</v>
      </c>
      <c r="E40" s="178">
        <v>1160.9839999999999</v>
      </c>
      <c r="F40" s="221">
        <v>1111.979</v>
      </c>
      <c r="G40" s="460">
        <v>3236.567</v>
      </c>
      <c r="H40" s="176">
        <v>-0.47109693156839372</v>
      </c>
      <c r="I40" s="322">
        <v>-0.4477881326895562</v>
      </c>
    </row>
    <row r="41" spans="1:9" ht="18" customHeight="1">
      <c r="A41" s="1284"/>
      <c r="B41" s="1373"/>
      <c r="C41" s="824" t="s">
        <v>1492</v>
      </c>
      <c r="D41" s="826">
        <v>7076</v>
      </c>
      <c r="E41" s="826">
        <v>11091</v>
      </c>
      <c r="F41" s="833">
        <v>15700</v>
      </c>
      <c r="G41" s="828">
        <v>33988</v>
      </c>
      <c r="H41" s="829">
        <v>-0.3620052294653322</v>
      </c>
      <c r="I41" s="830">
        <v>-0.54929936305732485</v>
      </c>
    </row>
    <row r="42" spans="1:9" ht="18" customHeight="1">
      <c r="A42" s="1284"/>
      <c r="B42" s="1373" t="s">
        <v>1749</v>
      </c>
      <c r="C42" s="331" t="s">
        <v>1480</v>
      </c>
      <c r="D42" s="494">
        <v>1.5589999999999999</v>
      </c>
      <c r="E42" s="494">
        <v>2.956</v>
      </c>
      <c r="F42" s="832">
        <v>11</v>
      </c>
      <c r="G42" s="823">
        <v>6.05</v>
      </c>
      <c r="H42" s="176">
        <v>-0.47259810554803794</v>
      </c>
      <c r="I42" s="322">
        <v>-0.8582727272727273</v>
      </c>
    </row>
    <row r="43" spans="1:9" ht="18" customHeight="1">
      <c r="A43" s="1284"/>
      <c r="B43" s="1373"/>
      <c r="C43" s="824" t="s">
        <v>1492</v>
      </c>
      <c r="D43" s="834">
        <v>95</v>
      </c>
      <c r="E43" s="834">
        <v>147</v>
      </c>
      <c r="F43" s="831">
        <v>98</v>
      </c>
      <c r="G43" s="835">
        <v>302</v>
      </c>
      <c r="H43" s="829">
        <v>-0.3537414965986394</v>
      </c>
      <c r="I43" s="830">
        <v>-3.0612244897959218E-2</v>
      </c>
    </row>
    <row r="44" spans="1:9" ht="18" customHeight="1">
      <c r="A44" s="1284"/>
      <c r="B44" s="1374" t="s">
        <v>1487</v>
      </c>
      <c r="C44" s="331" t="s">
        <v>1480</v>
      </c>
      <c r="D44" s="486">
        <v>0.187</v>
      </c>
      <c r="E44" s="178">
        <v>19299.698</v>
      </c>
      <c r="F44" s="332">
        <v>19406</v>
      </c>
      <c r="G44" s="179">
        <v>19299.940000000002</v>
      </c>
      <c r="H44" s="1038">
        <v>-0.99999031072921452</v>
      </c>
      <c r="I44" s="1039">
        <v>-0.99999036380500872</v>
      </c>
    </row>
    <row r="45" spans="1:9" ht="18" customHeight="1">
      <c r="A45" s="1284"/>
      <c r="B45" s="1400"/>
      <c r="C45" s="824" t="s">
        <v>1492</v>
      </c>
      <c r="D45" s="826">
        <v>1</v>
      </c>
      <c r="E45" s="826">
        <v>10061</v>
      </c>
      <c r="F45" s="833">
        <v>2000</v>
      </c>
      <c r="G45" s="828">
        <v>10062</v>
      </c>
      <c r="H45" s="836">
        <v>-0.99990060630156052</v>
      </c>
      <c r="I45" s="837">
        <v>-0.99950000000000006</v>
      </c>
    </row>
    <row r="46" spans="1:9" ht="18" customHeight="1">
      <c r="A46" s="1284"/>
      <c r="B46" s="1374" t="s">
        <v>1488</v>
      </c>
      <c r="C46" s="331" t="s">
        <v>1480</v>
      </c>
      <c r="D46" s="178">
        <v>6502.8720000000003</v>
      </c>
      <c r="E46" s="178">
        <v>9741.1689999999999</v>
      </c>
      <c r="F46" s="332">
        <v>4206</v>
      </c>
      <c r="G46" s="179">
        <v>22837.674999999999</v>
      </c>
      <c r="H46" s="176">
        <v>-0.332434125719408</v>
      </c>
      <c r="I46" s="322">
        <v>0.54609415121255367</v>
      </c>
    </row>
    <row r="47" spans="1:9" ht="18" customHeight="1" thickBot="1">
      <c r="A47" s="1286"/>
      <c r="B47" s="1375"/>
      <c r="C47" s="371" t="s">
        <v>1492</v>
      </c>
      <c r="D47" s="211">
        <v>5389</v>
      </c>
      <c r="E47" s="211">
        <v>11977</v>
      </c>
      <c r="F47" s="222">
        <v>3857</v>
      </c>
      <c r="G47" s="453">
        <v>21595</v>
      </c>
      <c r="H47" s="180">
        <v>-0.55005427068548052</v>
      </c>
      <c r="I47" s="321">
        <v>0.39719989629245522</v>
      </c>
    </row>
    <row r="48" spans="1:9" ht="18" customHeight="1">
      <c r="A48" s="1282" t="s">
        <v>171</v>
      </c>
      <c r="B48" s="1398" t="s">
        <v>1489</v>
      </c>
      <c r="C48" s="331" t="s">
        <v>1480</v>
      </c>
      <c r="D48" s="178">
        <v>453.8</v>
      </c>
      <c r="E48" s="178">
        <v>767</v>
      </c>
      <c r="F48" s="221">
        <v>600</v>
      </c>
      <c r="G48" s="460">
        <v>1990.3</v>
      </c>
      <c r="H48" s="176">
        <v>-0.40834419817470669</v>
      </c>
      <c r="I48" s="515">
        <v>-0.2436666666666667</v>
      </c>
    </row>
    <row r="49" spans="1:9" ht="18" customHeight="1">
      <c r="A49" s="1284"/>
      <c r="B49" s="1373"/>
      <c r="C49" s="824" t="s">
        <v>1492</v>
      </c>
      <c r="D49" s="834">
        <v>12</v>
      </c>
      <c r="E49" s="834">
        <v>140</v>
      </c>
      <c r="F49" s="831">
        <v>179</v>
      </c>
      <c r="G49" s="835">
        <v>322</v>
      </c>
      <c r="H49" s="829">
        <v>-0.91428571428571426</v>
      </c>
      <c r="I49" s="830">
        <v>-0.93296089385474856</v>
      </c>
    </row>
    <row r="50" spans="1:9" ht="18" customHeight="1">
      <c r="A50" s="1284"/>
      <c r="B50" s="1373" t="s">
        <v>1487</v>
      </c>
      <c r="C50" s="331" t="s">
        <v>1480</v>
      </c>
      <c r="D50" s="1151">
        <v>0.4</v>
      </c>
      <c r="E50" s="178">
        <v>405.30900000000003</v>
      </c>
      <c r="F50" s="218">
        <v>61</v>
      </c>
      <c r="G50" s="179">
        <v>409.32900000000001</v>
      </c>
      <c r="H50" s="527">
        <v>-0.99901309864819188</v>
      </c>
      <c r="I50" s="436">
        <v>-0.99344262295081964</v>
      </c>
    </row>
    <row r="51" spans="1:9" ht="18" customHeight="1">
      <c r="A51" s="1284"/>
      <c r="B51" s="1373"/>
      <c r="C51" s="824" t="s">
        <v>1492</v>
      </c>
      <c r="D51" s="826">
        <v>3</v>
      </c>
      <c r="E51" s="826">
        <v>2279</v>
      </c>
      <c r="F51" s="831">
        <v>529</v>
      </c>
      <c r="G51" s="828">
        <v>2311</v>
      </c>
      <c r="H51" s="836">
        <v>-0.99868363317244402</v>
      </c>
      <c r="I51" s="837">
        <v>-0.99432892249527405</v>
      </c>
    </row>
    <row r="52" spans="1:9" ht="18" customHeight="1">
      <c r="A52" s="1284"/>
      <c r="B52" s="1374" t="s">
        <v>2240</v>
      </c>
      <c r="C52" s="331" t="s">
        <v>1480</v>
      </c>
      <c r="D52" s="178">
        <v>0</v>
      </c>
      <c r="E52" s="178">
        <v>0</v>
      </c>
      <c r="F52" s="218" t="s">
        <v>334</v>
      </c>
      <c r="G52" s="179">
        <v>0</v>
      </c>
      <c r="H52" s="527" t="s">
        <v>334</v>
      </c>
      <c r="I52" s="436" t="s">
        <v>334</v>
      </c>
    </row>
    <row r="53" spans="1:9" ht="18" customHeight="1" thickBot="1">
      <c r="A53" s="1286"/>
      <c r="B53" s="1375"/>
      <c r="C53" s="371" t="s">
        <v>1492</v>
      </c>
      <c r="D53" s="211">
        <v>0</v>
      </c>
      <c r="E53" s="211">
        <v>0</v>
      </c>
      <c r="F53" s="209" t="s">
        <v>334</v>
      </c>
      <c r="G53" s="453">
        <v>0</v>
      </c>
      <c r="H53" s="480" t="s">
        <v>334</v>
      </c>
      <c r="I53" s="435" t="s">
        <v>334</v>
      </c>
    </row>
    <row r="54" spans="1:9" ht="18" customHeight="1">
      <c r="A54" s="1255" t="s">
        <v>48</v>
      </c>
      <c r="B54" s="1255"/>
      <c r="C54" s="467" t="s">
        <v>1750</v>
      </c>
      <c r="D54" s="192">
        <v>8186.0689999999986</v>
      </c>
      <c r="E54" s="192">
        <v>31752.239999999998</v>
      </c>
      <c r="F54" s="203">
        <v>26127.744999999999</v>
      </c>
      <c r="G54" s="459">
        <v>48946.958999999995</v>
      </c>
      <c r="H54" s="185">
        <v>-0.74218924397144903</v>
      </c>
      <c r="I54" s="458">
        <v>-0.68669056590991695</v>
      </c>
    </row>
    <row r="55" spans="1:9" ht="18" customHeight="1" thickBot="1">
      <c r="A55" s="1256"/>
      <c r="B55" s="1256"/>
      <c r="C55" s="187" t="s">
        <v>1751</v>
      </c>
      <c r="D55" s="206">
        <v>14779.406341066</v>
      </c>
      <c r="E55" s="206">
        <v>37614.556762264001</v>
      </c>
      <c r="F55" s="205">
        <v>24247.970084200002</v>
      </c>
      <c r="G55" s="199">
        <v>73326.413009256008</v>
      </c>
      <c r="H55" s="188">
        <v>-0.60708279950029542</v>
      </c>
      <c r="I55" s="457">
        <v>-0.39048892382557521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87"/>
  <sheetViews>
    <sheetView rightToLeft="1" topLeftCell="A34" zoomScaleNormal="100" workbookViewId="0">
      <selection activeCell="F43" sqref="F43"/>
    </sheetView>
  </sheetViews>
  <sheetFormatPr defaultColWidth="9.140625" defaultRowHeight="15"/>
  <cols>
    <col min="1" max="1" width="18.85546875" style="2" bestFit="1" customWidth="1"/>
    <col min="2" max="2" width="18.42578125" style="2" bestFit="1" customWidth="1"/>
    <col min="3" max="13" width="7.85546875" style="2" customWidth="1"/>
    <col min="14" max="14" width="7.85546875" style="61" customWidth="1"/>
    <col min="15" max="22" width="7.85546875" style="63" customWidth="1"/>
    <col min="23" max="29" width="7.85546875" style="2" customWidth="1"/>
    <col min="30" max="16384" width="9.140625" style="2"/>
  </cols>
  <sheetData>
    <row r="1" spans="1:29" ht="15.75" customHeight="1">
      <c r="A1" s="1193" t="s">
        <v>22</v>
      </c>
      <c r="B1" s="1194"/>
      <c r="C1" s="1194"/>
      <c r="D1" s="1194"/>
      <c r="E1" s="1194"/>
      <c r="F1" s="1194"/>
      <c r="G1" s="1194"/>
      <c r="H1" s="1194"/>
      <c r="I1" s="1194"/>
      <c r="J1" s="1194"/>
      <c r="K1" s="1194"/>
      <c r="L1" s="1194"/>
      <c r="M1" s="1194"/>
      <c r="N1" s="1194"/>
      <c r="O1" s="1194"/>
      <c r="P1" s="1194"/>
      <c r="Q1" s="1194"/>
      <c r="R1" s="1194"/>
      <c r="S1" s="1194"/>
      <c r="T1" s="1194"/>
      <c r="U1" s="1194"/>
      <c r="V1" s="1194"/>
      <c r="W1" s="1194"/>
      <c r="X1" s="1194"/>
      <c r="Y1" s="1194"/>
      <c r="Z1" s="1194"/>
      <c r="AA1" s="1194"/>
      <c r="AB1" s="1194"/>
      <c r="AC1" s="1194"/>
    </row>
    <row r="2" spans="1:29" ht="22.5" customHeight="1">
      <c r="A2" s="1191" t="s">
        <v>31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T2" s="1192"/>
      <c r="U2" s="1192"/>
      <c r="V2" s="1192"/>
      <c r="W2" s="1192"/>
      <c r="X2" s="1192"/>
      <c r="Y2" s="1192"/>
      <c r="Z2" s="1192"/>
      <c r="AA2" s="1192"/>
      <c r="AB2" s="1192"/>
      <c r="AC2" s="1192"/>
    </row>
    <row r="3" spans="1:29" ht="19.5" customHeight="1">
      <c r="A3" s="201" t="s">
        <v>19</v>
      </c>
      <c r="B3" s="201" t="s">
        <v>0</v>
      </c>
      <c r="C3" s="201" t="s">
        <v>34</v>
      </c>
      <c r="D3" s="201" t="s">
        <v>35</v>
      </c>
      <c r="E3" s="201" t="s">
        <v>36</v>
      </c>
      <c r="F3" s="201" t="s">
        <v>37</v>
      </c>
      <c r="G3" s="201" t="s">
        <v>38</v>
      </c>
      <c r="H3" s="201" t="s">
        <v>39</v>
      </c>
      <c r="I3" s="201" t="s">
        <v>40</v>
      </c>
      <c r="J3" s="201" t="s">
        <v>41</v>
      </c>
      <c r="K3" s="201" t="s">
        <v>42</v>
      </c>
      <c r="L3" s="201" t="s">
        <v>43</v>
      </c>
      <c r="M3" s="201" t="s">
        <v>44</v>
      </c>
      <c r="N3" s="201" t="s">
        <v>169</v>
      </c>
      <c r="O3" s="201" t="s">
        <v>176</v>
      </c>
      <c r="P3" s="201" t="s">
        <v>1493</v>
      </c>
      <c r="Q3" s="201" t="s">
        <v>1524</v>
      </c>
      <c r="R3" s="201" t="s">
        <v>1574</v>
      </c>
      <c r="S3" s="201" t="s">
        <v>1630</v>
      </c>
      <c r="T3" s="201" t="s">
        <v>1660</v>
      </c>
      <c r="U3" s="201" t="s">
        <v>1724</v>
      </c>
      <c r="V3" s="201" t="s">
        <v>1755</v>
      </c>
      <c r="W3" s="519" t="s">
        <v>1884</v>
      </c>
      <c r="X3" s="519" t="s">
        <v>1944</v>
      </c>
      <c r="Y3" s="519" t="s">
        <v>1988</v>
      </c>
      <c r="Z3" s="519" t="s">
        <v>2012</v>
      </c>
      <c r="AA3" s="519" t="s">
        <v>2133</v>
      </c>
      <c r="AB3" s="519" t="s">
        <v>2302</v>
      </c>
      <c r="AC3" s="519" t="s">
        <v>2524</v>
      </c>
    </row>
    <row r="4" spans="1:29" ht="15" customHeight="1">
      <c r="A4" s="1185" t="s">
        <v>22</v>
      </c>
      <c r="B4" s="117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</row>
    <row r="5" spans="1:29">
      <c r="A5" s="1187"/>
      <c r="B5" s="117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</row>
    <row r="6" spans="1:29">
      <c r="A6" s="1186"/>
      <c r="B6" s="117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</row>
    <row r="7" spans="1:29">
      <c r="A7" s="1172" t="s">
        <v>16</v>
      </c>
      <c r="B7" s="1173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</row>
    <row r="8" spans="1:29" s="29" customFormat="1">
      <c r="A8" s="1189" t="s">
        <v>18</v>
      </c>
      <c r="B8" s="1190"/>
      <c r="C8" s="1190"/>
      <c r="D8" s="1190"/>
      <c r="E8" s="1190"/>
      <c r="F8" s="1190"/>
      <c r="G8" s="1190"/>
      <c r="H8" s="1190"/>
      <c r="I8" s="1190"/>
      <c r="J8" s="1190"/>
      <c r="K8" s="1190"/>
      <c r="L8" s="1190"/>
      <c r="M8" s="1190"/>
      <c r="N8" s="1190"/>
      <c r="O8" s="1190"/>
      <c r="P8" s="1190"/>
      <c r="Q8" s="1190"/>
      <c r="R8" s="1190"/>
      <c r="S8" s="1190"/>
      <c r="T8" s="1190"/>
      <c r="U8" s="1190"/>
      <c r="V8" s="1190"/>
      <c r="W8" s="1190"/>
      <c r="X8" s="1190"/>
      <c r="Y8" s="1190"/>
      <c r="Z8" s="1190"/>
      <c r="AA8" s="1190"/>
      <c r="AB8" s="1190"/>
      <c r="AC8" s="1190"/>
    </row>
    <row r="9" spans="1:29" ht="22.5" customHeight="1">
      <c r="A9" s="1191" t="s">
        <v>31</v>
      </c>
      <c r="B9" s="1192"/>
      <c r="C9" s="1192"/>
      <c r="D9" s="1192"/>
      <c r="E9" s="1192"/>
      <c r="F9" s="1192"/>
      <c r="G9" s="1192"/>
      <c r="H9" s="1192"/>
      <c r="I9" s="1192"/>
      <c r="J9" s="1192"/>
      <c r="K9" s="1192"/>
      <c r="L9" s="1192"/>
      <c r="M9" s="1192"/>
      <c r="N9" s="1192"/>
      <c r="O9" s="1192"/>
      <c r="P9" s="1192"/>
      <c r="Q9" s="1192"/>
      <c r="R9" s="1192"/>
      <c r="S9" s="1192"/>
      <c r="T9" s="1192"/>
      <c r="U9" s="1192"/>
      <c r="V9" s="1192"/>
      <c r="W9" s="1192"/>
      <c r="X9" s="1192"/>
      <c r="Y9" s="1192"/>
      <c r="Z9" s="1192"/>
      <c r="AA9" s="1192"/>
      <c r="AB9" s="1192"/>
      <c r="AC9" s="1192"/>
    </row>
    <row r="10" spans="1:29">
      <c r="A10" s="201" t="s">
        <v>19</v>
      </c>
      <c r="B10" s="201" t="s">
        <v>0</v>
      </c>
      <c r="C10" s="201" t="s">
        <v>34</v>
      </c>
      <c r="D10" s="201" t="s">
        <v>35</v>
      </c>
      <c r="E10" s="201" t="s">
        <v>36</v>
      </c>
      <c r="F10" s="201" t="s">
        <v>37</v>
      </c>
      <c r="G10" s="201" t="s">
        <v>38</v>
      </c>
      <c r="H10" s="201" t="s">
        <v>39</v>
      </c>
      <c r="I10" s="201" t="s">
        <v>40</v>
      </c>
      <c r="J10" s="201" t="s">
        <v>41</v>
      </c>
      <c r="K10" s="201" t="s">
        <v>42</v>
      </c>
      <c r="L10" s="201" t="s">
        <v>43</v>
      </c>
      <c r="M10" s="201" t="s">
        <v>44</v>
      </c>
      <c r="N10" s="201" t="s">
        <v>169</v>
      </c>
      <c r="O10" s="201" t="s">
        <v>176</v>
      </c>
      <c r="P10" s="201" t="s">
        <v>1493</v>
      </c>
      <c r="Q10" s="201" t="s">
        <v>1524</v>
      </c>
      <c r="R10" s="201" t="s">
        <v>1574</v>
      </c>
      <c r="S10" s="201" t="s">
        <v>1630</v>
      </c>
      <c r="T10" s="201" t="s">
        <v>1660</v>
      </c>
      <c r="U10" s="201" t="s">
        <v>1724</v>
      </c>
      <c r="V10" s="201" t="s">
        <v>1755</v>
      </c>
      <c r="W10" s="519" t="s">
        <v>1884</v>
      </c>
      <c r="X10" s="519" t="s">
        <v>1944</v>
      </c>
      <c r="Y10" s="519" t="s">
        <v>1988</v>
      </c>
      <c r="Z10" s="519" t="s">
        <v>2012</v>
      </c>
      <c r="AA10" s="519" t="s">
        <v>2133</v>
      </c>
      <c r="AB10" s="519" t="s">
        <v>2302</v>
      </c>
      <c r="AC10" s="519" t="s">
        <v>2524</v>
      </c>
    </row>
    <row r="11" spans="1:29">
      <c r="A11" s="1185" t="s">
        <v>23</v>
      </c>
      <c r="B11" s="117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</row>
    <row r="12" spans="1:29">
      <c r="A12" s="1187"/>
      <c r="B12" s="117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</row>
    <row r="13" spans="1:29">
      <c r="A13" s="1186"/>
      <c r="B13" s="117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</row>
    <row r="14" spans="1:29">
      <c r="A14" s="1172" t="s">
        <v>16</v>
      </c>
      <c r="B14" s="1173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</row>
    <row r="15" spans="1:29">
      <c r="A15" s="1189" t="s">
        <v>170</v>
      </c>
      <c r="B15" s="1190"/>
      <c r="C15" s="1190"/>
      <c r="D15" s="1190"/>
      <c r="E15" s="1190"/>
      <c r="F15" s="1190"/>
      <c r="G15" s="1190"/>
      <c r="H15" s="1190"/>
      <c r="I15" s="1190"/>
      <c r="J15" s="1190"/>
      <c r="K15" s="1190"/>
      <c r="L15" s="1190"/>
      <c r="M15" s="1190"/>
      <c r="N15" s="1190"/>
      <c r="O15" s="1190"/>
      <c r="P15" s="1190"/>
      <c r="Q15" s="1190"/>
      <c r="R15" s="1190"/>
      <c r="S15" s="1190"/>
      <c r="T15" s="1190"/>
      <c r="U15" s="1190"/>
      <c r="V15" s="1190"/>
      <c r="W15" s="1190"/>
      <c r="X15" s="1190"/>
      <c r="Y15" s="1190"/>
      <c r="Z15" s="1190"/>
      <c r="AA15" s="1190"/>
      <c r="AB15" s="1190"/>
      <c r="AC15" s="1190"/>
    </row>
    <row r="16" spans="1:29" ht="22.5" customHeight="1">
      <c r="A16" s="1191" t="s">
        <v>31</v>
      </c>
      <c r="B16" s="1192"/>
      <c r="C16" s="1192"/>
      <c r="D16" s="1192"/>
      <c r="E16" s="1192"/>
      <c r="F16" s="1192"/>
      <c r="G16" s="1192"/>
      <c r="H16" s="1192"/>
      <c r="I16" s="1192"/>
      <c r="J16" s="1192"/>
      <c r="K16" s="1192"/>
      <c r="L16" s="1192"/>
      <c r="M16" s="1192"/>
      <c r="N16" s="1192"/>
      <c r="O16" s="1192"/>
      <c r="P16" s="1192"/>
      <c r="Q16" s="1192"/>
      <c r="R16" s="1192"/>
      <c r="S16" s="1192"/>
      <c r="T16" s="1192"/>
      <c r="U16" s="1192"/>
      <c r="V16" s="1192"/>
      <c r="W16" s="1192"/>
      <c r="X16" s="1192"/>
      <c r="Y16" s="1192"/>
      <c r="Z16" s="1192"/>
      <c r="AA16" s="1192"/>
      <c r="AB16" s="1192"/>
      <c r="AC16" s="1192"/>
    </row>
    <row r="17" spans="1:29">
      <c r="A17" s="201" t="s">
        <v>19</v>
      </c>
      <c r="B17" s="201" t="s">
        <v>0</v>
      </c>
      <c r="C17" s="201" t="s">
        <v>34</v>
      </c>
      <c r="D17" s="201" t="s">
        <v>35</v>
      </c>
      <c r="E17" s="201" t="s">
        <v>36</v>
      </c>
      <c r="F17" s="201" t="s">
        <v>37</v>
      </c>
      <c r="G17" s="201" t="s">
        <v>38</v>
      </c>
      <c r="H17" s="201" t="s">
        <v>39</v>
      </c>
      <c r="I17" s="201" t="s">
        <v>40</v>
      </c>
      <c r="J17" s="201" t="s">
        <v>41</v>
      </c>
      <c r="K17" s="201" t="s">
        <v>42</v>
      </c>
      <c r="L17" s="201" t="s">
        <v>43</v>
      </c>
      <c r="M17" s="201" t="s">
        <v>44</v>
      </c>
      <c r="N17" s="201" t="s">
        <v>169</v>
      </c>
      <c r="O17" s="201" t="s">
        <v>176</v>
      </c>
      <c r="P17" s="201" t="s">
        <v>1493</v>
      </c>
      <c r="Q17" s="201" t="s">
        <v>1524</v>
      </c>
      <c r="R17" s="201" t="s">
        <v>1574</v>
      </c>
      <c r="S17" s="201" t="s">
        <v>1630</v>
      </c>
      <c r="T17" s="201" t="s">
        <v>1660</v>
      </c>
      <c r="U17" s="201" t="s">
        <v>1724</v>
      </c>
      <c r="V17" s="201" t="s">
        <v>1755</v>
      </c>
      <c r="W17" s="519" t="s">
        <v>1884</v>
      </c>
      <c r="X17" s="519" t="s">
        <v>1944</v>
      </c>
      <c r="Y17" s="519" t="s">
        <v>1988</v>
      </c>
      <c r="Z17" s="519" t="s">
        <v>2012</v>
      </c>
      <c r="AA17" s="519" t="s">
        <v>2133</v>
      </c>
      <c r="AB17" s="519" t="s">
        <v>2302</v>
      </c>
      <c r="AC17" s="519" t="s">
        <v>2524</v>
      </c>
    </row>
    <row r="18" spans="1:29">
      <c r="A18" s="1185" t="s">
        <v>167</v>
      </c>
      <c r="B18" s="117" t="s">
        <v>168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</row>
    <row r="19" spans="1:29" ht="15" customHeight="1">
      <c r="A19" s="1186"/>
      <c r="B19" s="117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</row>
    <row r="20" spans="1:29">
      <c r="A20" s="1172" t="s">
        <v>16</v>
      </c>
      <c r="B20" s="1173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</row>
    <row r="21" spans="1:29">
      <c r="A21" s="1189" t="s">
        <v>171</v>
      </c>
      <c r="B21" s="1190"/>
      <c r="C21" s="1190"/>
      <c r="D21" s="1190"/>
      <c r="E21" s="1190"/>
      <c r="F21" s="1190"/>
      <c r="G21" s="1190"/>
      <c r="H21" s="1190"/>
      <c r="I21" s="1190"/>
      <c r="J21" s="1190"/>
      <c r="K21" s="1190"/>
      <c r="L21" s="1190"/>
      <c r="M21" s="1190"/>
      <c r="N21" s="1190"/>
      <c r="O21" s="1190"/>
      <c r="P21" s="1190"/>
      <c r="Q21" s="1190"/>
      <c r="R21" s="1190"/>
      <c r="S21" s="1190"/>
      <c r="T21" s="1190"/>
      <c r="U21" s="1190"/>
      <c r="V21" s="1190"/>
      <c r="W21" s="1190"/>
      <c r="X21" s="1190"/>
      <c r="Y21" s="1190"/>
      <c r="Z21" s="1190"/>
      <c r="AA21" s="1190"/>
      <c r="AB21" s="1190"/>
      <c r="AC21" s="1190"/>
    </row>
    <row r="22" spans="1:29" ht="22.5" customHeight="1">
      <c r="A22" s="1191" t="s">
        <v>31</v>
      </c>
      <c r="B22" s="1192"/>
      <c r="C22" s="1192"/>
      <c r="D22" s="1192"/>
      <c r="E22" s="1192"/>
      <c r="F22" s="1192"/>
      <c r="G22" s="1192"/>
      <c r="H22" s="1192"/>
      <c r="I22" s="1192"/>
      <c r="J22" s="1192"/>
      <c r="K22" s="1192"/>
      <c r="L22" s="1192"/>
      <c r="M22" s="1192"/>
      <c r="N22" s="1192"/>
      <c r="O22" s="1192"/>
      <c r="P22" s="1192"/>
      <c r="Q22" s="1192"/>
      <c r="R22" s="1192"/>
      <c r="S22" s="1192"/>
      <c r="T22" s="1192"/>
      <c r="U22" s="1192"/>
      <c r="V22" s="1192"/>
      <c r="W22" s="1192"/>
      <c r="X22" s="1192"/>
      <c r="Y22" s="1192"/>
      <c r="Z22" s="1192"/>
      <c r="AA22" s="1192"/>
      <c r="AB22" s="1192"/>
      <c r="AC22" s="1192"/>
    </row>
    <row r="23" spans="1:29">
      <c r="A23" s="201" t="s">
        <v>19</v>
      </c>
      <c r="B23" s="201" t="s">
        <v>0</v>
      </c>
      <c r="C23" s="201" t="s">
        <v>34</v>
      </c>
      <c r="D23" s="201" t="s">
        <v>35</v>
      </c>
      <c r="E23" s="201" t="s">
        <v>36</v>
      </c>
      <c r="F23" s="201" t="s">
        <v>37</v>
      </c>
      <c r="G23" s="201" t="s">
        <v>38</v>
      </c>
      <c r="H23" s="201" t="s">
        <v>39</v>
      </c>
      <c r="I23" s="201" t="s">
        <v>40</v>
      </c>
      <c r="J23" s="201" t="s">
        <v>41</v>
      </c>
      <c r="K23" s="201" t="s">
        <v>42</v>
      </c>
      <c r="L23" s="201" t="s">
        <v>43</v>
      </c>
      <c r="M23" s="201" t="s">
        <v>44</v>
      </c>
      <c r="N23" s="201" t="s">
        <v>169</v>
      </c>
      <c r="O23" s="201" t="s">
        <v>176</v>
      </c>
      <c r="P23" s="201" t="s">
        <v>1493</v>
      </c>
      <c r="Q23" s="201" t="s">
        <v>1524</v>
      </c>
      <c r="R23" s="201" t="s">
        <v>1574</v>
      </c>
      <c r="S23" s="201" t="s">
        <v>1630</v>
      </c>
      <c r="T23" s="201" t="s">
        <v>1660</v>
      </c>
      <c r="U23" s="201" t="s">
        <v>1724</v>
      </c>
      <c r="V23" s="201" t="s">
        <v>1755</v>
      </c>
      <c r="W23" s="519" t="s">
        <v>1884</v>
      </c>
      <c r="X23" s="519" t="s">
        <v>1944</v>
      </c>
      <c r="Y23" s="519" t="s">
        <v>1988</v>
      </c>
      <c r="Z23" s="519" t="s">
        <v>2012</v>
      </c>
      <c r="AA23" s="519" t="s">
        <v>2133</v>
      </c>
      <c r="AB23" s="519" t="s">
        <v>2302</v>
      </c>
      <c r="AC23" s="519" t="s">
        <v>2524</v>
      </c>
    </row>
    <row r="24" spans="1:29">
      <c r="A24" s="1185" t="s">
        <v>331</v>
      </c>
      <c r="B24" s="117" t="s">
        <v>168</v>
      </c>
      <c r="C24" s="92">
        <v>3079</v>
      </c>
      <c r="D24" s="92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</row>
    <row r="25" spans="1:29">
      <c r="A25" s="1186"/>
      <c r="B25" s="117" t="s">
        <v>13</v>
      </c>
      <c r="C25" s="92">
        <v>12.087322772</v>
      </c>
      <c r="D25" s="92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3"/>
      <c r="L25" s="31">
        <v>8.5033200000000004</v>
      </c>
      <c r="M25" s="31">
        <v>0.73853999999999997</v>
      </c>
      <c r="N25" s="31">
        <v>59.730316596999998</v>
      </c>
      <c r="O25" s="93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</row>
    <row r="26" spans="1:29">
      <c r="A26" s="1172" t="s">
        <v>16</v>
      </c>
      <c r="B26" s="1173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</row>
    <row r="27" spans="1:29">
      <c r="W27" s="63"/>
      <c r="X27" s="63"/>
      <c r="Y27" s="63"/>
      <c r="Z27" s="63"/>
      <c r="AA27" s="63"/>
      <c r="AB27" s="63"/>
      <c r="AC27" s="63"/>
    </row>
    <row r="28" spans="1:29" ht="23.25" customHeight="1">
      <c r="B28" s="201" t="s">
        <v>184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</row>
    <row r="29" spans="1:29" ht="22.5">
      <c r="B29" s="201" t="s">
        <v>1481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</row>
    <row r="30" spans="1:29">
      <c r="B30" s="201" t="s">
        <v>172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</row>
    <row r="31" spans="1:29">
      <c r="B31" s="201" t="s">
        <v>336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</row>
    <row r="32" spans="1:29"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279"/>
      <c r="O32" s="164"/>
      <c r="P32" s="164"/>
      <c r="Q32" s="164"/>
      <c r="R32" s="164"/>
      <c r="S32" s="164"/>
      <c r="T32" s="164"/>
      <c r="U32" s="164"/>
      <c r="V32" s="164"/>
    </row>
    <row r="34" spans="1:22" ht="19.5" customHeight="1">
      <c r="A34" s="201" t="s">
        <v>19</v>
      </c>
      <c r="B34" s="201" t="s">
        <v>0</v>
      </c>
      <c r="C34" s="201" t="s">
        <v>1524</v>
      </c>
      <c r="D34" s="201" t="s">
        <v>1574</v>
      </c>
      <c r="E34" s="201" t="s">
        <v>1630</v>
      </c>
      <c r="F34" s="201" t="s">
        <v>1660</v>
      </c>
      <c r="G34" s="201" t="s">
        <v>1724</v>
      </c>
      <c r="H34" s="201" t="s">
        <v>1755</v>
      </c>
      <c r="I34" s="201" t="s">
        <v>1884</v>
      </c>
      <c r="J34" s="201" t="s">
        <v>1944</v>
      </c>
      <c r="K34" s="201" t="s">
        <v>1988</v>
      </c>
      <c r="L34" s="201" t="s">
        <v>2012</v>
      </c>
      <c r="M34" s="201" t="s">
        <v>2133</v>
      </c>
      <c r="N34" s="201" t="s">
        <v>2302</v>
      </c>
      <c r="O34" s="201" t="s">
        <v>2524</v>
      </c>
      <c r="P34" s="62"/>
      <c r="Q34" s="2"/>
      <c r="R34" s="2"/>
      <c r="S34" s="2"/>
      <c r="T34" s="2"/>
      <c r="U34" s="2"/>
      <c r="V34" s="2"/>
    </row>
    <row r="35" spans="1:22">
      <c r="A35" s="278" t="s">
        <v>22</v>
      </c>
      <c r="B35" s="278" t="s">
        <v>16</v>
      </c>
      <c r="C35" s="60">
        <v>267313.42383791698</v>
      </c>
      <c r="D35" s="60">
        <v>274429.50175007898</v>
      </c>
      <c r="E35" s="60">
        <v>215583.00875873098</v>
      </c>
      <c r="F35" s="60">
        <v>368221.63299199997</v>
      </c>
      <c r="G35" s="60">
        <v>434315.297778012</v>
      </c>
      <c r="H35" s="60">
        <v>245782.37129360801</v>
      </c>
      <c r="I35" s="60">
        <v>431868.80264898</v>
      </c>
      <c r="J35" s="60">
        <v>643463.56591221795</v>
      </c>
      <c r="K35" s="60">
        <v>826429.66201676405</v>
      </c>
      <c r="L35" s="60">
        <v>960970.14175312198</v>
      </c>
      <c r="M35" s="60">
        <v>1018358.479404391</v>
      </c>
      <c r="N35" s="60">
        <v>2492806.0563624143</v>
      </c>
      <c r="O35" s="60">
        <v>1719076.7538502361</v>
      </c>
      <c r="P35" s="29"/>
      <c r="Q35" s="29"/>
      <c r="R35" s="29"/>
      <c r="S35" s="29"/>
      <c r="T35" s="29"/>
      <c r="U35" s="29"/>
      <c r="V35" s="29"/>
    </row>
    <row r="36" spans="1:22">
      <c r="A36" s="278" t="s">
        <v>23</v>
      </c>
      <c r="B36" s="278" t="s">
        <v>16</v>
      </c>
      <c r="C36" s="60">
        <v>146400.39384424902</v>
      </c>
      <c r="D36" s="60">
        <v>180231.36781592001</v>
      </c>
      <c r="E36" s="60">
        <v>181651.26344126</v>
      </c>
      <c r="F36" s="60">
        <v>209414.26079292101</v>
      </c>
      <c r="G36" s="60">
        <v>259987.831946833</v>
      </c>
      <c r="H36" s="60">
        <v>169887.37987704301</v>
      </c>
      <c r="I36" s="60">
        <v>331606.67989353801</v>
      </c>
      <c r="J36" s="60">
        <v>378908.62732394598</v>
      </c>
      <c r="K36" s="60">
        <v>496691.33286270406</v>
      </c>
      <c r="L36" s="60">
        <v>653190.03777481499</v>
      </c>
      <c r="M36" s="60">
        <v>580307.72744451393</v>
      </c>
      <c r="N36" s="60">
        <v>1126351.779812909</v>
      </c>
      <c r="O36" s="60">
        <v>940386.96402439498</v>
      </c>
      <c r="P36" s="2"/>
      <c r="Q36" s="2"/>
      <c r="R36" s="2"/>
      <c r="S36" s="2"/>
      <c r="T36" s="2"/>
      <c r="U36" s="2"/>
      <c r="V36" s="2"/>
    </row>
    <row r="37" spans="1:22">
      <c r="A37" s="278" t="s">
        <v>167</v>
      </c>
      <c r="B37" s="278" t="s">
        <v>16</v>
      </c>
      <c r="C37" s="60">
        <v>95924.011308924994</v>
      </c>
      <c r="D37" s="60">
        <v>100381</v>
      </c>
      <c r="E37" s="60">
        <v>84648</v>
      </c>
      <c r="F37" s="60">
        <v>103342</v>
      </c>
      <c r="G37" s="60">
        <v>110054</v>
      </c>
      <c r="H37" s="60">
        <v>108697</v>
      </c>
      <c r="I37" s="60">
        <v>136792</v>
      </c>
      <c r="J37" s="60">
        <v>135364</v>
      </c>
      <c r="K37" s="60">
        <v>156293</v>
      </c>
      <c r="L37" s="60">
        <v>144761</v>
      </c>
      <c r="M37" s="60">
        <v>78898</v>
      </c>
      <c r="N37" s="60">
        <v>141542</v>
      </c>
      <c r="O37" s="60">
        <v>179034</v>
      </c>
      <c r="P37" s="2"/>
      <c r="Q37" s="2"/>
      <c r="R37" s="2"/>
      <c r="S37" s="2"/>
      <c r="T37" s="2"/>
      <c r="U37" s="2"/>
      <c r="V37" s="2"/>
    </row>
    <row r="38" spans="1:22">
      <c r="A38" s="278" t="s">
        <v>331</v>
      </c>
      <c r="B38" s="278" t="s">
        <v>16</v>
      </c>
      <c r="C38" s="60">
        <v>9907.0967247610006</v>
      </c>
      <c r="D38" s="60">
        <v>13373</v>
      </c>
      <c r="E38" s="60">
        <v>8485</v>
      </c>
      <c r="F38" s="60">
        <v>44952</v>
      </c>
      <c r="G38" s="60">
        <v>23661</v>
      </c>
      <c r="H38" s="60">
        <v>35440</v>
      </c>
      <c r="I38" s="60">
        <v>91468</v>
      </c>
      <c r="J38" s="60">
        <v>53804</v>
      </c>
      <c r="K38" s="60">
        <v>22678</v>
      </c>
      <c r="L38" s="60">
        <v>58646</v>
      </c>
      <c r="M38" s="60">
        <v>32018</v>
      </c>
      <c r="N38" s="60">
        <v>62421</v>
      </c>
      <c r="O38" s="60">
        <v>88705</v>
      </c>
      <c r="P38" s="91"/>
      <c r="Q38" s="91"/>
      <c r="R38" s="91"/>
      <c r="S38" s="91"/>
      <c r="T38" s="91"/>
      <c r="U38" s="91"/>
      <c r="V38" s="91"/>
    </row>
    <row r="39" spans="1:22" ht="23.25" customHeight="1">
      <c r="B39" s="201" t="s">
        <v>184</v>
      </c>
      <c r="C39" s="31">
        <v>519544.925715852</v>
      </c>
      <c r="D39" s="31">
        <v>568414.86956599902</v>
      </c>
      <c r="E39" s="31">
        <v>490367.27219999098</v>
      </c>
      <c r="F39" s="31">
        <v>725929.89378492092</v>
      </c>
      <c r="G39" s="31">
        <v>828018.12972484506</v>
      </c>
      <c r="H39" s="31">
        <v>559806.75117065106</v>
      </c>
      <c r="I39" s="31">
        <v>991735.48254251806</v>
      </c>
      <c r="J39" s="31">
        <v>1211540.1932361638</v>
      </c>
      <c r="K39" s="31">
        <v>1502091.9948794681</v>
      </c>
      <c r="L39" s="31">
        <v>1817567.179527937</v>
      </c>
      <c r="M39" s="31">
        <v>1709582.206848905</v>
      </c>
      <c r="N39" s="31">
        <v>3823120.8361753235</v>
      </c>
      <c r="O39" s="31">
        <v>2927202.7178746313</v>
      </c>
      <c r="P39" s="2"/>
      <c r="Q39" s="2"/>
      <c r="R39" s="2"/>
      <c r="S39" s="2"/>
      <c r="T39" s="2"/>
      <c r="U39" s="2"/>
      <c r="V39" s="2"/>
    </row>
    <row r="40" spans="1:22" ht="22.5">
      <c r="B40" s="201" t="s">
        <v>1481</v>
      </c>
      <c r="C40" s="31">
        <v>917951.40459444805</v>
      </c>
      <c r="D40" s="31">
        <v>1437496.3303103</v>
      </c>
      <c r="E40" s="31">
        <v>2005911.1998762991</v>
      </c>
      <c r="F40" s="31">
        <v>2496278.4720762903</v>
      </c>
      <c r="G40" s="31">
        <v>3222208.365861211</v>
      </c>
      <c r="H40" s="31">
        <v>4050226.4955860563</v>
      </c>
      <c r="I40" s="31">
        <v>4610033.2467567073</v>
      </c>
      <c r="J40" s="31">
        <v>5601768.7292992249</v>
      </c>
      <c r="K40" s="31">
        <v>6813308.9225353887</v>
      </c>
      <c r="L40" s="31">
        <v>8315400.9174148571</v>
      </c>
      <c r="M40" s="31">
        <v>0</v>
      </c>
      <c r="N40" s="31">
        <f>M39</f>
        <v>1709582.206848905</v>
      </c>
      <c r="O40" s="31">
        <f>M39+N39</f>
        <v>5532703.0430242289</v>
      </c>
    </row>
    <row r="43" spans="1:22">
      <c r="A43" s="117" t="s">
        <v>15</v>
      </c>
      <c r="B43" s="31">
        <v>2388841.381260382</v>
      </c>
    </row>
    <row r="44" spans="1:22">
      <c r="A44" s="117" t="s">
        <v>14</v>
      </c>
      <c r="B44" s="31">
        <v>170683.43032748302</v>
      </c>
    </row>
    <row r="45" spans="1:22">
      <c r="A45" s="117" t="s">
        <v>13</v>
      </c>
      <c r="B45" s="31">
        <v>103593.906286766</v>
      </c>
    </row>
    <row r="46" spans="1:22">
      <c r="A46" s="117" t="s">
        <v>1398</v>
      </c>
      <c r="B46" s="31">
        <v>264084</v>
      </c>
    </row>
    <row r="68" spans="1:8" ht="19.5" thickBot="1">
      <c r="A68" s="277"/>
      <c r="B68" s="276"/>
      <c r="C68" s="1179"/>
      <c r="D68" s="1179"/>
      <c r="E68" s="1179"/>
      <c r="F68" s="275"/>
      <c r="G68" s="1184" t="s">
        <v>1747</v>
      </c>
      <c r="H68" s="1184"/>
    </row>
    <row r="69" spans="1:8" ht="63.75" thickBot="1">
      <c r="A69" s="1174" t="s">
        <v>19</v>
      </c>
      <c r="B69" s="1176" t="s">
        <v>0</v>
      </c>
      <c r="C69" s="1178" t="s">
        <v>1578</v>
      </c>
      <c r="D69" s="1178"/>
      <c r="E69" s="1178"/>
      <c r="F69" s="255" t="s">
        <v>1760</v>
      </c>
      <c r="G69" s="1178" t="s">
        <v>231</v>
      </c>
      <c r="H69" s="1188"/>
    </row>
    <row r="70" spans="1:8" ht="34.5">
      <c r="A70" s="1175"/>
      <c r="B70" s="1177"/>
      <c r="C70" s="509" t="s">
        <v>2525</v>
      </c>
      <c r="D70" s="509" t="s">
        <v>2303</v>
      </c>
      <c r="E70" s="507" t="s">
        <v>2525</v>
      </c>
      <c r="F70" s="512" t="s">
        <v>2526</v>
      </c>
      <c r="G70" s="1180" t="s">
        <v>2233</v>
      </c>
      <c r="H70" s="1182" t="s">
        <v>333</v>
      </c>
    </row>
    <row r="71" spans="1:8" ht="17.25" customHeight="1">
      <c r="A71" s="1175"/>
      <c r="B71" s="1177"/>
      <c r="C71" s="511">
        <v>99</v>
      </c>
      <c r="D71" s="510">
        <v>99</v>
      </c>
      <c r="E71" s="508">
        <v>98</v>
      </c>
      <c r="F71" s="513">
        <v>99</v>
      </c>
      <c r="G71" s="1181"/>
      <c r="H71" s="1183"/>
    </row>
    <row r="72" spans="1:8" ht="17.25">
      <c r="A72" s="1171" t="s">
        <v>1759</v>
      </c>
      <c r="B72" s="226" t="s">
        <v>15</v>
      </c>
      <c r="C72" s="274">
        <v>1653621.61131555</v>
      </c>
      <c r="D72" s="274">
        <v>2411951.8693916802</v>
      </c>
      <c r="E72" s="273">
        <v>245602.59210827301</v>
      </c>
      <c r="F72" s="273">
        <v>5049287.8146917662</v>
      </c>
      <c r="G72" s="271">
        <v>-0.31440521997953019</v>
      </c>
      <c r="H72" s="1014">
        <v>5.7329159563045531</v>
      </c>
    </row>
    <row r="73" spans="1:8" ht="17.25">
      <c r="A73" s="1171"/>
      <c r="B73" s="226" t="s">
        <v>14</v>
      </c>
      <c r="C73" s="274">
        <v>4538.5460870429997</v>
      </c>
      <c r="D73" s="274">
        <v>7440.8078087900003</v>
      </c>
      <c r="E73" s="273">
        <v>10278.913828223</v>
      </c>
      <c r="F73" s="273">
        <v>17354.723524706002</v>
      </c>
      <c r="G73" s="271">
        <v>-0.39004659122071272</v>
      </c>
      <c r="H73" s="1014">
        <v>-0.55846053747610647</v>
      </c>
    </row>
    <row r="74" spans="1:8" ht="17.25">
      <c r="A74" s="1171"/>
      <c r="B74" s="987" t="s">
        <v>13</v>
      </c>
      <c r="C74" s="274">
        <v>60916.596447643002</v>
      </c>
      <c r="D74" s="274">
        <v>73413.379161944002</v>
      </c>
      <c r="E74" s="273">
        <v>11431.917901421</v>
      </c>
      <c r="F74" s="273">
        <v>163598.75140056902</v>
      </c>
      <c r="G74" s="271">
        <v>-0.1702248671421881</v>
      </c>
      <c r="H74" s="1014">
        <v>4.3286418755746139</v>
      </c>
    </row>
    <row r="75" spans="1:8" ht="18.75" thickBot="1">
      <c r="A75" s="1171"/>
      <c r="B75" s="234" t="s">
        <v>48</v>
      </c>
      <c r="C75" s="981">
        <v>1719076.7538502361</v>
      </c>
      <c r="D75" s="981">
        <v>2492806.0563624143</v>
      </c>
      <c r="E75" s="982">
        <v>267313.42383791698</v>
      </c>
      <c r="F75" s="982">
        <v>5230241.2896170411</v>
      </c>
      <c r="G75" s="983">
        <v>-0.31038487753083754</v>
      </c>
      <c r="H75" s="1015">
        <v>5.4309406133400255</v>
      </c>
    </row>
    <row r="76" spans="1:8" ht="17.25">
      <c r="A76" s="1171" t="s">
        <v>18</v>
      </c>
      <c r="B76" s="226" t="s">
        <v>15</v>
      </c>
      <c r="C76" s="274">
        <v>735219.76994483196</v>
      </c>
      <c r="D76" s="274">
        <v>951849.59742712602</v>
      </c>
      <c r="E76" s="273">
        <v>107799.804009125</v>
      </c>
      <c r="F76" s="273">
        <v>2193919.0673868153</v>
      </c>
      <c r="G76" s="271">
        <v>-0.22758829553308635</v>
      </c>
      <c r="H76" s="1014">
        <v>5.8202329002620203</v>
      </c>
    </row>
    <row r="77" spans="1:8" ht="17.25">
      <c r="A77" s="1171"/>
      <c r="B77" s="226" t="s">
        <v>14</v>
      </c>
      <c r="C77" s="274">
        <v>166144.88424044001</v>
      </c>
      <c r="D77" s="274">
        <v>92691.983462688993</v>
      </c>
      <c r="E77" s="273">
        <v>28049.309441136</v>
      </c>
      <c r="F77" s="273">
        <v>307843.32102661801</v>
      </c>
      <c r="G77" s="271">
        <v>0.79244070559044388</v>
      </c>
      <c r="H77" s="1014">
        <v>4.9233146038447044</v>
      </c>
    </row>
    <row r="78" spans="1:8" ht="17.25">
      <c r="A78" s="1171"/>
      <c r="B78" s="987" t="s">
        <v>13</v>
      </c>
      <c r="C78" s="274">
        <v>39022.309839123001</v>
      </c>
      <c r="D78" s="274">
        <v>81810.198923093994</v>
      </c>
      <c r="E78" s="273">
        <v>10551.280393988</v>
      </c>
      <c r="F78" s="273">
        <v>145284.08286838501</v>
      </c>
      <c r="G78" s="271">
        <v>-0.52301411862100378</v>
      </c>
      <c r="H78" s="1014">
        <v>2.6983482934789103</v>
      </c>
    </row>
    <row r="79" spans="1:8" ht="18.75" thickBot="1">
      <c r="A79" s="1171"/>
      <c r="B79" s="234" t="s">
        <v>48</v>
      </c>
      <c r="C79" s="981">
        <v>940386.96402439498</v>
      </c>
      <c r="D79" s="981">
        <v>1126351.779812909</v>
      </c>
      <c r="E79" s="982">
        <v>146400.39384424902</v>
      </c>
      <c r="F79" s="982">
        <v>2647046.4712818181</v>
      </c>
      <c r="G79" s="983">
        <v>-0.16510367286799454</v>
      </c>
      <c r="H79" s="1015">
        <v>5.4233909440492658</v>
      </c>
    </row>
    <row r="80" spans="1:8" ht="17.25">
      <c r="A80" s="1171" t="s">
        <v>167</v>
      </c>
      <c r="B80" s="226" t="s">
        <v>168</v>
      </c>
      <c r="C80" s="274">
        <v>175379</v>
      </c>
      <c r="D80" s="274">
        <v>134447</v>
      </c>
      <c r="E80" s="273">
        <v>94453</v>
      </c>
      <c r="F80" s="273">
        <v>386447</v>
      </c>
      <c r="G80" s="271">
        <v>0.30444710555088617</v>
      </c>
      <c r="H80" s="1014">
        <v>0.85678591468772836</v>
      </c>
    </row>
    <row r="81" spans="1:8" ht="17.25">
      <c r="A81" s="1171"/>
      <c r="B81" s="987" t="s">
        <v>13</v>
      </c>
      <c r="C81" s="272">
        <v>3655</v>
      </c>
      <c r="D81" s="272">
        <v>7095</v>
      </c>
      <c r="E81" s="273">
        <v>1471.0113089250001</v>
      </c>
      <c r="F81" s="273">
        <v>13027</v>
      </c>
      <c r="G81" s="271">
        <v>-0.48484848484848486</v>
      </c>
      <c r="H81" s="1014">
        <v>1.4846851807489068</v>
      </c>
    </row>
    <row r="82" spans="1:8" ht="18.75" thickBot="1">
      <c r="A82" s="1171"/>
      <c r="B82" s="234" t="s">
        <v>48</v>
      </c>
      <c r="C82" s="981">
        <v>179034</v>
      </c>
      <c r="D82" s="981">
        <v>141542</v>
      </c>
      <c r="E82" s="982">
        <v>95924.011308924994</v>
      </c>
      <c r="F82" s="982">
        <v>399474</v>
      </c>
      <c r="G82" s="983">
        <v>0.26488250837207339</v>
      </c>
      <c r="H82" s="1015">
        <v>0.86641485856359579</v>
      </c>
    </row>
    <row r="83" spans="1:8" ht="17.25">
      <c r="A83" s="1171" t="s">
        <v>171</v>
      </c>
      <c r="B83" s="226" t="s">
        <v>168</v>
      </c>
      <c r="C83" s="274">
        <v>88705</v>
      </c>
      <c r="D83" s="274">
        <v>62351</v>
      </c>
      <c r="E83" s="273">
        <v>9891</v>
      </c>
      <c r="F83" s="273">
        <v>182781</v>
      </c>
      <c r="G83" s="271">
        <v>0.42267164921172085</v>
      </c>
      <c r="H83" s="1014">
        <v>7.9682539682539684</v>
      </c>
    </row>
    <row r="84" spans="1:8" ht="17.25">
      <c r="A84" s="1171"/>
      <c r="B84" s="987" t="s">
        <v>13</v>
      </c>
      <c r="C84" s="272">
        <v>0</v>
      </c>
      <c r="D84" s="272">
        <v>70</v>
      </c>
      <c r="E84" s="273">
        <v>16.096724761000001</v>
      </c>
      <c r="F84" s="273">
        <v>363</v>
      </c>
      <c r="G84" s="271">
        <v>-1</v>
      </c>
      <c r="H84" s="1014">
        <v>-1</v>
      </c>
    </row>
    <row r="85" spans="1:8" ht="18">
      <c r="A85" s="270"/>
      <c r="B85" s="234" t="s">
        <v>48</v>
      </c>
      <c r="C85" s="269">
        <v>88705</v>
      </c>
      <c r="D85" s="269">
        <v>62421</v>
      </c>
      <c r="E85" s="268">
        <v>9907.0967247610006</v>
      </c>
      <c r="F85" s="268">
        <v>183144</v>
      </c>
      <c r="G85" s="267">
        <v>0.42107624036782498</v>
      </c>
      <c r="H85" s="1016">
        <v>7.9536826443107049</v>
      </c>
    </row>
    <row r="86" spans="1:8" ht="21">
      <c r="A86" s="266"/>
      <c r="B86" s="265" t="s">
        <v>115</v>
      </c>
      <c r="C86" s="984">
        <v>2927202.7178746313</v>
      </c>
      <c r="D86" s="984">
        <v>3823120.8361753235</v>
      </c>
      <c r="E86" s="985">
        <v>519544.925715852</v>
      </c>
      <c r="F86" s="985">
        <v>8459905.7608988602</v>
      </c>
      <c r="G86" s="986">
        <v>-0.23434208770575371</v>
      </c>
      <c r="H86" s="1017">
        <v>4.6341666966362949</v>
      </c>
    </row>
    <row r="87" spans="1:8" ht="21.75" thickBot="1">
      <c r="A87" s="264"/>
      <c r="B87" s="263" t="s">
        <v>172</v>
      </c>
      <c r="C87" s="262">
        <v>172188.39516909595</v>
      </c>
      <c r="D87" s="262">
        <v>166222.64505110102</v>
      </c>
      <c r="E87" s="261">
        <v>28863.606984213999</v>
      </c>
      <c r="F87" s="261">
        <v>438974.69944660313</v>
      </c>
      <c r="G87" s="260">
        <v>3.5890116633392033E-2</v>
      </c>
      <c r="H87" s="1018">
        <v>4.965588267026666</v>
      </c>
    </row>
  </sheetData>
  <mergeCells count="28">
    <mergeCell ref="A1:AC1"/>
    <mergeCell ref="A8:AC8"/>
    <mergeCell ref="A15:AC15"/>
    <mergeCell ref="A9:AC9"/>
    <mergeCell ref="A2:AC2"/>
    <mergeCell ref="A4:A6"/>
    <mergeCell ref="A7:B7"/>
    <mergeCell ref="G70:G71"/>
    <mergeCell ref="H70:H71"/>
    <mergeCell ref="G68:H68"/>
    <mergeCell ref="A24:A25"/>
    <mergeCell ref="A11:A13"/>
    <mergeCell ref="A18:A19"/>
    <mergeCell ref="A20:B20"/>
    <mergeCell ref="G69:H69"/>
    <mergeCell ref="A21:AC21"/>
    <mergeCell ref="A16:AC16"/>
    <mergeCell ref="A22:AC22"/>
    <mergeCell ref="A14:B14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25"/>
  <sheetViews>
    <sheetView showGridLines="0" rightToLeft="1" zoomScaleNormal="100" workbookViewId="0">
      <selection activeCell="E15" sqref="E15"/>
    </sheetView>
  </sheetViews>
  <sheetFormatPr defaultColWidth="9.140625" defaultRowHeight="15"/>
  <cols>
    <col min="1" max="1" width="16.42578125" style="443" bestFit="1" customWidth="1"/>
    <col min="2" max="2" width="8.42578125" style="443" bestFit="1" customWidth="1"/>
    <col min="3" max="3" width="11.5703125" style="443" bestFit="1" customWidth="1"/>
    <col min="4" max="4" width="16.85546875" style="443" bestFit="1" customWidth="1"/>
    <col min="5" max="31" width="7.5703125" style="443" customWidth="1"/>
    <col min="32" max="16384" width="9.140625" style="443"/>
  </cols>
  <sheetData>
    <row r="1" spans="1:31">
      <c r="A1" s="839" t="s">
        <v>19</v>
      </c>
      <c r="B1" s="839" t="s">
        <v>0</v>
      </c>
      <c r="C1" s="839" t="s">
        <v>1191</v>
      </c>
      <c r="D1" s="839"/>
      <c r="E1" s="477" t="s">
        <v>34</v>
      </c>
      <c r="F1" s="477" t="s">
        <v>35</v>
      </c>
      <c r="G1" s="477" t="s">
        <v>36</v>
      </c>
      <c r="H1" s="477" t="s">
        <v>37</v>
      </c>
      <c r="I1" s="477" t="s">
        <v>38</v>
      </c>
      <c r="J1" s="477" t="s">
        <v>39</v>
      </c>
      <c r="K1" s="477" t="s">
        <v>40</v>
      </c>
      <c r="L1" s="477" t="s">
        <v>41</v>
      </c>
      <c r="M1" s="477" t="s">
        <v>42</v>
      </c>
      <c r="N1" s="477" t="s">
        <v>43</v>
      </c>
      <c r="O1" s="477" t="s">
        <v>44</v>
      </c>
      <c r="P1" s="477" t="s">
        <v>169</v>
      </c>
      <c r="Q1" s="477" t="s">
        <v>176</v>
      </c>
      <c r="R1" s="477" t="s">
        <v>1493</v>
      </c>
      <c r="S1" s="477" t="s">
        <v>1524</v>
      </c>
      <c r="T1" s="477" t="s">
        <v>1574</v>
      </c>
      <c r="U1" s="477" t="s">
        <v>1630</v>
      </c>
      <c r="V1" s="477" t="s">
        <v>1660</v>
      </c>
      <c r="W1" s="477" t="s">
        <v>1724</v>
      </c>
      <c r="X1" s="477" t="s">
        <v>1755</v>
      </c>
      <c r="Y1" s="477" t="s">
        <v>1884</v>
      </c>
      <c r="Z1" s="477" t="s">
        <v>1944</v>
      </c>
      <c r="AA1" s="477" t="s">
        <v>1988</v>
      </c>
      <c r="AB1" s="477" t="s">
        <v>2012</v>
      </c>
      <c r="AC1" s="477" t="s">
        <v>2133</v>
      </c>
      <c r="AD1" s="477" t="s">
        <v>2302</v>
      </c>
      <c r="AE1" s="477" t="s">
        <v>2524</v>
      </c>
    </row>
    <row r="2" spans="1:31" ht="21">
      <c r="A2" s="1402" t="s">
        <v>171</v>
      </c>
      <c r="B2" s="1402" t="s">
        <v>1192</v>
      </c>
      <c r="C2" s="1402" t="s">
        <v>173</v>
      </c>
      <c r="D2" s="840" t="s">
        <v>32</v>
      </c>
      <c r="E2" s="476">
        <v>5413.9830000000002</v>
      </c>
      <c r="F2" s="476">
        <v>11795.49</v>
      </c>
      <c r="G2" s="476">
        <v>4799.0749999999998</v>
      </c>
      <c r="H2" s="476">
        <v>1836.11</v>
      </c>
      <c r="I2" s="476">
        <v>7239.95</v>
      </c>
      <c r="J2" s="476">
        <v>4193.5320000000002</v>
      </c>
      <c r="K2" s="476">
        <v>1646.1</v>
      </c>
      <c r="L2" s="476">
        <v>3777.65</v>
      </c>
      <c r="M2" s="476">
        <v>6.4640000000000004</v>
      </c>
      <c r="N2" s="476">
        <v>5896.1</v>
      </c>
      <c r="O2" s="476">
        <v>7244.8</v>
      </c>
      <c r="P2" s="476">
        <v>43107.45</v>
      </c>
      <c r="Q2" s="476">
        <v>1953.64</v>
      </c>
      <c r="R2" s="476">
        <v>2728.35</v>
      </c>
      <c r="S2" s="119">
        <v>1206.3599999999999</v>
      </c>
      <c r="T2" s="119">
        <v>1688.12</v>
      </c>
      <c r="U2" s="119">
        <v>611.91999999999996</v>
      </c>
      <c r="V2" s="119">
        <v>43765.24</v>
      </c>
      <c r="W2" s="119">
        <v>42478.3</v>
      </c>
      <c r="X2" s="119">
        <v>3241.2</v>
      </c>
      <c r="Y2" s="119">
        <v>42675.09</v>
      </c>
      <c r="Z2" s="119">
        <v>10897.98</v>
      </c>
      <c r="AA2" s="119">
        <v>7360.32</v>
      </c>
      <c r="AB2" s="119">
        <v>27771.97</v>
      </c>
      <c r="AC2" s="119">
        <v>805.7</v>
      </c>
      <c r="AD2" s="119">
        <v>4820.09</v>
      </c>
      <c r="AE2" s="119">
        <v>457.8</v>
      </c>
    </row>
    <row r="3" spans="1:31">
      <c r="A3" s="1402"/>
      <c r="B3" s="1402"/>
      <c r="C3" s="1402"/>
      <c r="D3" s="840" t="s">
        <v>180</v>
      </c>
      <c r="E3" s="476">
        <v>163</v>
      </c>
      <c r="F3" s="476">
        <v>201</v>
      </c>
      <c r="G3" s="476">
        <v>142</v>
      </c>
      <c r="H3" s="476">
        <v>66</v>
      </c>
      <c r="I3" s="476">
        <v>152</v>
      </c>
      <c r="J3" s="476">
        <v>123</v>
      </c>
      <c r="K3" s="476">
        <v>61</v>
      </c>
      <c r="L3" s="476">
        <v>135</v>
      </c>
      <c r="M3" s="476">
        <v>6</v>
      </c>
      <c r="N3" s="476">
        <v>134</v>
      </c>
      <c r="O3" s="476">
        <v>183</v>
      </c>
      <c r="P3" s="476">
        <v>626</v>
      </c>
      <c r="Q3" s="476">
        <v>42</v>
      </c>
      <c r="R3" s="476">
        <v>103</v>
      </c>
      <c r="S3" s="119">
        <v>18</v>
      </c>
      <c r="T3" s="119">
        <v>36</v>
      </c>
      <c r="U3" s="119">
        <v>14</v>
      </c>
      <c r="V3" s="119">
        <v>260</v>
      </c>
      <c r="W3" s="119">
        <v>278</v>
      </c>
      <c r="X3" s="119">
        <v>52</v>
      </c>
      <c r="Y3" s="119">
        <v>369</v>
      </c>
      <c r="Z3" s="119">
        <v>164</v>
      </c>
      <c r="AA3" s="119">
        <v>115</v>
      </c>
      <c r="AB3" s="119">
        <v>251</v>
      </c>
      <c r="AC3" s="119">
        <v>28</v>
      </c>
      <c r="AD3" s="119">
        <v>79</v>
      </c>
      <c r="AE3" s="119">
        <v>21</v>
      </c>
    </row>
    <row r="4" spans="1:31" ht="15" customHeight="1">
      <c r="A4" s="1402" t="s">
        <v>22</v>
      </c>
      <c r="B4" s="1402" t="s">
        <v>1192</v>
      </c>
      <c r="C4" s="1402" t="s">
        <v>173</v>
      </c>
      <c r="D4" s="840" t="s">
        <v>32</v>
      </c>
      <c r="E4" s="476">
        <v>4.6349999999999998</v>
      </c>
      <c r="F4" s="476">
        <v>94.994</v>
      </c>
      <c r="G4" s="476">
        <v>77.427999999999997</v>
      </c>
      <c r="H4" s="476">
        <v>39.581000000000003</v>
      </c>
      <c r="I4" s="476">
        <v>55.835000000000001</v>
      </c>
      <c r="J4" s="476">
        <v>1400075.307</v>
      </c>
      <c r="K4" s="476">
        <v>26.568000000000001</v>
      </c>
      <c r="L4" s="476">
        <v>74.510000000000005</v>
      </c>
      <c r="M4" s="476">
        <v>182.30099999999999</v>
      </c>
      <c r="N4" s="476">
        <v>1393031.5630000001</v>
      </c>
      <c r="O4" s="476">
        <v>601906.90099999995</v>
      </c>
      <c r="P4" s="476">
        <v>52789.110999999997</v>
      </c>
      <c r="Q4" s="476">
        <v>343.375</v>
      </c>
      <c r="R4" s="476">
        <v>18237.047999999999</v>
      </c>
      <c r="S4" s="119">
        <v>38170.760999999999</v>
      </c>
      <c r="T4" s="119">
        <v>76386.294999999998</v>
      </c>
      <c r="U4" s="119">
        <v>201.10300000000001</v>
      </c>
      <c r="V4" s="119">
        <v>318.65800000000002</v>
      </c>
      <c r="W4" s="119">
        <v>974.37</v>
      </c>
      <c r="X4" s="119">
        <v>80083.735000000001</v>
      </c>
      <c r="Y4" s="119">
        <v>916.649</v>
      </c>
      <c r="Z4" s="119">
        <v>552.68299999999999</v>
      </c>
      <c r="AA4" s="119">
        <v>1093.049</v>
      </c>
      <c r="AB4" s="119">
        <v>460.41699999999997</v>
      </c>
      <c r="AC4" s="119">
        <v>213.90299999999999</v>
      </c>
      <c r="AD4" s="119">
        <v>521.678</v>
      </c>
      <c r="AE4" s="119">
        <v>652.58399999999995</v>
      </c>
    </row>
    <row r="5" spans="1:31" ht="15" customHeight="1">
      <c r="A5" s="1402"/>
      <c r="B5" s="1402"/>
      <c r="C5" s="1402"/>
      <c r="D5" s="840" t="s">
        <v>180</v>
      </c>
      <c r="E5" s="476">
        <v>75</v>
      </c>
      <c r="F5" s="476">
        <v>313</v>
      </c>
      <c r="G5" s="476">
        <v>97</v>
      </c>
      <c r="H5" s="476">
        <v>90</v>
      </c>
      <c r="I5" s="476">
        <v>173</v>
      </c>
      <c r="J5" s="476">
        <v>1712</v>
      </c>
      <c r="K5" s="476">
        <v>252</v>
      </c>
      <c r="L5" s="476">
        <v>347</v>
      </c>
      <c r="M5" s="476">
        <v>322</v>
      </c>
      <c r="N5" s="476">
        <v>1605</v>
      </c>
      <c r="O5" s="476">
        <v>1997</v>
      </c>
      <c r="P5" s="476">
        <v>3632</v>
      </c>
      <c r="Q5" s="476">
        <v>2666</v>
      </c>
      <c r="R5" s="476">
        <v>5463</v>
      </c>
      <c r="S5" s="119">
        <v>12824</v>
      </c>
      <c r="T5" s="119">
        <v>11310</v>
      </c>
      <c r="U5" s="119">
        <v>3968</v>
      </c>
      <c r="V5" s="119">
        <v>6267</v>
      </c>
      <c r="W5" s="119">
        <v>13947</v>
      </c>
      <c r="X5" s="119">
        <v>22084</v>
      </c>
      <c r="Y5" s="119">
        <v>11660</v>
      </c>
      <c r="Z5" s="119">
        <v>10771</v>
      </c>
      <c r="AA5" s="119">
        <v>19325</v>
      </c>
      <c r="AB5" s="119">
        <v>9003</v>
      </c>
      <c r="AC5" s="119">
        <v>6305</v>
      </c>
      <c r="AD5" s="119">
        <v>20864</v>
      </c>
      <c r="AE5" s="119">
        <v>22709</v>
      </c>
    </row>
    <row r="6" spans="1:31" ht="15" customHeight="1">
      <c r="A6" s="1402" t="s">
        <v>170</v>
      </c>
      <c r="B6" s="1402" t="s">
        <v>1192</v>
      </c>
      <c r="C6" s="1402" t="s">
        <v>173</v>
      </c>
      <c r="D6" s="840" t="s">
        <v>32</v>
      </c>
      <c r="E6" s="476">
        <v>164.78399999999999</v>
      </c>
      <c r="F6" s="476">
        <v>15125.121999999999</v>
      </c>
      <c r="G6" s="476">
        <v>3775.9270000000001</v>
      </c>
      <c r="H6" s="476">
        <v>3219.5650000000001</v>
      </c>
      <c r="I6" s="476">
        <v>4819.05</v>
      </c>
      <c r="J6" s="476">
        <v>4614.3900000000003</v>
      </c>
      <c r="K6" s="476">
        <v>73693.782000000007</v>
      </c>
      <c r="L6" s="476">
        <v>7702.5870000000004</v>
      </c>
      <c r="M6" s="476">
        <v>65709.63</v>
      </c>
      <c r="N6" s="476">
        <v>46272.766000000003</v>
      </c>
      <c r="O6" s="476">
        <v>14080.279</v>
      </c>
      <c r="P6" s="476">
        <v>5491.6530000000002</v>
      </c>
      <c r="Q6" s="476">
        <v>2325.9639999999999</v>
      </c>
      <c r="R6" s="476">
        <v>5299.7659999999996</v>
      </c>
      <c r="S6" s="119">
        <v>23611.678</v>
      </c>
      <c r="T6" s="119">
        <v>4351.982</v>
      </c>
      <c r="U6" s="119">
        <v>4282.8190000000004</v>
      </c>
      <c r="V6" s="119">
        <v>4314.652</v>
      </c>
      <c r="W6" s="119">
        <v>4099.2359999999999</v>
      </c>
      <c r="X6" s="119">
        <v>7377.6319999999996</v>
      </c>
      <c r="Y6" s="119">
        <v>9427.3889999999992</v>
      </c>
      <c r="Z6" s="119">
        <v>7102.0820000000003</v>
      </c>
      <c r="AA6" s="119">
        <v>6858.9780000000001</v>
      </c>
      <c r="AB6" s="119">
        <v>10492.835999999999</v>
      </c>
      <c r="AC6" s="119">
        <v>6593.6890000000003</v>
      </c>
      <c r="AD6" s="119">
        <v>29040.866999999998</v>
      </c>
      <c r="AE6" s="119">
        <v>6503.0590000000002</v>
      </c>
    </row>
    <row r="7" spans="1:31" ht="15" customHeight="1">
      <c r="A7" s="1402"/>
      <c r="B7" s="1402"/>
      <c r="C7" s="1402"/>
      <c r="D7" s="840" t="s">
        <v>180</v>
      </c>
      <c r="E7" s="476">
        <v>1438</v>
      </c>
      <c r="F7" s="476">
        <v>5459</v>
      </c>
      <c r="G7" s="476">
        <v>10243</v>
      </c>
      <c r="H7" s="476">
        <v>11111</v>
      </c>
      <c r="I7" s="476">
        <v>16242</v>
      </c>
      <c r="J7" s="476">
        <v>10918</v>
      </c>
      <c r="K7" s="476">
        <v>15023</v>
      </c>
      <c r="L7" s="476">
        <v>16794</v>
      </c>
      <c r="M7" s="476">
        <v>15373</v>
      </c>
      <c r="N7" s="476">
        <v>23547</v>
      </c>
      <c r="O7" s="476">
        <v>19743</v>
      </c>
      <c r="P7" s="476">
        <v>15927</v>
      </c>
      <c r="Q7" s="476">
        <v>12702</v>
      </c>
      <c r="R7" s="476">
        <v>28503</v>
      </c>
      <c r="S7" s="119">
        <v>22003</v>
      </c>
      <c r="T7" s="119">
        <v>23247</v>
      </c>
      <c r="U7" s="119">
        <v>18244</v>
      </c>
      <c r="V7" s="119">
        <v>19078</v>
      </c>
      <c r="W7" s="119">
        <v>17580</v>
      </c>
      <c r="X7" s="119">
        <v>24399</v>
      </c>
      <c r="Y7" s="119">
        <v>31149</v>
      </c>
      <c r="Z7" s="119">
        <v>31413</v>
      </c>
      <c r="AA7" s="119">
        <v>26027</v>
      </c>
      <c r="AB7" s="119">
        <v>32330</v>
      </c>
      <c r="AC7" s="119">
        <v>21821</v>
      </c>
      <c r="AD7" s="119">
        <v>32958</v>
      </c>
      <c r="AE7" s="119">
        <v>22483</v>
      </c>
    </row>
    <row r="8" spans="1:31" ht="15" customHeight="1">
      <c r="A8" s="1403" t="s">
        <v>32</v>
      </c>
      <c r="B8" s="1403"/>
      <c r="C8" s="1403"/>
      <c r="D8" s="1403"/>
      <c r="E8" s="475">
        <v>5583.402</v>
      </c>
      <c r="F8" s="475">
        <v>27015.606</v>
      </c>
      <c r="G8" s="475">
        <v>8652.43</v>
      </c>
      <c r="H8" s="475">
        <v>5095.2560000000003</v>
      </c>
      <c r="I8" s="475">
        <v>12114.834999999999</v>
      </c>
      <c r="J8" s="475">
        <v>1408883.2290000001</v>
      </c>
      <c r="K8" s="475">
        <v>75366.45</v>
      </c>
      <c r="L8" s="475">
        <v>11554.746999999999</v>
      </c>
      <c r="M8" s="475">
        <v>65898.395000000004</v>
      </c>
      <c r="N8" s="475">
        <v>1445200.429</v>
      </c>
      <c r="O8" s="475">
        <v>623231.98</v>
      </c>
      <c r="P8" s="475">
        <v>101388.21400000001</v>
      </c>
      <c r="Q8" s="475">
        <v>4622.9790000000003</v>
      </c>
      <c r="R8" s="475">
        <v>26265.164000000001</v>
      </c>
      <c r="S8" s="475">
        <v>62988.798999999999</v>
      </c>
      <c r="T8" s="475">
        <v>82426.396999999997</v>
      </c>
      <c r="U8" s="475">
        <v>5095.8419999999996</v>
      </c>
      <c r="V8" s="475">
        <v>48398.55</v>
      </c>
      <c r="W8" s="475">
        <v>47551.906000000003</v>
      </c>
      <c r="X8" s="475">
        <v>90702.566999999995</v>
      </c>
      <c r="Y8" s="475">
        <v>53019.127999999997</v>
      </c>
      <c r="Z8" s="475">
        <v>18552.744999999999</v>
      </c>
      <c r="AA8" s="475">
        <v>15312.347</v>
      </c>
      <c r="AB8" s="475">
        <v>38725.222999999998</v>
      </c>
      <c r="AC8" s="475">
        <v>7613.2920000000004</v>
      </c>
      <c r="AD8" s="475">
        <v>34382.635000000002</v>
      </c>
      <c r="AE8" s="475">
        <v>7613.4430000000002</v>
      </c>
    </row>
    <row r="9" spans="1:31" ht="15" customHeight="1">
      <c r="A9" s="1403" t="s">
        <v>180</v>
      </c>
      <c r="B9" s="1403"/>
      <c r="C9" s="1403"/>
      <c r="D9" s="1403"/>
      <c r="E9" s="475">
        <v>1676</v>
      </c>
      <c r="F9" s="475">
        <v>5973</v>
      </c>
      <c r="G9" s="475">
        <v>10482</v>
      </c>
      <c r="H9" s="475">
        <v>11267</v>
      </c>
      <c r="I9" s="475">
        <v>16567</v>
      </c>
      <c r="J9" s="475">
        <v>12753</v>
      </c>
      <c r="K9" s="475">
        <v>15336</v>
      </c>
      <c r="L9" s="475">
        <v>17276</v>
      </c>
      <c r="M9" s="475">
        <v>15701</v>
      </c>
      <c r="N9" s="475">
        <v>25286</v>
      </c>
      <c r="O9" s="475">
        <v>21923</v>
      </c>
      <c r="P9" s="475">
        <v>20185</v>
      </c>
      <c r="Q9" s="475">
        <v>15410</v>
      </c>
      <c r="R9" s="475">
        <v>34069</v>
      </c>
      <c r="S9" s="475">
        <v>34845</v>
      </c>
      <c r="T9" s="475">
        <v>34593</v>
      </c>
      <c r="U9" s="475">
        <v>22226</v>
      </c>
      <c r="V9" s="475">
        <v>25605</v>
      </c>
      <c r="W9" s="475">
        <v>31805</v>
      </c>
      <c r="X9" s="475">
        <v>46535</v>
      </c>
      <c r="Y9" s="475">
        <v>43178</v>
      </c>
      <c r="Z9" s="475">
        <v>42348</v>
      </c>
      <c r="AA9" s="475">
        <v>45467</v>
      </c>
      <c r="AB9" s="475">
        <v>41584</v>
      </c>
      <c r="AC9" s="475">
        <v>28154</v>
      </c>
      <c r="AD9" s="475">
        <v>53901</v>
      </c>
      <c r="AE9" s="475">
        <v>45213</v>
      </c>
    </row>
    <row r="10" spans="1:31" ht="21">
      <c r="A10" s="841"/>
      <c r="B10" s="841"/>
      <c r="C10" s="841"/>
      <c r="D10" s="842" t="s">
        <v>336</v>
      </c>
      <c r="E10" s="31">
        <v>15</v>
      </c>
      <c r="F10" s="31">
        <v>22</v>
      </c>
      <c r="G10" s="31">
        <v>18</v>
      </c>
      <c r="H10" s="31">
        <v>21</v>
      </c>
      <c r="I10" s="31">
        <v>22</v>
      </c>
      <c r="J10" s="31">
        <v>20</v>
      </c>
      <c r="K10" s="31">
        <v>22</v>
      </c>
      <c r="L10" s="31">
        <v>20</v>
      </c>
      <c r="M10" s="31">
        <v>19</v>
      </c>
      <c r="N10" s="31">
        <v>22</v>
      </c>
      <c r="O10" s="31">
        <v>20</v>
      </c>
      <c r="P10" s="31">
        <v>20</v>
      </c>
      <c r="Q10" s="31">
        <v>16</v>
      </c>
      <c r="R10" s="31">
        <v>22</v>
      </c>
      <c r="S10" s="31">
        <v>18</v>
      </c>
      <c r="T10" s="31">
        <v>22</v>
      </c>
      <c r="U10" s="31">
        <v>20</v>
      </c>
      <c r="V10" s="31">
        <v>20</v>
      </c>
      <c r="W10" s="31">
        <v>21</v>
      </c>
      <c r="X10" s="31">
        <v>18</v>
      </c>
      <c r="Y10" s="31">
        <v>21</v>
      </c>
      <c r="Z10" s="31">
        <v>21</v>
      </c>
      <c r="AA10" s="31">
        <v>20</v>
      </c>
      <c r="AB10" s="31">
        <v>19</v>
      </c>
      <c r="AC10" s="31">
        <v>17</v>
      </c>
      <c r="AD10" s="31">
        <v>23</v>
      </c>
      <c r="AE10" s="31">
        <v>17</v>
      </c>
    </row>
    <row r="11" spans="1:31" ht="21">
      <c r="A11" s="841"/>
      <c r="B11" s="841"/>
      <c r="C11" s="1402" t="s">
        <v>172</v>
      </c>
      <c r="D11" s="840" t="s">
        <v>32</v>
      </c>
      <c r="E11" s="475">
        <v>372.22680000000003</v>
      </c>
      <c r="F11" s="475">
        <v>1227.9820909090909</v>
      </c>
      <c r="G11" s="475">
        <v>480.69055555555559</v>
      </c>
      <c r="H11" s="475">
        <v>242.6312380952381</v>
      </c>
      <c r="I11" s="475">
        <v>550.67431818181819</v>
      </c>
      <c r="J11" s="475">
        <v>70444.16145</v>
      </c>
      <c r="K11" s="475">
        <v>3425.7477272727269</v>
      </c>
      <c r="L11" s="475">
        <v>577.73734999999999</v>
      </c>
      <c r="M11" s="475">
        <v>3468.3365789473687</v>
      </c>
      <c r="N11" s="475">
        <v>65690.928590909098</v>
      </c>
      <c r="O11" s="475">
        <v>31161.598999999998</v>
      </c>
      <c r="P11" s="475">
        <v>5069.4107000000004</v>
      </c>
      <c r="Q11" s="475">
        <v>288.93618750000002</v>
      </c>
      <c r="R11" s="475">
        <v>1193.871090909091</v>
      </c>
      <c r="S11" s="475">
        <v>3499.377722222222</v>
      </c>
      <c r="T11" s="475">
        <v>3746.6544090909088</v>
      </c>
      <c r="U11" s="475">
        <v>254.79209999999998</v>
      </c>
      <c r="V11" s="475">
        <v>2419.9275000000002</v>
      </c>
      <c r="W11" s="475">
        <v>2264.3764761904763</v>
      </c>
      <c r="X11" s="475">
        <v>5039.0315000000001</v>
      </c>
      <c r="Y11" s="475">
        <v>2524.7203809523808</v>
      </c>
      <c r="Z11" s="475">
        <v>883.46404761904762</v>
      </c>
      <c r="AA11" s="475">
        <v>765.61734999999999</v>
      </c>
      <c r="AB11" s="475">
        <v>2038.1696315789472</v>
      </c>
      <c r="AC11" s="475">
        <v>447.84070588235295</v>
      </c>
      <c r="AD11" s="475">
        <v>1494.8971739130436</v>
      </c>
      <c r="AE11" s="475">
        <v>447.84958823529411</v>
      </c>
    </row>
    <row r="12" spans="1:31">
      <c r="A12" s="841"/>
      <c r="B12" s="841"/>
      <c r="C12" s="1402"/>
      <c r="D12" s="840" t="s">
        <v>180</v>
      </c>
      <c r="E12" s="475">
        <v>111.73333333333333</v>
      </c>
      <c r="F12" s="475">
        <v>271.5</v>
      </c>
      <c r="G12" s="475">
        <v>582.33333333333337</v>
      </c>
      <c r="H12" s="475">
        <v>536.52380952380952</v>
      </c>
      <c r="I12" s="475">
        <v>753.0454545454545</v>
      </c>
      <c r="J12" s="475">
        <v>637.65</v>
      </c>
      <c r="K12" s="475">
        <v>697.09090909090912</v>
      </c>
      <c r="L12" s="475">
        <v>863.8</v>
      </c>
      <c r="M12" s="475">
        <v>826.36842105263156</v>
      </c>
      <c r="N12" s="475">
        <v>1149.3636363636363</v>
      </c>
      <c r="O12" s="475">
        <v>1096.1500000000001</v>
      </c>
      <c r="P12" s="475">
        <v>1009.25</v>
      </c>
      <c r="Q12" s="475">
        <v>963.125</v>
      </c>
      <c r="R12" s="475">
        <v>1548.590909090909</v>
      </c>
      <c r="S12" s="475">
        <v>1935.8333333333333</v>
      </c>
      <c r="T12" s="475">
        <v>1572.409090909091</v>
      </c>
      <c r="U12" s="475">
        <v>1111.3</v>
      </c>
      <c r="V12" s="475">
        <v>1280.25</v>
      </c>
      <c r="W12" s="475">
        <v>1514.5238095238096</v>
      </c>
      <c r="X12" s="475">
        <v>2585.2777777777778</v>
      </c>
      <c r="Y12" s="475">
        <v>2056.0952380952381</v>
      </c>
      <c r="Z12" s="475">
        <v>2016.5714285714287</v>
      </c>
      <c r="AA12" s="475">
        <v>2273.35</v>
      </c>
      <c r="AB12" s="475">
        <v>2188.6315789473683</v>
      </c>
      <c r="AC12" s="475">
        <v>1656.1176470588234</v>
      </c>
      <c r="AD12" s="475">
        <v>2343.521739130435</v>
      </c>
      <c r="AE12" s="475">
        <v>2659.5882352941176</v>
      </c>
    </row>
    <row r="13" spans="1:31" ht="15.75" thickBot="1">
      <c r="A13" s="474"/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</row>
    <row r="14" spans="1:31" ht="63.75" thickBot="1">
      <c r="A14" s="1279" t="s">
        <v>1748</v>
      </c>
      <c r="B14" s="1279" t="s">
        <v>19</v>
      </c>
      <c r="C14" s="1276"/>
      <c r="D14" s="1333" t="s">
        <v>230</v>
      </c>
      <c r="E14" s="1333"/>
      <c r="F14" s="1333"/>
      <c r="G14" s="1024" t="s">
        <v>1760</v>
      </c>
      <c r="H14" s="1333" t="s">
        <v>231</v>
      </c>
      <c r="I14" s="1333"/>
    </row>
    <row r="15" spans="1:31" ht="51.75">
      <c r="A15" s="1280"/>
      <c r="B15" s="1280"/>
      <c r="C15" s="1277"/>
      <c r="D15" s="172" t="s">
        <v>2528</v>
      </c>
      <c r="E15" s="1022" t="s">
        <v>2305</v>
      </c>
      <c r="F15" s="215" t="s">
        <v>2533</v>
      </c>
      <c r="G15" s="1026" t="s">
        <v>2534</v>
      </c>
      <c r="H15" s="214" t="s">
        <v>232</v>
      </c>
      <c r="I15" s="1023" t="s">
        <v>333</v>
      </c>
    </row>
    <row r="16" spans="1:31" ht="30">
      <c r="A16" s="1263" t="s">
        <v>1484</v>
      </c>
      <c r="B16" s="1273" t="s">
        <v>17</v>
      </c>
      <c r="C16" s="173" t="s">
        <v>32</v>
      </c>
      <c r="D16" s="174">
        <v>652.58399999999995</v>
      </c>
      <c r="E16" s="174">
        <v>521.678</v>
      </c>
      <c r="F16" s="178">
        <v>38170.760999999999</v>
      </c>
      <c r="G16" s="219">
        <v>1388.165</v>
      </c>
      <c r="H16" s="417">
        <v>0.25093256759917026</v>
      </c>
      <c r="I16" s="416">
        <v>-0.98290356327975748</v>
      </c>
    </row>
    <row r="17" spans="1:9" ht="17.25">
      <c r="A17" s="1263"/>
      <c r="B17" s="1273"/>
      <c r="C17" s="173" t="s">
        <v>180</v>
      </c>
      <c r="D17" s="178">
        <v>22709</v>
      </c>
      <c r="E17" s="178">
        <v>20864</v>
      </c>
      <c r="F17" s="178">
        <v>12824</v>
      </c>
      <c r="G17" s="219">
        <v>49878</v>
      </c>
      <c r="H17" s="417">
        <v>8.8429831288343586E-2</v>
      </c>
      <c r="I17" s="416">
        <v>0.7708203368683717</v>
      </c>
    </row>
    <row r="18" spans="1:9" ht="30">
      <c r="A18" s="1263"/>
      <c r="B18" s="1273" t="s">
        <v>170</v>
      </c>
      <c r="C18" s="173" t="s">
        <v>32</v>
      </c>
      <c r="D18" s="178">
        <v>6503.0590000000002</v>
      </c>
      <c r="E18" s="178">
        <v>29040.866999999998</v>
      </c>
      <c r="F18" s="178">
        <v>23611.678</v>
      </c>
      <c r="G18" s="219">
        <v>42137.614999999998</v>
      </c>
      <c r="H18" s="417">
        <v>-0.77607214688184067</v>
      </c>
      <c r="I18" s="416">
        <v>-0.72458293730754753</v>
      </c>
    </row>
    <row r="19" spans="1:9" ht="17.25">
      <c r="A19" s="1263"/>
      <c r="B19" s="1273"/>
      <c r="C19" s="173" t="s">
        <v>180</v>
      </c>
      <c r="D19" s="178">
        <v>22483</v>
      </c>
      <c r="E19" s="178">
        <v>32958</v>
      </c>
      <c r="F19" s="178">
        <v>22003</v>
      </c>
      <c r="G19" s="219">
        <v>77262</v>
      </c>
      <c r="H19" s="417">
        <v>-0.31782875174464464</v>
      </c>
      <c r="I19" s="416">
        <v>2.1815207017224836E-2</v>
      </c>
    </row>
    <row r="20" spans="1:9" ht="30">
      <c r="A20" s="1263"/>
      <c r="B20" s="1273" t="s">
        <v>171</v>
      </c>
      <c r="C20" s="173" t="s">
        <v>32</v>
      </c>
      <c r="D20" s="178">
        <v>457.8</v>
      </c>
      <c r="E20" s="174">
        <v>4820.09</v>
      </c>
      <c r="F20" s="178">
        <v>1206.3599999999999</v>
      </c>
      <c r="G20" s="219">
        <v>6083.59</v>
      </c>
      <c r="H20" s="417">
        <v>-0.90502252032638397</v>
      </c>
      <c r="I20" s="416">
        <v>-0.62051129016214057</v>
      </c>
    </row>
    <row r="21" spans="1:9" ht="18" thickBot="1">
      <c r="A21" s="1027"/>
      <c r="B21" s="1273"/>
      <c r="C21" s="173" t="s">
        <v>1752</v>
      </c>
      <c r="D21" s="174">
        <v>21</v>
      </c>
      <c r="E21" s="174">
        <v>79</v>
      </c>
      <c r="F21" s="174">
        <v>18</v>
      </c>
      <c r="G21" s="217">
        <v>128</v>
      </c>
      <c r="H21" s="417">
        <v>-0.73417721518987344</v>
      </c>
      <c r="I21" s="416">
        <v>0.16666666666666674</v>
      </c>
    </row>
    <row r="22" spans="1:9" ht="28.5">
      <c r="A22" s="1404" t="s">
        <v>48</v>
      </c>
      <c r="B22" s="1284"/>
      <c r="C22" s="193" t="s">
        <v>32</v>
      </c>
      <c r="D22" s="194">
        <v>7613.4430000000002</v>
      </c>
      <c r="E22" s="194">
        <v>34382.635000000002</v>
      </c>
      <c r="F22" s="194">
        <v>62988.798999999999</v>
      </c>
      <c r="G22" s="473">
        <v>49609.37</v>
      </c>
      <c r="H22" s="472">
        <v>-0.77856720405518653</v>
      </c>
      <c r="I22" s="471">
        <v>-0.87913020853120249</v>
      </c>
    </row>
    <row r="23" spans="1:9" ht="18" thickBot="1">
      <c r="A23" s="1286"/>
      <c r="B23" s="1286"/>
      <c r="C23" s="196" t="s">
        <v>1752</v>
      </c>
      <c r="D23" s="197">
        <v>45213</v>
      </c>
      <c r="E23" s="197">
        <v>53901</v>
      </c>
      <c r="F23" s="197">
        <v>34845</v>
      </c>
      <c r="G23" s="470">
        <v>127268</v>
      </c>
      <c r="H23" s="469">
        <v>-0.16118439361050818</v>
      </c>
      <c r="I23" s="468">
        <v>0.29754627636676712</v>
      </c>
    </row>
    <row r="24" spans="1:9" ht="28.5">
      <c r="A24" s="1289" t="s">
        <v>172</v>
      </c>
      <c r="B24" s="1289"/>
      <c r="C24" s="467" t="s">
        <v>32</v>
      </c>
      <c r="D24" s="192">
        <v>447.84958823529411</v>
      </c>
      <c r="E24" s="192">
        <v>1494.8971739130436</v>
      </c>
      <c r="F24" s="192">
        <v>3499.377722222222</v>
      </c>
      <c r="G24" s="466">
        <v>870.33982456140359</v>
      </c>
      <c r="H24" s="465">
        <v>-0.70041445254525247</v>
      </c>
      <c r="I24" s="464">
        <v>-0.87202022079774388</v>
      </c>
    </row>
    <row r="25" spans="1:9" ht="18" thickBot="1">
      <c r="A25" s="1359"/>
      <c r="B25" s="1359"/>
      <c r="C25" s="187" t="s">
        <v>1752</v>
      </c>
      <c r="D25" s="206">
        <v>2659.5882352941176</v>
      </c>
      <c r="E25" s="206">
        <v>2343.521739130435</v>
      </c>
      <c r="F25" s="198">
        <v>1935.8333333333333</v>
      </c>
      <c r="G25" s="204">
        <v>2232.7719298245615</v>
      </c>
      <c r="H25" s="463">
        <v>0.13486817335048884</v>
      </c>
      <c r="I25" s="462">
        <v>0.37387252791775349</v>
      </c>
    </row>
  </sheetData>
  <mergeCells count="23">
    <mergeCell ref="B20:B21"/>
    <mergeCell ref="A22:B23"/>
    <mergeCell ref="A24:B25"/>
    <mergeCell ref="D14:F14"/>
    <mergeCell ref="H14:I14"/>
    <mergeCell ref="A16:A20"/>
    <mergeCell ref="B16:B17"/>
    <mergeCell ref="B18:B19"/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C11:C12"/>
    <mergeCell ref="A8:D8"/>
    <mergeCell ref="A9:D9"/>
    <mergeCell ref="B14:B15"/>
    <mergeCell ref="C14:C15"/>
    <mergeCell ref="A14:A15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Q17" sqref="Q17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07" t="s">
        <v>2153</v>
      </c>
      <c r="B1" s="847" t="s">
        <v>312</v>
      </c>
      <c r="C1" s="848">
        <f>C14</f>
        <v>1925934</v>
      </c>
    </row>
    <row r="2" spans="1:13" ht="15" customHeight="1">
      <c r="A2" s="1408"/>
      <c r="B2" s="847" t="s">
        <v>313</v>
      </c>
      <c r="C2" s="848">
        <f>C15</f>
        <v>16999</v>
      </c>
    </row>
    <row r="3" spans="1:13" ht="15" customHeight="1">
      <c r="A3" s="1408"/>
      <c r="B3" s="847" t="s">
        <v>15</v>
      </c>
      <c r="C3" s="848">
        <f>C16</f>
        <v>149237</v>
      </c>
    </row>
    <row r="4" spans="1:13" ht="15" customHeight="1">
      <c r="A4" s="1409"/>
      <c r="B4" s="847" t="s">
        <v>314</v>
      </c>
      <c r="C4" s="848">
        <f>C17</f>
        <v>144398</v>
      </c>
    </row>
    <row r="5" spans="1:13" ht="15" customHeight="1">
      <c r="A5" s="1407" t="s">
        <v>2327</v>
      </c>
      <c r="B5" s="847" t="s">
        <v>312</v>
      </c>
      <c r="C5" s="848">
        <f>B14</f>
        <v>2020779</v>
      </c>
    </row>
    <row r="6" spans="1:13" ht="15" customHeight="1">
      <c r="A6" s="1408"/>
      <c r="B6" s="847" t="s">
        <v>313</v>
      </c>
      <c r="C6" s="848">
        <f>B15</f>
        <v>23998</v>
      </c>
    </row>
    <row r="7" spans="1:13" ht="15" customHeight="1">
      <c r="A7" s="1408"/>
      <c r="B7" s="847" t="s">
        <v>15</v>
      </c>
      <c r="C7" s="848">
        <f>B16</f>
        <v>250883</v>
      </c>
    </row>
    <row r="8" spans="1:13" ht="15" customHeight="1">
      <c r="A8" s="1409"/>
      <c r="B8" s="847" t="s">
        <v>314</v>
      </c>
      <c r="C8" s="848">
        <f>B17</f>
        <v>199841</v>
      </c>
    </row>
    <row r="9" spans="1:13">
      <c r="C9" s="26"/>
    </row>
    <row r="10" spans="1:13">
      <c r="C10" s="26"/>
    </row>
    <row r="11" spans="1:13" ht="20.25" customHeight="1">
      <c r="B11" s="1405" t="s">
        <v>468</v>
      </c>
      <c r="C11" s="1405"/>
      <c r="D11" s="1405" t="s">
        <v>467</v>
      </c>
      <c r="E11" s="1405"/>
      <c r="F11" s="1405"/>
      <c r="G11" s="1405"/>
      <c r="H11" s="1405" t="s">
        <v>466</v>
      </c>
      <c r="I11" s="1405"/>
      <c r="J11" s="1405" t="s">
        <v>465</v>
      </c>
      <c r="K11" s="1405"/>
      <c r="L11" s="1405" t="s">
        <v>464</v>
      </c>
      <c r="M11" s="1405"/>
    </row>
    <row r="12" spans="1:13" ht="17.25">
      <c r="B12" s="1405"/>
      <c r="C12" s="1405"/>
      <c r="D12" s="1405" t="s">
        <v>51</v>
      </c>
      <c r="E12" s="1405"/>
      <c r="F12" s="1405" t="s">
        <v>50</v>
      </c>
      <c r="G12" s="1405"/>
      <c r="H12" s="1405"/>
      <c r="I12" s="1405"/>
      <c r="J12" s="1405"/>
      <c r="K12" s="1405"/>
      <c r="L12" s="1405"/>
      <c r="M12" s="1405"/>
    </row>
    <row r="13" spans="1:13" ht="69">
      <c r="A13" s="849" t="s">
        <v>463</v>
      </c>
      <c r="B13" s="849" t="s">
        <v>2772</v>
      </c>
      <c r="C13" s="849" t="s">
        <v>2516</v>
      </c>
      <c r="D13" s="849" t="s">
        <v>2773</v>
      </c>
      <c r="E13" s="849" t="s">
        <v>2517</v>
      </c>
      <c r="F13" s="849" t="s">
        <v>2773</v>
      </c>
      <c r="G13" s="849" t="s">
        <v>2517</v>
      </c>
      <c r="H13" s="849" t="s">
        <v>2773</v>
      </c>
      <c r="I13" s="849" t="s">
        <v>2517</v>
      </c>
      <c r="J13" s="849" t="s">
        <v>2773</v>
      </c>
      <c r="K13" s="849" t="s">
        <v>2774</v>
      </c>
      <c r="L13" s="849" t="s">
        <v>2773</v>
      </c>
      <c r="M13" s="849" t="s">
        <v>2517</v>
      </c>
    </row>
    <row r="14" spans="1:13" ht="18" customHeight="1">
      <c r="A14" s="850" t="s">
        <v>312</v>
      </c>
      <c r="B14" s="851">
        <v>2020779</v>
      </c>
      <c r="C14" s="851">
        <v>1925934</v>
      </c>
      <c r="D14" s="851">
        <f>B14*0.79</f>
        <v>1596415.4100000001</v>
      </c>
      <c r="E14" s="851">
        <f>C14*0.81</f>
        <v>1560006.54</v>
      </c>
      <c r="F14" s="851">
        <f>B14*0.21</f>
        <v>424363.58999999997</v>
      </c>
      <c r="G14" s="851">
        <f>C14*0.19</f>
        <v>365927.46</v>
      </c>
      <c r="H14" s="851">
        <v>17002</v>
      </c>
      <c r="I14" s="851">
        <v>23381</v>
      </c>
      <c r="J14" s="851">
        <v>113147</v>
      </c>
      <c r="K14" s="851">
        <v>34644</v>
      </c>
      <c r="L14" s="851">
        <v>257511</v>
      </c>
      <c r="M14" s="851">
        <v>254764</v>
      </c>
    </row>
    <row r="15" spans="1:13" ht="18" customHeight="1">
      <c r="A15" s="850" t="s">
        <v>462</v>
      </c>
      <c r="B15" s="851">
        <v>23998</v>
      </c>
      <c r="C15" s="851">
        <v>16999</v>
      </c>
      <c r="D15" s="851">
        <f>B15*0.46</f>
        <v>11039.08</v>
      </c>
      <c r="E15" s="851">
        <f>C15*0.42</f>
        <v>7139.58</v>
      </c>
      <c r="F15" s="851">
        <f>B15*0.54</f>
        <v>12958.92</v>
      </c>
      <c r="G15" s="851">
        <f>C15*0.58</f>
        <v>9859.42</v>
      </c>
      <c r="H15" s="851">
        <v>3627</v>
      </c>
      <c r="I15" s="851">
        <v>1550</v>
      </c>
      <c r="J15" s="851">
        <v>4517</v>
      </c>
      <c r="K15" s="851">
        <v>1635</v>
      </c>
      <c r="L15" s="851">
        <v>13907</v>
      </c>
      <c r="M15" s="851">
        <v>9992</v>
      </c>
    </row>
    <row r="16" spans="1:13" ht="18" customHeight="1">
      <c r="A16" s="850" t="s">
        <v>2241</v>
      </c>
      <c r="B16" s="851">
        <v>250883</v>
      </c>
      <c r="C16" s="851">
        <v>149237</v>
      </c>
      <c r="D16" s="851">
        <f>B16*0.68</f>
        <v>170600.44</v>
      </c>
      <c r="E16" s="851">
        <f>C16*0.62</f>
        <v>92526.94</v>
      </c>
      <c r="F16" s="851">
        <f>B16*0.32</f>
        <v>80282.559999999998</v>
      </c>
      <c r="G16" s="851">
        <f>C16*0.38</f>
        <v>56710.06</v>
      </c>
      <c r="H16" s="851">
        <v>89105</v>
      </c>
      <c r="I16" s="851">
        <v>26449</v>
      </c>
      <c r="J16" s="851">
        <v>43799</v>
      </c>
      <c r="K16" s="851">
        <v>10815</v>
      </c>
      <c r="L16" s="851">
        <v>242074</v>
      </c>
      <c r="M16" s="851">
        <v>133570</v>
      </c>
    </row>
    <row r="17" spans="1:13" ht="18" customHeight="1">
      <c r="A17" s="850" t="s">
        <v>314</v>
      </c>
      <c r="B17" s="851">
        <v>199841</v>
      </c>
      <c r="C17" s="851">
        <v>144398</v>
      </c>
      <c r="D17" s="851">
        <v>0</v>
      </c>
      <c r="E17" s="851">
        <v>0</v>
      </c>
      <c r="F17" s="851">
        <f>B17</f>
        <v>199841</v>
      </c>
      <c r="G17" s="851">
        <f>C17</f>
        <v>144398</v>
      </c>
      <c r="H17" s="851">
        <v>57545</v>
      </c>
      <c r="I17" s="851">
        <v>14801</v>
      </c>
      <c r="J17" s="851">
        <v>53236</v>
      </c>
      <c r="K17" s="851">
        <v>29899</v>
      </c>
      <c r="L17" s="851">
        <v>145558</v>
      </c>
      <c r="M17" s="851">
        <v>93794</v>
      </c>
    </row>
    <row r="18" spans="1:13" ht="18" customHeight="1">
      <c r="A18" s="166" t="s">
        <v>177</v>
      </c>
      <c r="B18" s="852">
        <f t="shared" ref="B18:L18" si="0">SUM(B14:B17)</f>
        <v>2495501</v>
      </c>
      <c r="C18" s="852">
        <f t="shared" si="0"/>
        <v>2236568</v>
      </c>
      <c r="D18" s="852">
        <f t="shared" si="0"/>
        <v>1778054.9300000002</v>
      </c>
      <c r="E18" s="852">
        <f t="shared" si="0"/>
        <v>1659673.06</v>
      </c>
      <c r="F18" s="852">
        <f t="shared" si="0"/>
        <v>717446.07</v>
      </c>
      <c r="G18" s="852">
        <f t="shared" si="0"/>
        <v>576894.93999999994</v>
      </c>
      <c r="H18" s="852">
        <f t="shared" si="0"/>
        <v>167279</v>
      </c>
      <c r="I18" s="852">
        <f t="shared" si="0"/>
        <v>66181</v>
      </c>
      <c r="J18" s="852">
        <f t="shared" si="0"/>
        <v>214699</v>
      </c>
      <c r="K18" s="852">
        <f t="shared" si="0"/>
        <v>76993</v>
      </c>
      <c r="L18" s="852">
        <f t="shared" si="0"/>
        <v>659050</v>
      </c>
      <c r="M18" s="852">
        <f>SUM(M14:M17)</f>
        <v>492120</v>
      </c>
    </row>
    <row r="19" spans="1:13" ht="17.25" customHeight="1">
      <c r="D19" s="76"/>
      <c r="K19" s="1406"/>
      <c r="L19" s="1406"/>
    </row>
    <row r="20" spans="1:13">
      <c r="D20" s="77"/>
    </row>
    <row r="21" spans="1:13">
      <c r="E21" s="76"/>
      <c r="F21" s="963"/>
      <c r="H21" s="76"/>
    </row>
    <row r="22" spans="1:13">
      <c r="C22" s="76"/>
      <c r="E22" s="76"/>
      <c r="F22" s="76"/>
      <c r="G22" s="76"/>
      <c r="H22" s="76"/>
      <c r="I22" s="534"/>
    </row>
    <row r="23" spans="1:13">
      <c r="C23" s="76"/>
      <c r="F23" s="76"/>
      <c r="G23" s="76"/>
      <c r="H23" s="76"/>
      <c r="I23" s="534"/>
    </row>
    <row r="24" spans="1:13">
      <c r="E24" s="964"/>
      <c r="F24" s="76"/>
      <c r="G24" s="76"/>
      <c r="H24" s="76"/>
      <c r="I24" s="534"/>
    </row>
    <row r="25" spans="1:13">
      <c r="F25" s="76"/>
      <c r="G25" s="76"/>
      <c r="H25" s="76"/>
      <c r="I25" s="534"/>
    </row>
    <row r="26" spans="1:13">
      <c r="F26" s="76"/>
      <c r="G26" s="76"/>
      <c r="H26" s="76"/>
    </row>
    <row r="27" spans="1:13">
      <c r="F27" s="76"/>
      <c r="G27" s="76"/>
      <c r="H27" s="76"/>
    </row>
    <row r="28" spans="1:13">
      <c r="F28" s="76"/>
      <c r="G28" s="76"/>
      <c r="H28" s="76"/>
    </row>
    <row r="29" spans="1:13">
      <c r="F29" s="76"/>
      <c r="H29" s="76"/>
    </row>
    <row r="30" spans="1:13">
      <c r="H30" s="76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43"/>
  <sheetViews>
    <sheetView rightToLeft="1" zoomScaleNormal="100" workbookViewId="0">
      <selection activeCell="M23" sqref="M23"/>
    </sheetView>
  </sheetViews>
  <sheetFormatPr defaultColWidth="9.140625" defaultRowHeight="15"/>
  <cols>
    <col min="1" max="1" width="13.28515625" style="83" customWidth="1"/>
    <col min="2" max="2" width="25.5703125" style="83" bestFit="1" customWidth="1"/>
    <col min="3" max="30" width="7.5703125" style="83" customWidth="1"/>
    <col min="31" max="16384" width="9.140625" style="83"/>
  </cols>
  <sheetData>
    <row r="1" spans="1:30" ht="22.5">
      <c r="A1" s="853"/>
      <c r="B1" s="558" t="s">
        <v>99</v>
      </c>
      <c r="C1" s="171" t="s">
        <v>1</v>
      </c>
      <c r="D1" s="171" t="s">
        <v>2</v>
      </c>
      <c r="E1" s="171" t="s">
        <v>3</v>
      </c>
      <c r="F1" s="171" t="s">
        <v>4</v>
      </c>
      <c r="G1" s="171" t="s">
        <v>5</v>
      </c>
      <c r="H1" s="171" t="s">
        <v>6</v>
      </c>
      <c r="I1" s="171" t="s">
        <v>7</v>
      </c>
      <c r="J1" s="171" t="s">
        <v>8</v>
      </c>
      <c r="K1" s="171" t="s">
        <v>9</v>
      </c>
      <c r="L1" s="171" t="s">
        <v>10</v>
      </c>
      <c r="M1" s="171" t="s">
        <v>11</v>
      </c>
      <c r="N1" s="171" t="s">
        <v>12</v>
      </c>
      <c r="O1" s="171" t="s">
        <v>329</v>
      </c>
      <c r="P1" s="171" t="s">
        <v>1500</v>
      </c>
      <c r="Q1" s="171" t="s">
        <v>1494</v>
      </c>
      <c r="R1" s="171" t="s">
        <v>1523</v>
      </c>
      <c r="S1" s="171" t="s">
        <v>1573</v>
      </c>
      <c r="T1" s="171" t="s">
        <v>1629</v>
      </c>
      <c r="U1" s="171" t="s">
        <v>1659</v>
      </c>
      <c r="V1" s="171" t="s">
        <v>1429</v>
      </c>
      <c r="W1" s="171" t="s">
        <v>1754</v>
      </c>
      <c r="X1" s="171" t="s">
        <v>1883</v>
      </c>
      <c r="Y1" s="171" t="s">
        <v>1431</v>
      </c>
      <c r="Z1" s="171" t="s">
        <v>1987</v>
      </c>
      <c r="AA1" s="171" t="s">
        <v>2010</v>
      </c>
      <c r="AB1" s="171" t="s">
        <v>2132</v>
      </c>
      <c r="AC1" s="171" t="s">
        <v>2300</v>
      </c>
      <c r="AD1" s="171" t="s">
        <v>2522</v>
      </c>
    </row>
    <row r="2" spans="1:30" ht="21">
      <c r="A2" s="559" t="s">
        <v>17</v>
      </c>
      <c r="B2" s="559" t="s">
        <v>1134</v>
      </c>
      <c r="C2" s="92">
        <v>10537.3675</v>
      </c>
      <c r="D2" s="92">
        <v>10561.619000000001</v>
      </c>
      <c r="E2" s="92">
        <v>11061.985500000001</v>
      </c>
      <c r="F2" s="92">
        <v>11327.77</v>
      </c>
      <c r="G2" s="92">
        <v>11589.93</v>
      </c>
      <c r="H2" s="92">
        <v>12102.338064566</v>
      </c>
      <c r="I2" s="92">
        <v>12286.805573525</v>
      </c>
      <c r="J2" s="92">
        <v>14381.3305</v>
      </c>
      <c r="K2" s="92">
        <v>14867.688196617</v>
      </c>
      <c r="L2" s="92">
        <v>16144.527924439</v>
      </c>
      <c r="M2" s="92">
        <v>18971.411882717999</v>
      </c>
      <c r="N2" s="92">
        <v>20064.069827772</v>
      </c>
      <c r="O2" s="92">
        <v>22849.171023407998</v>
      </c>
      <c r="P2" s="92">
        <v>25628.481857085</v>
      </c>
      <c r="Q2" s="92">
        <v>27668.037866638999</v>
      </c>
      <c r="R2" s="92">
        <v>30851.100111221</v>
      </c>
      <c r="S2" s="92">
        <v>37965.519891525997</v>
      </c>
      <c r="T2" s="92">
        <v>39741.287591394997</v>
      </c>
      <c r="U2" s="92">
        <v>47328.916119914997</v>
      </c>
      <c r="V2" s="92">
        <v>60509.168065108002</v>
      </c>
      <c r="W2" s="92">
        <v>67222.291572639995</v>
      </c>
      <c r="X2" s="92">
        <v>82767.101478099998</v>
      </c>
      <c r="Y2" s="92">
        <v>87196.053360125996</v>
      </c>
      <c r="Z2" s="92">
        <v>87764.871077025993</v>
      </c>
      <c r="AA2" s="92">
        <v>109228.490464628</v>
      </c>
      <c r="AB2" s="92">
        <v>111972.00251975701</v>
      </c>
      <c r="AC2" s="92">
        <v>131318.46206197</v>
      </c>
      <c r="AD2" s="92">
        <v>159019.96465946999</v>
      </c>
    </row>
    <row r="3" spans="1:30">
      <c r="A3" s="559" t="s">
        <v>18</v>
      </c>
      <c r="B3" s="559" t="s">
        <v>147</v>
      </c>
      <c r="C3" s="92">
        <v>12877.023514991</v>
      </c>
      <c r="D3" s="92">
        <v>13017.661047084999</v>
      </c>
      <c r="E3" s="92">
        <v>11682.696176531999</v>
      </c>
      <c r="F3" s="92">
        <v>12048.848581265</v>
      </c>
      <c r="G3" s="92">
        <v>12228.958253991001</v>
      </c>
      <c r="H3" s="92">
        <v>12934.81123607</v>
      </c>
      <c r="I3" s="92">
        <v>13118.592672796</v>
      </c>
      <c r="J3" s="92">
        <v>15836.517060183</v>
      </c>
      <c r="K3" s="92">
        <v>16262.804577305</v>
      </c>
      <c r="L3" s="92">
        <v>16212.248982248</v>
      </c>
      <c r="M3" s="92">
        <v>15416.052952681001</v>
      </c>
      <c r="N3" s="92">
        <v>15121.036291879</v>
      </c>
      <c r="O3" s="92">
        <v>16144.625338382</v>
      </c>
      <c r="P3" s="92">
        <v>17410.544226647999</v>
      </c>
      <c r="Q3" s="92">
        <v>19198.079929104999</v>
      </c>
      <c r="R3" s="92">
        <v>20344.025225786001</v>
      </c>
      <c r="S3" s="92">
        <v>21940.252995835999</v>
      </c>
      <c r="T3" s="92">
        <v>23809.137866898</v>
      </c>
      <c r="U3" s="92">
        <v>26224.142884180001</v>
      </c>
      <c r="V3" s="92">
        <v>31658.957177378001</v>
      </c>
      <c r="W3" s="92">
        <v>34418.818034515003</v>
      </c>
      <c r="X3" s="92">
        <v>35720.263879216996</v>
      </c>
      <c r="Y3" s="92">
        <v>37471.842829950001</v>
      </c>
      <c r="Z3" s="92">
        <v>39314.969650052997</v>
      </c>
      <c r="AA3" s="92">
        <v>46509.306618000999</v>
      </c>
      <c r="AB3" s="92">
        <v>59918.980918018002</v>
      </c>
      <c r="AC3" s="92">
        <v>91789.077654695997</v>
      </c>
      <c r="AD3" s="92">
        <v>304655.79975640302</v>
      </c>
    </row>
    <row r="4" spans="1:30">
      <c r="A4" s="559" t="s">
        <v>170</v>
      </c>
      <c r="B4" s="559" t="s">
        <v>1135</v>
      </c>
      <c r="C4" s="92">
        <v>3381.7429999999999</v>
      </c>
      <c r="D4" s="92">
        <v>3712.3519999999999</v>
      </c>
      <c r="E4" s="92">
        <v>3992.6190000000001</v>
      </c>
      <c r="F4" s="92">
        <v>5859.5230000000001</v>
      </c>
      <c r="G4" s="92">
        <v>6993.8270000000002</v>
      </c>
      <c r="H4" s="92">
        <v>8180.4459999999999</v>
      </c>
      <c r="I4" s="92">
        <v>9794.0139999999992</v>
      </c>
      <c r="J4" s="92">
        <v>8913.8629999999994</v>
      </c>
      <c r="K4" s="92">
        <v>8679.1319999999996</v>
      </c>
      <c r="L4" s="92">
        <v>7384.1959999999999</v>
      </c>
      <c r="M4" s="92">
        <v>8542.5920000000006</v>
      </c>
      <c r="N4" s="92">
        <v>9747.5110000000004</v>
      </c>
      <c r="O4" s="92">
        <v>9726.0120000000006</v>
      </c>
      <c r="P4" s="92">
        <v>10260.710999999999</v>
      </c>
      <c r="Q4" s="92">
        <v>9817.9500000000007</v>
      </c>
      <c r="R4" s="92">
        <v>9566.6170000000002</v>
      </c>
      <c r="S4" s="92">
        <v>8842.4549999999999</v>
      </c>
      <c r="T4" s="92">
        <v>8460.3369999999995</v>
      </c>
      <c r="U4" s="92">
        <v>8231.5040000000008</v>
      </c>
      <c r="V4" s="92">
        <v>8029.8059999999996</v>
      </c>
      <c r="W4" s="92">
        <v>8602.3649999999998</v>
      </c>
      <c r="X4" s="92">
        <v>9276.384</v>
      </c>
      <c r="Y4" s="92">
        <v>10306.391</v>
      </c>
      <c r="Z4" s="92">
        <v>11370.894</v>
      </c>
      <c r="AA4" s="92">
        <v>13451.120999999999</v>
      </c>
      <c r="AB4" s="92">
        <v>13311.484</v>
      </c>
      <c r="AC4" s="92">
        <v>17191.600999999999</v>
      </c>
      <c r="AD4" s="92">
        <v>17419.986000000001</v>
      </c>
    </row>
    <row r="5" spans="1:30">
      <c r="A5" s="559" t="s">
        <v>171</v>
      </c>
      <c r="B5" s="559" t="s">
        <v>1136</v>
      </c>
      <c r="C5" s="92">
        <v>31698.700861099998</v>
      </c>
      <c r="D5" s="92">
        <v>32449.67915</v>
      </c>
      <c r="E5" s="92">
        <v>32903.9746581</v>
      </c>
      <c r="F5" s="92">
        <v>33469.526209000003</v>
      </c>
      <c r="G5" s="92">
        <v>33719.852305300003</v>
      </c>
      <c r="H5" s="92">
        <v>34053.620433700002</v>
      </c>
      <c r="I5" s="92">
        <v>34628.443321500003</v>
      </c>
      <c r="J5" s="92">
        <v>35741.0037495</v>
      </c>
      <c r="K5" s="92">
        <v>36427.0826801</v>
      </c>
      <c r="L5" s="92">
        <v>36427.0826801</v>
      </c>
      <c r="M5" s="92">
        <v>37187.332305900003</v>
      </c>
      <c r="N5" s="92">
        <v>38040.295300700003</v>
      </c>
      <c r="O5" s="92">
        <v>38763.459578900001</v>
      </c>
      <c r="P5" s="92">
        <v>38763.459578900001</v>
      </c>
      <c r="Q5" s="92">
        <v>39764.763964099999</v>
      </c>
      <c r="R5" s="92">
        <v>40682.626317200004</v>
      </c>
      <c r="S5" s="92">
        <v>40682.626317200004</v>
      </c>
      <c r="T5" s="92">
        <v>41878.6287773</v>
      </c>
      <c r="U5" s="92">
        <v>42527.622360300003</v>
      </c>
      <c r="V5" s="92">
        <v>44789.828563900002</v>
      </c>
      <c r="W5" s="92">
        <v>45373.922788600001</v>
      </c>
      <c r="X5" s="92">
        <v>45373.922788600001</v>
      </c>
      <c r="Y5" s="92">
        <v>46616.2819332</v>
      </c>
      <c r="Z5" s="92">
        <v>46616.2819332</v>
      </c>
      <c r="AA5" s="92">
        <v>46616.2819332</v>
      </c>
      <c r="AB5" s="92">
        <v>48183.137869300001</v>
      </c>
      <c r="AC5" s="92">
        <v>50083.7619338</v>
      </c>
      <c r="AD5" s="92">
        <v>50083.7619338</v>
      </c>
    </row>
    <row r="6" spans="1:30">
      <c r="A6" s="853"/>
      <c r="B6" s="854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</row>
    <row r="7" spans="1:30">
      <c r="A7" s="853"/>
      <c r="B7" s="853"/>
    </row>
    <row r="8" spans="1:30" ht="22.5">
      <c r="A8" s="853"/>
      <c r="B8" s="558" t="s">
        <v>99</v>
      </c>
      <c r="C8" s="171" t="s">
        <v>1523</v>
      </c>
      <c r="D8" s="171" t="s">
        <v>1573</v>
      </c>
      <c r="E8" s="171" t="s">
        <v>1629</v>
      </c>
      <c r="F8" s="171" t="s">
        <v>1659</v>
      </c>
      <c r="G8" s="171" t="s">
        <v>1429</v>
      </c>
      <c r="H8" s="171" t="s">
        <v>1754</v>
      </c>
      <c r="I8" s="171" t="s">
        <v>1883</v>
      </c>
      <c r="J8" s="171" t="s">
        <v>1431</v>
      </c>
      <c r="K8" s="171" t="s">
        <v>1987</v>
      </c>
      <c r="L8" s="171" t="s">
        <v>2010</v>
      </c>
      <c r="M8" s="171" t="s">
        <v>2132</v>
      </c>
      <c r="N8" s="171" t="s">
        <v>2300</v>
      </c>
      <c r="O8" s="171" t="s">
        <v>2522</v>
      </c>
      <c r="AB8" s="85"/>
      <c r="AC8" s="85"/>
      <c r="AD8" s="85"/>
    </row>
    <row r="9" spans="1:30" ht="21">
      <c r="A9" s="559" t="s">
        <v>17</v>
      </c>
      <c r="B9" s="559" t="s">
        <v>1134</v>
      </c>
      <c r="C9" s="92">
        <v>30851.100111221</v>
      </c>
      <c r="D9" s="92">
        <v>37965.519891525997</v>
      </c>
      <c r="E9" s="92">
        <v>39741.287591394997</v>
      </c>
      <c r="F9" s="92">
        <v>47328.916119914997</v>
      </c>
      <c r="G9" s="92">
        <v>60509.168065108002</v>
      </c>
      <c r="H9" s="92">
        <v>67222.291572639995</v>
      </c>
      <c r="I9" s="92">
        <v>82767.101478099998</v>
      </c>
      <c r="J9" s="92">
        <v>87196.053360125996</v>
      </c>
      <c r="K9" s="92">
        <v>87764.871077025993</v>
      </c>
      <c r="L9" s="92">
        <v>109228.490464628</v>
      </c>
      <c r="M9" s="92">
        <v>111972.00251975701</v>
      </c>
      <c r="N9" s="92">
        <v>131318.46206197</v>
      </c>
      <c r="O9" s="92">
        <v>159019.96465946999</v>
      </c>
    </row>
    <row r="10" spans="1:30">
      <c r="A10" s="559" t="s">
        <v>18</v>
      </c>
      <c r="B10" s="559" t="s">
        <v>147</v>
      </c>
      <c r="C10" s="92">
        <v>20344.025225786001</v>
      </c>
      <c r="D10" s="92">
        <v>21940.252995835999</v>
      </c>
      <c r="E10" s="92">
        <v>23809.137866898</v>
      </c>
      <c r="F10" s="92">
        <v>26224.142884180001</v>
      </c>
      <c r="G10" s="92">
        <v>31658.957177378001</v>
      </c>
      <c r="H10" s="92">
        <v>34418.818034515003</v>
      </c>
      <c r="I10" s="92">
        <v>35720.263879216996</v>
      </c>
      <c r="J10" s="92">
        <v>37471.842829950001</v>
      </c>
      <c r="K10" s="92">
        <v>39314.969650052997</v>
      </c>
      <c r="L10" s="92">
        <v>46509.306618000999</v>
      </c>
      <c r="M10" s="92">
        <v>59918.980918018002</v>
      </c>
      <c r="N10" s="92">
        <v>91789.077654695997</v>
      </c>
      <c r="O10" s="92">
        <v>304655.79975640302</v>
      </c>
    </row>
    <row r="11" spans="1:30">
      <c r="A11" s="559" t="s">
        <v>170</v>
      </c>
      <c r="B11" s="559" t="s">
        <v>1135</v>
      </c>
      <c r="C11" s="92">
        <v>9566.6170000000002</v>
      </c>
      <c r="D11" s="92">
        <v>8842.4549999999999</v>
      </c>
      <c r="E11" s="92">
        <v>8460.3369999999995</v>
      </c>
      <c r="F11" s="92">
        <v>8231.5040000000008</v>
      </c>
      <c r="G11" s="92">
        <v>8029.8059999999996</v>
      </c>
      <c r="H11" s="92">
        <v>8602.3649999999998</v>
      </c>
      <c r="I11" s="92">
        <v>9276.384</v>
      </c>
      <c r="J11" s="92">
        <v>10306.391</v>
      </c>
      <c r="K11" s="92">
        <v>11370.894</v>
      </c>
      <c r="L11" s="92">
        <v>13451.120999999999</v>
      </c>
      <c r="M11" s="92">
        <v>13311.484</v>
      </c>
      <c r="N11" s="92">
        <v>17191.600999999999</v>
      </c>
      <c r="O11" s="92">
        <v>17419.986000000001</v>
      </c>
    </row>
    <row r="12" spans="1:30">
      <c r="A12" s="559" t="s">
        <v>171</v>
      </c>
      <c r="B12" s="559" t="s">
        <v>1136</v>
      </c>
      <c r="C12" s="92">
        <v>40682.626317200004</v>
      </c>
      <c r="D12" s="92">
        <v>40682.626317200004</v>
      </c>
      <c r="E12" s="92">
        <v>41878.6287773</v>
      </c>
      <c r="F12" s="92">
        <v>42527.622360300003</v>
      </c>
      <c r="G12" s="92">
        <v>44789.828563900002</v>
      </c>
      <c r="H12" s="92">
        <v>45373.922788600001</v>
      </c>
      <c r="I12" s="92">
        <v>45373.922788600001</v>
      </c>
      <c r="J12" s="92">
        <v>46616.2819332</v>
      </c>
      <c r="K12" s="92">
        <v>46616.2819332</v>
      </c>
      <c r="L12" s="92">
        <v>46616.2819332</v>
      </c>
      <c r="M12" s="92">
        <v>48183.137869300001</v>
      </c>
      <c r="N12" s="92">
        <v>50083.7619338</v>
      </c>
      <c r="O12" s="92">
        <v>50083.7619338</v>
      </c>
    </row>
    <row r="13" spans="1:30">
      <c r="B13" s="854" t="s">
        <v>48</v>
      </c>
      <c r="C13" s="60">
        <v>101444.36865420701</v>
      </c>
      <c r="D13" s="60">
        <v>109430.854204562</v>
      </c>
      <c r="E13" s="60">
        <v>113889.39123559301</v>
      </c>
      <c r="F13" s="60">
        <v>124312.185364395</v>
      </c>
      <c r="G13" s="60">
        <v>144987.75980638599</v>
      </c>
      <c r="H13" s="60">
        <v>155617.39739575499</v>
      </c>
      <c r="I13" s="60">
        <v>173137.67214591702</v>
      </c>
      <c r="J13" s="60">
        <v>181590.56912327599</v>
      </c>
      <c r="K13" s="60">
        <v>185067.01666027898</v>
      </c>
      <c r="L13" s="60">
        <v>215805.20001582897</v>
      </c>
      <c r="M13" s="60">
        <v>233385.60530707499</v>
      </c>
      <c r="N13" s="60">
        <v>290382.90265046596</v>
      </c>
      <c r="O13" s="60">
        <v>531179.51234967296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10" t="s">
        <v>19</v>
      </c>
      <c r="B37" s="1410" t="s">
        <v>1767</v>
      </c>
      <c r="C37" s="539"/>
      <c r="D37" s="539" t="s">
        <v>102</v>
      </c>
      <c r="E37" s="539"/>
      <c r="F37" s="539" t="s">
        <v>231</v>
      </c>
      <c r="G37" s="539"/>
    </row>
    <row r="38" spans="1:7" ht="57" thickBot="1">
      <c r="A38" s="1411"/>
      <c r="B38" s="1411"/>
      <c r="C38" s="1103" t="s">
        <v>2523</v>
      </c>
      <c r="D38" s="1103" t="s">
        <v>2301</v>
      </c>
      <c r="E38" s="1106" t="s">
        <v>2011</v>
      </c>
      <c r="F38" s="548" t="s">
        <v>2233</v>
      </c>
      <c r="G38" s="539" t="s">
        <v>2150</v>
      </c>
    </row>
    <row r="39" spans="1:7" ht="20.25">
      <c r="A39" s="545" t="s">
        <v>17</v>
      </c>
      <c r="B39" s="542" t="s">
        <v>1134</v>
      </c>
      <c r="C39" s="287">
        <v>159019.96465946999</v>
      </c>
      <c r="D39" s="287">
        <v>131318.46206197</v>
      </c>
      <c r="E39" s="478">
        <v>109228.490464628</v>
      </c>
      <c r="F39" s="285">
        <v>0.21094903307980784</v>
      </c>
      <c r="G39" s="284">
        <v>0.45584694966526329</v>
      </c>
    </row>
    <row r="40" spans="1:7" ht="20.25">
      <c r="A40" s="545" t="s">
        <v>18</v>
      </c>
      <c r="B40" s="542" t="s">
        <v>147</v>
      </c>
      <c r="C40" s="287">
        <v>304655.79975640302</v>
      </c>
      <c r="D40" s="287">
        <v>91789.077654695997</v>
      </c>
      <c r="E40" s="478">
        <v>46509.306618000999</v>
      </c>
      <c r="F40" s="285">
        <v>2.3190855332755009</v>
      </c>
      <c r="G40" s="284">
        <v>5.5504266115738821</v>
      </c>
    </row>
    <row r="41" spans="1:7" ht="20.25">
      <c r="A41" s="545" t="s">
        <v>171</v>
      </c>
      <c r="B41" s="542" t="s">
        <v>1136</v>
      </c>
      <c r="C41" s="287">
        <v>50083.7619338</v>
      </c>
      <c r="D41" s="287">
        <v>50083.7619338</v>
      </c>
      <c r="E41" s="478">
        <v>46616.2819332</v>
      </c>
      <c r="F41" s="285">
        <v>0</v>
      </c>
      <c r="G41" s="284">
        <v>7.4383452665075511E-2</v>
      </c>
    </row>
    <row r="42" spans="1:7" ht="21" thickBot="1">
      <c r="A42" s="546" t="s">
        <v>170</v>
      </c>
      <c r="B42" s="543" t="s">
        <v>1135</v>
      </c>
      <c r="C42" s="505">
        <v>17419.986000000001</v>
      </c>
      <c r="D42" s="505">
        <v>17191.600999999999</v>
      </c>
      <c r="E42" s="478">
        <v>13451.120999999999</v>
      </c>
      <c r="F42" s="285">
        <v>1.3284684771360356E-2</v>
      </c>
      <c r="G42" s="855">
        <v>0.2950583077797011</v>
      </c>
    </row>
    <row r="43" spans="1:7" ht="21" thickBot="1">
      <c r="A43" s="1412" t="s">
        <v>115</v>
      </c>
      <c r="B43" s="1412"/>
      <c r="C43" s="856">
        <v>531179.51234967296</v>
      </c>
      <c r="D43" s="857">
        <v>290382.90265046596</v>
      </c>
      <c r="E43" s="858">
        <v>215805.20001582897</v>
      </c>
      <c r="F43" s="859">
        <v>0.82923824888221476</v>
      </c>
      <c r="G43" s="860">
        <v>1.4613842127562808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133"/>
  <sheetViews>
    <sheetView rightToLeft="1" topLeftCell="H1" zoomScaleNormal="100" workbookViewId="0">
      <selection activeCell="AB18" sqref="AB18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8" customWidth="1"/>
    <col min="19" max="30" width="9" style="2" customWidth="1"/>
    <col min="31" max="16384" width="9.140625" style="2"/>
  </cols>
  <sheetData>
    <row r="1" spans="1:30" ht="15.75" thickBot="1">
      <c r="A1" s="2"/>
      <c r="D1" s="861" t="s">
        <v>34</v>
      </c>
      <c r="E1" s="861" t="s">
        <v>35</v>
      </c>
      <c r="F1" s="861" t="s">
        <v>36</v>
      </c>
      <c r="G1" s="861" t="s">
        <v>37</v>
      </c>
      <c r="H1" s="861" t="s">
        <v>38</v>
      </c>
      <c r="I1" s="861" t="s">
        <v>39</v>
      </c>
      <c r="J1" s="861" t="s">
        <v>40</v>
      </c>
      <c r="K1" s="861" t="s">
        <v>41</v>
      </c>
      <c r="L1" s="861" t="s">
        <v>42</v>
      </c>
      <c r="M1" s="861" t="s">
        <v>43</v>
      </c>
      <c r="N1" s="861" t="s">
        <v>44</v>
      </c>
      <c r="O1" s="861" t="s">
        <v>169</v>
      </c>
      <c r="P1" s="861" t="s">
        <v>176</v>
      </c>
      <c r="Q1" s="861" t="s">
        <v>1493</v>
      </c>
      <c r="R1" s="861" t="s">
        <v>1524</v>
      </c>
      <c r="S1" s="861" t="s">
        <v>1574</v>
      </c>
      <c r="T1" s="861" t="s">
        <v>1630</v>
      </c>
      <c r="U1" s="861" t="s">
        <v>1660</v>
      </c>
      <c r="V1" s="861" t="s">
        <v>1724</v>
      </c>
      <c r="W1" s="861" t="s">
        <v>1755</v>
      </c>
      <c r="X1" s="861" t="s">
        <v>1884</v>
      </c>
      <c r="Y1" s="861" t="s">
        <v>1944</v>
      </c>
      <c r="Z1" s="861" t="s">
        <v>1988</v>
      </c>
      <c r="AA1" s="861" t="s">
        <v>2012</v>
      </c>
      <c r="AB1" s="861" t="s">
        <v>2133</v>
      </c>
      <c r="AC1" s="861" t="s">
        <v>2302</v>
      </c>
      <c r="AD1" s="861" t="s">
        <v>2524</v>
      </c>
    </row>
    <row r="2" spans="1:30" ht="15" customHeight="1">
      <c r="A2" s="1423" t="s">
        <v>175</v>
      </c>
      <c r="B2" s="1426" t="s">
        <v>17</v>
      </c>
      <c r="C2" s="879" t="s">
        <v>33</v>
      </c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</row>
    <row r="3" spans="1:30" ht="15" customHeight="1">
      <c r="A3" s="1424"/>
      <c r="B3" s="1343"/>
      <c r="C3" s="756" t="s">
        <v>32</v>
      </c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</row>
    <row r="4" spans="1:30" ht="15" customHeight="1">
      <c r="A4" s="1424"/>
      <c r="B4" s="1343"/>
      <c r="C4" s="756" t="s">
        <v>31</v>
      </c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487"/>
      <c r="AC4" s="487"/>
      <c r="AD4" s="487"/>
    </row>
    <row r="5" spans="1:30" ht="15" customHeight="1">
      <c r="A5" s="1424"/>
      <c r="B5" s="1344" t="s">
        <v>18</v>
      </c>
      <c r="C5" s="756" t="s">
        <v>33</v>
      </c>
      <c r="D5" s="487">
        <v>2</v>
      </c>
      <c r="E5" s="487">
        <v>3</v>
      </c>
      <c r="F5" s="487">
        <v>2</v>
      </c>
      <c r="G5" s="487">
        <v>3</v>
      </c>
      <c r="H5" s="487">
        <v>10</v>
      </c>
      <c r="I5" s="487">
        <v>4</v>
      </c>
      <c r="J5" s="487">
        <v>4</v>
      </c>
      <c r="K5" s="487">
        <v>10</v>
      </c>
      <c r="L5" s="487">
        <v>1</v>
      </c>
      <c r="M5" s="487">
        <v>8</v>
      </c>
      <c r="N5" s="487">
        <v>8</v>
      </c>
      <c r="O5" s="487">
        <v>6</v>
      </c>
      <c r="P5" s="487">
        <v>2</v>
      </c>
      <c r="Q5" s="487">
        <v>12</v>
      </c>
      <c r="R5" s="487">
        <v>9</v>
      </c>
      <c r="S5" s="487">
        <v>18</v>
      </c>
      <c r="T5" s="487">
        <v>8</v>
      </c>
      <c r="U5" s="487">
        <v>7</v>
      </c>
      <c r="V5" s="487">
        <v>11</v>
      </c>
      <c r="W5" s="487">
        <v>4</v>
      </c>
      <c r="X5" s="487">
        <v>5</v>
      </c>
      <c r="Y5" s="487">
        <v>14</v>
      </c>
      <c r="Z5" s="487">
        <v>20</v>
      </c>
      <c r="AA5" s="487">
        <v>26</v>
      </c>
      <c r="AB5" s="487">
        <v>20</v>
      </c>
      <c r="AC5" s="487">
        <v>25</v>
      </c>
      <c r="AD5" s="487">
        <v>25</v>
      </c>
    </row>
    <row r="6" spans="1:30" ht="15" customHeight="1">
      <c r="A6" s="1424"/>
      <c r="B6" s="1344"/>
      <c r="C6" s="756" t="s">
        <v>32</v>
      </c>
      <c r="D6" s="487">
        <v>7500.06</v>
      </c>
      <c r="E6" s="487">
        <v>5708.6</v>
      </c>
      <c r="F6" s="487">
        <v>11038</v>
      </c>
      <c r="G6" s="487">
        <v>28247</v>
      </c>
      <c r="H6" s="487">
        <v>15419.22</v>
      </c>
      <c r="I6" s="487">
        <v>21455.21</v>
      </c>
      <c r="J6" s="487">
        <v>40510</v>
      </c>
      <c r="K6" s="487">
        <v>63870</v>
      </c>
      <c r="L6" s="487">
        <v>6500</v>
      </c>
      <c r="M6" s="487">
        <v>58733.98</v>
      </c>
      <c r="N6" s="487">
        <v>62944.972999999998</v>
      </c>
      <c r="O6" s="487">
        <v>29953</v>
      </c>
      <c r="P6" s="487">
        <v>14201.51</v>
      </c>
      <c r="Q6" s="487">
        <v>95959.62</v>
      </c>
      <c r="R6" s="487">
        <v>47317.3</v>
      </c>
      <c r="S6" s="487">
        <v>143357</v>
      </c>
      <c r="T6" s="487">
        <v>61255.946000000004</v>
      </c>
      <c r="U6" s="487">
        <v>38055.43</v>
      </c>
      <c r="V6" s="487">
        <v>109852.764</v>
      </c>
      <c r="W6" s="487">
        <v>20020.5</v>
      </c>
      <c r="X6" s="487">
        <v>58058.703999999998</v>
      </c>
      <c r="Y6" s="487">
        <v>230162.29300000001</v>
      </c>
      <c r="Z6" s="487">
        <v>174712.15100000001</v>
      </c>
      <c r="AA6" s="487">
        <v>271025.8</v>
      </c>
      <c r="AB6" s="487">
        <v>359811.97100000002</v>
      </c>
      <c r="AC6" s="487">
        <v>414141.94799999997</v>
      </c>
      <c r="AD6" s="487">
        <v>353163.989</v>
      </c>
    </row>
    <row r="7" spans="1:30" ht="15" customHeight="1">
      <c r="A7" s="1424"/>
      <c r="B7" s="1344"/>
      <c r="C7" s="756" t="s">
        <v>31</v>
      </c>
      <c r="D7" s="487">
        <v>146.4659676</v>
      </c>
      <c r="E7" s="487">
        <v>74.378156399999995</v>
      </c>
      <c r="F7" s="487">
        <v>218.257384</v>
      </c>
      <c r="G7" s="487">
        <v>563.922011</v>
      </c>
      <c r="H7" s="487">
        <v>336.92577999999997</v>
      </c>
      <c r="I7" s="487">
        <v>446.67893140000001</v>
      </c>
      <c r="J7" s="487">
        <v>881.77435000000003</v>
      </c>
      <c r="K7" s="487">
        <v>1394.7605599999999</v>
      </c>
      <c r="L7" s="487">
        <v>147.095</v>
      </c>
      <c r="M7" s="487">
        <v>1116.4755801599999</v>
      </c>
      <c r="N7" s="487">
        <v>1139.943761882</v>
      </c>
      <c r="O7" s="487">
        <v>710.08195000000001</v>
      </c>
      <c r="P7" s="487">
        <v>340.27072456000002</v>
      </c>
      <c r="Q7" s="487">
        <v>2184.1950164199998</v>
      </c>
      <c r="R7" s="487">
        <v>1066.3886419</v>
      </c>
      <c r="S7" s="487">
        <v>2729.3541180000002</v>
      </c>
      <c r="T7" s="487">
        <v>865.49075660000005</v>
      </c>
      <c r="U7" s="487">
        <v>1026.04991191</v>
      </c>
      <c r="V7" s="487">
        <v>2253.3666171479999</v>
      </c>
      <c r="W7" s="487">
        <v>265.6704105</v>
      </c>
      <c r="X7" s="487">
        <v>890.74197140000001</v>
      </c>
      <c r="Y7" s="487">
        <v>2821.8813002779998</v>
      </c>
      <c r="Z7" s="487">
        <v>3174.8895463280001</v>
      </c>
      <c r="AA7" s="487">
        <v>5780.4044176509997</v>
      </c>
      <c r="AB7" s="487">
        <v>5146.4224890949999</v>
      </c>
      <c r="AC7" s="487">
        <v>9398.0551602600008</v>
      </c>
      <c r="AD7" s="487">
        <v>5640.9275129520001</v>
      </c>
    </row>
    <row r="8" spans="1:30" ht="15" customHeight="1">
      <c r="A8" s="1424"/>
      <c r="B8" s="1343" t="s">
        <v>170</v>
      </c>
      <c r="C8" s="756" t="s">
        <v>33</v>
      </c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7"/>
      <c r="Z8" s="487"/>
      <c r="AA8" s="487"/>
      <c r="AB8" s="487">
        <v>0</v>
      </c>
      <c r="AC8" s="487">
        <v>0</v>
      </c>
      <c r="AD8" s="487">
        <v>0</v>
      </c>
    </row>
    <row r="9" spans="1:30" ht="15" customHeight="1">
      <c r="A9" s="1424"/>
      <c r="B9" s="1343"/>
      <c r="C9" s="756" t="s">
        <v>32</v>
      </c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87"/>
      <c r="Q9" s="487"/>
      <c r="R9" s="487"/>
      <c r="S9" s="487"/>
      <c r="T9" s="487"/>
      <c r="U9" s="487"/>
      <c r="V9" s="487"/>
      <c r="W9" s="487"/>
      <c r="X9" s="487"/>
      <c r="Y9" s="487"/>
      <c r="Z9" s="487"/>
      <c r="AA9" s="487"/>
      <c r="AB9" s="487">
        <v>0</v>
      </c>
      <c r="AC9" s="487">
        <v>0</v>
      </c>
      <c r="AD9" s="487">
        <v>0</v>
      </c>
    </row>
    <row r="10" spans="1:30" ht="15" customHeight="1">
      <c r="A10" s="1424"/>
      <c r="B10" s="1343"/>
      <c r="C10" s="756" t="s">
        <v>31</v>
      </c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7"/>
      <c r="W10" s="487"/>
      <c r="X10" s="487"/>
      <c r="Y10" s="487"/>
      <c r="Z10" s="487"/>
      <c r="AA10" s="487"/>
      <c r="AB10" s="487">
        <v>0</v>
      </c>
      <c r="AC10" s="487">
        <v>0</v>
      </c>
      <c r="AD10" s="487">
        <v>0</v>
      </c>
    </row>
    <row r="11" spans="1:30" ht="15" customHeight="1">
      <c r="A11" s="1424"/>
      <c r="B11" s="1343" t="s">
        <v>171</v>
      </c>
      <c r="C11" s="756" t="s">
        <v>33</v>
      </c>
      <c r="D11" s="487"/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>
        <v>53</v>
      </c>
      <c r="Y11" s="487"/>
      <c r="Z11" s="487"/>
      <c r="AA11" s="487"/>
      <c r="AB11" s="487"/>
      <c r="AC11" s="487"/>
      <c r="AD11" s="487"/>
    </row>
    <row r="12" spans="1:30" ht="15" customHeight="1">
      <c r="A12" s="1424"/>
      <c r="B12" s="1343"/>
      <c r="C12" s="756" t="s">
        <v>32</v>
      </c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  <c r="W12" s="487"/>
      <c r="X12" s="487">
        <v>8901326.8990000002</v>
      </c>
      <c r="Y12" s="487"/>
      <c r="Z12" s="487"/>
      <c r="AA12" s="487"/>
      <c r="AB12" s="487"/>
      <c r="AC12" s="487"/>
      <c r="AD12" s="487"/>
    </row>
    <row r="13" spans="1:30" ht="15" customHeight="1">
      <c r="A13" s="1424"/>
      <c r="B13" s="1343"/>
      <c r="C13" s="756" t="s">
        <v>31</v>
      </c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>
        <v>8901.3268989999997</v>
      </c>
      <c r="Y13" s="487"/>
      <c r="Z13" s="487"/>
      <c r="AA13" s="487"/>
      <c r="AB13" s="487"/>
      <c r="AC13" s="487"/>
      <c r="AD13" s="487"/>
    </row>
    <row r="14" spans="1:30" ht="15" customHeight="1">
      <c r="A14" s="1424"/>
      <c r="B14" s="1345" t="s">
        <v>48</v>
      </c>
      <c r="C14" s="760" t="s">
        <v>33</v>
      </c>
      <c r="D14" s="862">
        <v>2</v>
      </c>
      <c r="E14" s="862">
        <v>3</v>
      </c>
      <c r="F14" s="862">
        <v>2</v>
      </c>
      <c r="G14" s="862">
        <v>3</v>
      </c>
      <c r="H14" s="862">
        <v>10</v>
      </c>
      <c r="I14" s="862">
        <v>4</v>
      </c>
      <c r="J14" s="862">
        <v>4</v>
      </c>
      <c r="K14" s="862">
        <v>10</v>
      </c>
      <c r="L14" s="862">
        <v>1</v>
      </c>
      <c r="M14" s="862">
        <v>8</v>
      </c>
      <c r="N14" s="862">
        <v>8</v>
      </c>
      <c r="O14" s="862">
        <v>6</v>
      </c>
      <c r="P14" s="862">
        <v>2</v>
      </c>
      <c r="Q14" s="862">
        <v>12</v>
      </c>
      <c r="R14" s="862">
        <v>9</v>
      </c>
      <c r="S14" s="862">
        <v>18</v>
      </c>
      <c r="T14" s="862">
        <v>8</v>
      </c>
      <c r="U14" s="862">
        <v>7</v>
      </c>
      <c r="V14" s="862">
        <v>11</v>
      </c>
      <c r="W14" s="862">
        <v>4</v>
      </c>
      <c r="X14" s="862">
        <v>58</v>
      </c>
      <c r="Y14" s="862">
        <v>14</v>
      </c>
      <c r="Z14" s="862">
        <v>20</v>
      </c>
      <c r="AA14" s="862">
        <v>26</v>
      </c>
      <c r="AB14" s="862">
        <v>20</v>
      </c>
      <c r="AC14" s="862">
        <v>25</v>
      </c>
      <c r="AD14" s="862">
        <v>25</v>
      </c>
    </row>
    <row r="15" spans="1:30" ht="15" customHeight="1">
      <c r="A15" s="1424"/>
      <c r="B15" s="1345"/>
      <c r="C15" s="757" t="s">
        <v>32</v>
      </c>
      <c r="D15" s="862">
        <v>7500.06</v>
      </c>
      <c r="E15" s="862">
        <v>5708.6</v>
      </c>
      <c r="F15" s="862">
        <v>11038</v>
      </c>
      <c r="G15" s="862">
        <v>28247</v>
      </c>
      <c r="H15" s="862">
        <v>15419.22</v>
      </c>
      <c r="I15" s="862">
        <v>21455.21</v>
      </c>
      <c r="J15" s="862">
        <v>40510</v>
      </c>
      <c r="K15" s="862">
        <v>63870</v>
      </c>
      <c r="L15" s="862">
        <v>6500</v>
      </c>
      <c r="M15" s="862">
        <v>58733.98</v>
      </c>
      <c r="N15" s="862">
        <v>62944.972999999998</v>
      </c>
      <c r="O15" s="862">
        <v>29953</v>
      </c>
      <c r="P15" s="862">
        <v>14201.51</v>
      </c>
      <c r="Q15" s="862">
        <v>95959.62</v>
      </c>
      <c r="R15" s="862">
        <v>47317.3</v>
      </c>
      <c r="S15" s="862">
        <v>143357</v>
      </c>
      <c r="T15" s="862">
        <v>61255.946000000004</v>
      </c>
      <c r="U15" s="862">
        <v>38055.43</v>
      </c>
      <c r="V15" s="862">
        <v>109852.764</v>
      </c>
      <c r="W15" s="862">
        <v>20020.5</v>
      </c>
      <c r="X15" s="862">
        <v>8959385.6030000001</v>
      </c>
      <c r="Y15" s="862">
        <v>230162.29300000001</v>
      </c>
      <c r="Z15" s="862">
        <v>174712.15100000001</v>
      </c>
      <c r="AA15" s="862">
        <v>271025.8</v>
      </c>
      <c r="AB15" s="862">
        <v>359811.97100000002</v>
      </c>
      <c r="AC15" s="862">
        <v>414141.94799999997</v>
      </c>
      <c r="AD15" s="862">
        <v>353163.989</v>
      </c>
    </row>
    <row r="16" spans="1:30" ht="15" customHeight="1" thickBot="1">
      <c r="A16" s="1425"/>
      <c r="B16" s="1427"/>
      <c r="C16" s="762" t="s">
        <v>31</v>
      </c>
      <c r="D16" s="863">
        <v>146.4659676</v>
      </c>
      <c r="E16" s="863">
        <v>74.378156399999995</v>
      </c>
      <c r="F16" s="863">
        <v>218.257384</v>
      </c>
      <c r="G16" s="863">
        <v>563.922011</v>
      </c>
      <c r="H16" s="863">
        <v>336.92577999999997</v>
      </c>
      <c r="I16" s="863">
        <v>446.67893140000001</v>
      </c>
      <c r="J16" s="863">
        <v>881.77435000000003</v>
      </c>
      <c r="K16" s="863">
        <v>1394.7605599999999</v>
      </c>
      <c r="L16" s="863">
        <v>147.095</v>
      </c>
      <c r="M16" s="863">
        <v>1116.4755801599999</v>
      </c>
      <c r="N16" s="863">
        <v>1139.943761882</v>
      </c>
      <c r="O16" s="863">
        <v>710.08195000000001</v>
      </c>
      <c r="P16" s="863">
        <v>340.27072456000002</v>
      </c>
      <c r="Q16" s="863">
        <v>2184.1950164199998</v>
      </c>
      <c r="R16" s="863">
        <v>1066.3886419</v>
      </c>
      <c r="S16" s="863">
        <v>2729.3541180000002</v>
      </c>
      <c r="T16" s="863">
        <v>865.49075660000005</v>
      </c>
      <c r="U16" s="863">
        <v>1026.04991191</v>
      </c>
      <c r="V16" s="863">
        <v>2253.3666171479999</v>
      </c>
      <c r="W16" s="863">
        <v>265.6704105</v>
      </c>
      <c r="X16" s="863">
        <v>9792.0688704000004</v>
      </c>
      <c r="Y16" s="863">
        <v>2821.8813002779998</v>
      </c>
      <c r="Z16" s="863">
        <v>3174.8895463280001</v>
      </c>
      <c r="AA16" s="863">
        <v>5780.4044176509997</v>
      </c>
      <c r="AB16" s="863">
        <v>5146.4224890949999</v>
      </c>
      <c r="AC16" s="863">
        <v>9398.0551602600008</v>
      </c>
      <c r="AD16" s="863">
        <v>5640.9275129520001</v>
      </c>
    </row>
    <row r="17" spans="1:30" ht="15" customHeight="1">
      <c r="A17" s="1424" t="s">
        <v>174</v>
      </c>
      <c r="B17" s="1354" t="s">
        <v>17</v>
      </c>
      <c r="C17" s="758" t="s">
        <v>33</v>
      </c>
      <c r="D17" s="759">
        <v>173</v>
      </c>
      <c r="E17" s="759">
        <v>385</v>
      </c>
      <c r="F17" s="759">
        <v>209</v>
      </c>
      <c r="G17" s="759">
        <v>112</v>
      </c>
      <c r="H17" s="759">
        <v>247</v>
      </c>
      <c r="I17" s="759">
        <v>253</v>
      </c>
      <c r="J17" s="759">
        <v>1591</v>
      </c>
      <c r="K17" s="759">
        <v>352</v>
      </c>
      <c r="L17" s="759">
        <v>324</v>
      </c>
      <c r="M17" s="759">
        <v>2565</v>
      </c>
      <c r="N17" s="759">
        <v>736</v>
      </c>
      <c r="O17" s="759">
        <v>1432</v>
      </c>
      <c r="P17" s="759">
        <v>1041</v>
      </c>
      <c r="Q17" s="759">
        <v>1040</v>
      </c>
      <c r="R17" s="759">
        <v>1234</v>
      </c>
      <c r="S17" s="759">
        <v>5609</v>
      </c>
      <c r="T17" s="759">
        <v>1554</v>
      </c>
      <c r="U17" s="759">
        <v>7269</v>
      </c>
      <c r="V17" s="759">
        <v>9306</v>
      </c>
      <c r="W17" s="759">
        <v>6992</v>
      </c>
      <c r="X17" s="759">
        <v>12185</v>
      </c>
      <c r="Y17" s="759">
        <v>2406</v>
      </c>
      <c r="Z17" s="759">
        <v>1751</v>
      </c>
      <c r="AA17" s="759">
        <v>14016</v>
      </c>
      <c r="AB17" s="759">
        <v>659</v>
      </c>
      <c r="AC17" s="759">
        <v>9795</v>
      </c>
      <c r="AD17" s="759">
        <v>6622</v>
      </c>
    </row>
    <row r="18" spans="1:30" ht="15" customHeight="1">
      <c r="A18" s="1424"/>
      <c r="B18" s="1343"/>
      <c r="C18" s="756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</row>
    <row r="19" spans="1:30" ht="15" customHeight="1">
      <c r="A19" s="1424"/>
      <c r="B19" s="1343"/>
      <c r="C19" s="756" t="s">
        <v>31</v>
      </c>
      <c r="D19" s="81">
        <v>1.7150001000000002E-2</v>
      </c>
      <c r="E19" s="81">
        <v>3.7615063999999997E-2</v>
      </c>
      <c r="F19" s="81">
        <v>2.0660000000000001E-2</v>
      </c>
      <c r="G19" s="81">
        <v>1.0869999999999999E-2</v>
      </c>
      <c r="H19" s="81">
        <v>2.4514999999999999E-2</v>
      </c>
      <c r="I19" s="81">
        <v>2.5190000000000001E-2</v>
      </c>
      <c r="J19" s="81">
        <v>0.18356</v>
      </c>
      <c r="K19" s="81">
        <v>9.0649999999999994E-2</v>
      </c>
      <c r="L19" s="81">
        <v>0.13059999999999999</v>
      </c>
      <c r="M19" s="81">
        <v>0.25642999999999999</v>
      </c>
      <c r="N19" s="81">
        <v>8.3390000000000006E-2</v>
      </c>
      <c r="O19" s="81">
        <v>0.32531500000000002</v>
      </c>
      <c r="P19" s="81">
        <v>0.19520000000000001</v>
      </c>
      <c r="Q19" s="81">
        <v>0.27966000000000002</v>
      </c>
      <c r="R19" s="81">
        <v>0.184335</v>
      </c>
      <c r="S19" s="81">
        <v>0.80530000000000002</v>
      </c>
      <c r="T19" s="81">
        <v>0.15540000000000001</v>
      </c>
      <c r="U19" s="81">
        <v>1.0258733529999999</v>
      </c>
      <c r="V19" s="81">
        <v>1.4039125189999999</v>
      </c>
      <c r="W19" s="81">
        <v>1.0009989020000001</v>
      </c>
      <c r="X19" s="81">
        <v>1.7456770690000001</v>
      </c>
      <c r="Y19" s="81">
        <v>0.51245752099999997</v>
      </c>
      <c r="Z19" s="81">
        <v>0.29894984499999999</v>
      </c>
      <c r="AA19" s="81">
        <v>1.388324509</v>
      </c>
      <c r="AB19" s="81">
        <v>5.9037804999999999E-2</v>
      </c>
      <c r="AC19" s="81">
        <v>1.2271838429999999</v>
      </c>
      <c r="AD19" s="81">
        <v>1.544904257</v>
      </c>
    </row>
    <row r="20" spans="1:30" ht="15" customHeight="1">
      <c r="A20" s="1424"/>
      <c r="B20" s="1343" t="s">
        <v>18</v>
      </c>
      <c r="C20" s="756" t="s">
        <v>33</v>
      </c>
      <c r="D20" s="487">
        <v>74</v>
      </c>
      <c r="E20" s="487">
        <v>220</v>
      </c>
      <c r="F20" s="487">
        <v>321</v>
      </c>
      <c r="G20" s="487">
        <v>413</v>
      </c>
      <c r="H20" s="487">
        <v>755</v>
      </c>
      <c r="I20" s="487">
        <v>937</v>
      </c>
      <c r="J20" s="487">
        <v>1537</v>
      </c>
      <c r="K20" s="487">
        <v>356</v>
      </c>
      <c r="L20" s="487">
        <v>422</v>
      </c>
      <c r="M20" s="487">
        <v>767</v>
      </c>
      <c r="N20" s="487">
        <v>474</v>
      </c>
      <c r="O20" s="487">
        <v>8661</v>
      </c>
      <c r="P20" s="487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</row>
    <row r="21" spans="1:30" ht="15" customHeight="1">
      <c r="A21" s="1424"/>
      <c r="B21" s="1343"/>
      <c r="C21" s="756" t="s">
        <v>32</v>
      </c>
      <c r="D21" s="487">
        <v>10350</v>
      </c>
      <c r="E21" s="487">
        <v>23600</v>
      </c>
      <c r="F21" s="487">
        <v>41700</v>
      </c>
      <c r="G21" s="487">
        <v>41300</v>
      </c>
      <c r="H21" s="487">
        <v>49200</v>
      </c>
      <c r="I21" s="487">
        <v>54720</v>
      </c>
      <c r="J21" s="487">
        <v>240855</v>
      </c>
      <c r="K21" s="487">
        <v>42550</v>
      </c>
      <c r="L21" s="487">
        <v>38220</v>
      </c>
      <c r="M21" s="487">
        <v>109790</v>
      </c>
      <c r="N21" s="487">
        <v>54490</v>
      </c>
      <c r="O21" s="487">
        <v>173745</v>
      </c>
      <c r="P21" s="487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</row>
    <row r="22" spans="1:30" ht="15" customHeight="1">
      <c r="A22" s="1424"/>
      <c r="B22" s="1343"/>
      <c r="C22" s="756" t="s">
        <v>31</v>
      </c>
      <c r="D22" s="488">
        <v>1.035E-2</v>
      </c>
      <c r="E22" s="488">
        <v>2.3599999999999999E-2</v>
      </c>
      <c r="F22" s="488">
        <v>4.1700000000000001E-2</v>
      </c>
      <c r="G22" s="488">
        <v>4.1300000000000003E-2</v>
      </c>
      <c r="H22" s="488">
        <v>4.9200000000000001E-2</v>
      </c>
      <c r="I22" s="488">
        <v>5.4719999999999998E-2</v>
      </c>
      <c r="J22" s="488">
        <v>0.24085500000000001</v>
      </c>
      <c r="K22" s="488">
        <v>4.2549999999999998E-2</v>
      </c>
      <c r="L22" s="488">
        <v>3.8219999999999997E-2</v>
      </c>
      <c r="M22" s="488">
        <v>0.10979</v>
      </c>
      <c r="N22" s="488">
        <v>5.4489999999999997E-2</v>
      </c>
      <c r="O22" s="488">
        <v>0.17374500000000001</v>
      </c>
      <c r="P22" s="488">
        <v>5.5059999999999998E-2</v>
      </c>
      <c r="Q22" s="81">
        <v>0.11735</v>
      </c>
      <c r="R22" s="81">
        <v>8.838E-2</v>
      </c>
      <c r="S22" s="81">
        <v>0.13031530999999999</v>
      </c>
      <c r="T22" s="81">
        <v>0.1018</v>
      </c>
      <c r="U22" s="81">
        <v>0.190195</v>
      </c>
      <c r="V22" s="81">
        <v>0.33482000000000001</v>
      </c>
      <c r="W22" s="81">
        <v>0.18625</v>
      </c>
      <c r="X22" s="81">
        <v>0.2306</v>
      </c>
      <c r="Y22" s="81">
        <v>0.17168</v>
      </c>
      <c r="Z22" s="81">
        <v>0.34291792300000001</v>
      </c>
      <c r="AA22" s="81">
        <v>0.44607011899999999</v>
      </c>
      <c r="AB22" s="81">
        <v>0.42843999999999999</v>
      </c>
      <c r="AC22" s="81">
        <v>1.3808700110000001</v>
      </c>
      <c r="AD22" s="81">
        <v>0.68033999999999994</v>
      </c>
    </row>
    <row r="23" spans="1:30" ht="15" customHeight="1">
      <c r="A23" s="1424"/>
      <c r="B23" s="1343" t="s">
        <v>170</v>
      </c>
      <c r="C23" s="756" t="s">
        <v>33</v>
      </c>
      <c r="D23" s="487">
        <v>164</v>
      </c>
      <c r="E23" s="487">
        <v>508</v>
      </c>
      <c r="F23" s="487">
        <v>255</v>
      </c>
      <c r="G23" s="487">
        <v>716</v>
      </c>
      <c r="H23" s="487">
        <v>3301</v>
      </c>
      <c r="I23" s="487">
        <v>2149</v>
      </c>
      <c r="J23" s="487">
        <v>1792</v>
      </c>
      <c r="K23" s="487">
        <v>750</v>
      </c>
      <c r="L23" s="487">
        <v>1029</v>
      </c>
      <c r="M23" s="487">
        <v>2715</v>
      </c>
      <c r="N23" s="487">
        <v>3239</v>
      </c>
      <c r="O23" s="487">
        <v>1077</v>
      </c>
      <c r="P23" s="487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</row>
    <row r="24" spans="1:30" ht="15" customHeight="1">
      <c r="A24" s="1424"/>
      <c r="B24" s="1343"/>
      <c r="C24" s="756" t="s">
        <v>32</v>
      </c>
      <c r="D24" s="487">
        <v>7940</v>
      </c>
      <c r="E24" s="487">
        <v>7420</v>
      </c>
      <c r="F24" s="487">
        <v>10290</v>
      </c>
      <c r="G24" s="487">
        <v>7970</v>
      </c>
      <c r="H24" s="487">
        <v>71230</v>
      </c>
      <c r="I24" s="487">
        <v>48800</v>
      </c>
      <c r="J24" s="487">
        <v>52510</v>
      </c>
      <c r="K24" s="487">
        <v>22570</v>
      </c>
      <c r="L24" s="487">
        <v>26200</v>
      </c>
      <c r="M24" s="487">
        <v>45970</v>
      </c>
      <c r="N24" s="487">
        <v>51670</v>
      </c>
      <c r="O24" s="487">
        <v>30230</v>
      </c>
      <c r="P24" s="487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</row>
    <row r="25" spans="1:30" ht="15" customHeight="1">
      <c r="A25" s="1424"/>
      <c r="B25" s="1343"/>
      <c r="C25" s="756" t="s">
        <v>31</v>
      </c>
      <c r="D25" s="489">
        <v>7.9399999999999991E-3</v>
      </c>
      <c r="E25" s="489">
        <v>7.4200000000000004E-3</v>
      </c>
      <c r="F25" s="489">
        <v>1.0290000000000001E-2</v>
      </c>
      <c r="G25" s="489">
        <v>7.9699999999999997E-3</v>
      </c>
      <c r="H25" s="489">
        <v>7.1230000000000002E-2</v>
      </c>
      <c r="I25" s="489">
        <v>4.8800000000000003E-2</v>
      </c>
      <c r="J25" s="489">
        <v>5.2510000000000001E-2</v>
      </c>
      <c r="K25" s="489">
        <v>2.257E-2</v>
      </c>
      <c r="L25" s="489">
        <v>2.6200000000000001E-2</v>
      </c>
      <c r="M25" s="489">
        <v>4.5969999999999997E-2</v>
      </c>
      <c r="N25" s="489">
        <v>5.1670000000000001E-2</v>
      </c>
      <c r="O25" s="489">
        <v>3.023E-2</v>
      </c>
      <c r="P25" s="489">
        <v>1.1769999999999999E-2</v>
      </c>
      <c r="Q25" s="81">
        <v>1.7219999999999999E-2</v>
      </c>
      <c r="R25" s="81">
        <v>0</v>
      </c>
      <c r="S25" s="81">
        <v>3.619E-2</v>
      </c>
      <c r="T25" s="81">
        <v>2.317E-2</v>
      </c>
      <c r="U25" s="81">
        <v>8.77E-3</v>
      </c>
      <c r="V25" s="81">
        <v>1.1129999999999999E-2</v>
      </c>
      <c r="W25" s="81">
        <v>1.405E-2</v>
      </c>
      <c r="X25" s="81">
        <v>5.8599999999999998E-3</v>
      </c>
      <c r="Y25" s="81">
        <v>1.268E-2</v>
      </c>
      <c r="Z25" s="81">
        <v>7.7299999999999999E-3</v>
      </c>
      <c r="AA25" s="81">
        <v>7.0899999999999999E-3</v>
      </c>
      <c r="AB25" s="81">
        <v>2.4399999999999999E-3</v>
      </c>
      <c r="AC25" s="81">
        <v>4.4249999999999998E-2</v>
      </c>
      <c r="AD25" s="81">
        <v>2.24E-2</v>
      </c>
    </row>
    <row r="26" spans="1:30" ht="15" customHeight="1">
      <c r="A26" s="1424"/>
      <c r="B26" s="1343" t="s">
        <v>171</v>
      </c>
      <c r="C26" s="756" t="s">
        <v>33</v>
      </c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>
        <v>0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</row>
    <row r="27" spans="1:30" ht="15" customHeight="1">
      <c r="A27" s="1424"/>
      <c r="B27" s="1343"/>
      <c r="C27" s="756" t="s">
        <v>32</v>
      </c>
      <c r="D27" s="488"/>
      <c r="E27" s="488"/>
      <c r="F27" s="488"/>
      <c r="G27" s="488"/>
      <c r="H27" s="488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8"/>
      <c r="T27" s="488"/>
      <c r="U27" s="488"/>
      <c r="V27" s="488"/>
      <c r="W27" s="488"/>
      <c r="X27" s="488">
        <v>0</v>
      </c>
      <c r="Y27" s="488">
        <v>0</v>
      </c>
      <c r="Z27" s="488">
        <v>0</v>
      </c>
      <c r="AA27" s="488">
        <v>0</v>
      </c>
      <c r="AB27" s="488">
        <v>0</v>
      </c>
      <c r="AC27" s="488">
        <v>0</v>
      </c>
      <c r="AD27" s="488">
        <v>0</v>
      </c>
    </row>
    <row r="28" spans="1:30" ht="15" customHeight="1">
      <c r="A28" s="1424"/>
      <c r="B28" s="1343"/>
      <c r="C28" s="756" t="s">
        <v>31</v>
      </c>
      <c r="D28" s="488"/>
      <c r="E28" s="488"/>
      <c r="F28" s="488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>
        <v>0</v>
      </c>
      <c r="Y28" s="488">
        <v>0</v>
      </c>
      <c r="Z28" s="488">
        <v>0</v>
      </c>
      <c r="AA28" s="488">
        <v>0</v>
      </c>
      <c r="AB28" s="488">
        <v>0</v>
      </c>
      <c r="AC28" s="488">
        <v>0</v>
      </c>
      <c r="AD28" s="488">
        <v>0</v>
      </c>
    </row>
    <row r="29" spans="1:30" ht="15" customHeight="1">
      <c r="A29" s="1424"/>
      <c r="B29" s="1428" t="s">
        <v>48</v>
      </c>
      <c r="C29" s="757" t="s">
        <v>33</v>
      </c>
      <c r="D29" s="862">
        <v>411</v>
      </c>
      <c r="E29" s="862">
        <v>1113</v>
      </c>
      <c r="F29" s="862">
        <v>785</v>
      </c>
      <c r="G29" s="862">
        <v>1241</v>
      </c>
      <c r="H29" s="862">
        <v>4303</v>
      </c>
      <c r="I29" s="862">
        <v>3339</v>
      </c>
      <c r="J29" s="862">
        <v>4920</v>
      </c>
      <c r="K29" s="862">
        <v>1458</v>
      </c>
      <c r="L29" s="862">
        <v>1775</v>
      </c>
      <c r="M29" s="862">
        <v>6047</v>
      </c>
      <c r="N29" s="862">
        <v>4449</v>
      </c>
      <c r="O29" s="862">
        <v>11170</v>
      </c>
      <c r="P29" s="862">
        <v>2459</v>
      </c>
      <c r="Q29" s="862">
        <v>3571</v>
      </c>
      <c r="R29" s="862">
        <v>8686</v>
      </c>
      <c r="S29" s="862">
        <v>12975</v>
      </c>
      <c r="T29" s="862">
        <v>7455</v>
      </c>
      <c r="U29" s="862">
        <v>11814</v>
      </c>
      <c r="V29" s="862">
        <v>18741</v>
      </c>
      <c r="W29" s="862">
        <v>11992</v>
      </c>
      <c r="X29" s="862">
        <v>15121</v>
      </c>
      <c r="Y29" s="862">
        <v>8889</v>
      </c>
      <c r="Z29" s="862">
        <v>6884</v>
      </c>
      <c r="AA29" s="862">
        <v>23107</v>
      </c>
      <c r="AB29" s="862">
        <v>9251</v>
      </c>
      <c r="AC29" s="862">
        <v>41794</v>
      </c>
      <c r="AD29" s="862">
        <v>11563</v>
      </c>
    </row>
    <row r="30" spans="1:30" ht="15" customHeight="1">
      <c r="A30" s="1424"/>
      <c r="B30" s="1428"/>
      <c r="C30" s="757" t="s">
        <v>32</v>
      </c>
      <c r="D30" s="862">
        <v>35440.001000000004</v>
      </c>
      <c r="E30" s="862">
        <v>68635.063999999998</v>
      </c>
      <c r="F30" s="862">
        <v>72650</v>
      </c>
      <c r="G30" s="862">
        <v>60140</v>
      </c>
      <c r="H30" s="862">
        <v>144945</v>
      </c>
      <c r="I30" s="862">
        <v>128710</v>
      </c>
      <c r="J30" s="862">
        <v>476925</v>
      </c>
      <c r="K30" s="862">
        <v>155770</v>
      </c>
      <c r="L30" s="862">
        <v>195020</v>
      </c>
      <c r="M30" s="862">
        <v>412190</v>
      </c>
      <c r="N30" s="862">
        <v>189550</v>
      </c>
      <c r="O30" s="862">
        <v>529290</v>
      </c>
      <c r="P30" s="862">
        <v>262030</v>
      </c>
      <c r="Q30" s="862">
        <v>414230</v>
      </c>
      <c r="R30" s="862">
        <v>307345</v>
      </c>
      <c r="S30" s="862">
        <v>971805.31</v>
      </c>
      <c r="T30" s="862">
        <v>280370</v>
      </c>
      <c r="U30" s="862">
        <v>1224838.3530000001</v>
      </c>
      <c r="V30" s="862">
        <v>1749862.5190000001</v>
      </c>
      <c r="W30" s="862">
        <v>1201298.902</v>
      </c>
      <c r="X30" s="862">
        <v>1982137.0689999999</v>
      </c>
      <c r="Y30" s="862">
        <v>696817.52099999995</v>
      </c>
      <c r="Z30" s="862">
        <v>649597.76799999992</v>
      </c>
      <c r="AA30" s="862">
        <v>1841484.628</v>
      </c>
      <c r="AB30" s="862">
        <v>489917.80499999999</v>
      </c>
      <c r="AC30" s="862">
        <v>2652303.8540000003</v>
      </c>
      <c r="AD30" s="862">
        <v>2247644.2570000002</v>
      </c>
    </row>
    <row r="31" spans="1:30" ht="15" customHeight="1" thickBot="1">
      <c r="A31" s="1425"/>
      <c r="B31" s="1429"/>
      <c r="C31" s="864" t="s">
        <v>31</v>
      </c>
      <c r="D31" s="865">
        <v>3.5440000999999999E-2</v>
      </c>
      <c r="E31" s="865">
        <v>6.8635063999999996E-2</v>
      </c>
      <c r="F31" s="865">
        <v>7.2649999999999992E-2</v>
      </c>
      <c r="G31" s="865">
        <v>6.0139999999999999E-2</v>
      </c>
      <c r="H31" s="865">
        <v>0.14494499999999999</v>
      </c>
      <c r="I31" s="865">
        <v>0.12870999999999999</v>
      </c>
      <c r="J31" s="865">
        <v>0.47692499999999999</v>
      </c>
      <c r="K31" s="865">
        <v>0.15576999999999999</v>
      </c>
      <c r="L31" s="865">
        <v>0.19502</v>
      </c>
      <c r="M31" s="865">
        <v>0.41219</v>
      </c>
      <c r="N31" s="865">
        <v>0.18955</v>
      </c>
      <c r="O31" s="865">
        <v>0.52929000000000004</v>
      </c>
      <c r="P31" s="865">
        <v>0.26203000000000004</v>
      </c>
      <c r="Q31" s="866">
        <v>0.41423000000000004</v>
      </c>
      <c r="R31" s="866">
        <v>0.27271499999999999</v>
      </c>
      <c r="S31" s="866">
        <v>0.97180530999999992</v>
      </c>
      <c r="T31" s="866">
        <v>0.28037000000000001</v>
      </c>
      <c r="U31" s="866">
        <v>1.2248383529999998</v>
      </c>
      <c r="V31" s="866">
        <v>1.7498625190000001</v>
      </c>
      <c r="W31" s="866">
        <v>1.201298902</v>
      </c>
      <c r="X31" s="866">
        <v>1.982137069</v>
      </c>
      <c r="Y31" s="866">
        <v>0.69681752100000005</v>
      </c>
      <c r="Z31" s="866">
        <v>0.64959776800000002</v>
      </c>
      <c r="AA31" s="866">
        <v>1.8414846280000001</v>
      </c>
      <c r="AB31" s="866">
        <v>0.48991780499999998</v>
      </c>
      <c r="AC31" s="866">
        <v>2.6523038539999999</v>
      </c>
      <c r="AD31" s="866">
        <v>2.2476442570000001</v>
      </c>
    </row>
    <row r="32" spans="1:30" ht="15" customHeight="1">
      <c r="A32" s="1424" t="s">
        <v>1484</v>
      </c>
      <c r="B32" s="1354" t="s">
        <v>17</v>
      </c>
      <c r="C32" s="758" t="s">
        <v>33</v>
      </c>
      <c r="D32" s="759">
        <v>8282</v>
      </c>
      <c r="E32" s="759">
        <v>18393</v>
      </c>
      <c r="F32" s="759">
        <v>18364</v>
      </c>
      <c r="G32" s="759">
        <v>16677</v>
      </c>
      <c r="H32" s="759">
        <v>20986</v>
      </c>
      <c r="I32" s="759">
        <v>21132</v>
      </c>
      <c r="J32" s="759">
        <v>36710</v>
      </c>
      <c r="K32" s="759">
        <v>21789</v>
      </c>
      <c r="L32" s="759">
        <v>22465</v>
      </c>
      <c r="M32" s="759">
        <v>28027</v>
      </c>
      <c r="N32" s="759">
        <v>22455</v>
      </c>
      <c r="O32" s="759">
        <v>40486</v>
      </c>
      <c r="P32" s="759">
        <v>30123</v>
      </c>
      <c r="Q32" s="759">
        <v>48463</v>
      </c>
      <c r="R32" s="759">
        <v>45203</v>
      </c>
      <c r="S32" s="759">
        <v>57687</v>
      </c>
      <c r="T32" s="759">
        <v>33752</v>
      </c>
      <c r="U32" s="759">
        <v>66977</v>
      </c>
      <c r="V32" s="759">
        <v>94826</v>
      </c>
      <c r="W32" s="759">
        <v>73344</v>
      </c>
      <c r="X32" s="759">
        <v>106298</v>
      </c>
      <c r="Y32" s="759">
        <v>152743</v>
      </c>
      <c r="Z32" s="759">
        <v>150552</v>
      </c>
      <c r="AA32" s="759">
        <v>166345</v>
      </c>
      <c r="AB32" s="759">
        <v>127935</v>
      </c>
      <c r="AC32" s="759">
        <v>437071</v>
      </c>
      <c r="AD32" s="759">
        <v>306607</v>
      </c>
    </row>
    <row r="33" spans="1:30" ht="15" customHeight="1">
      <c r="A33" s="1424"/>
      <c r="B33" s="1343"/>
      <c r="C33" s="756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</row>
    <row r="34" spans="1:30" ht="15" customHeight="1">
      <c r="A34" s="1424"/>
      <c r="B34" s="1343"/>
      <c r="C34" s="756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</row>
    <row r="35" spans="1:30" ht="15" customHeight="1">
      <c r="A35" s="1424"/>
      <c r="B35" s="1344" t="s">
        <v>18</v>
      </c>
      <c r="C35" s="756" t="s">
        <v>33</v>
      </c>
      <c r="D35" s="487">
        <v>6134</v>
      </c>
      <c r="E35" s="487">
        <v>9369</v>
      </c>
      <c r="F35" s="487">
        <v>12335</v>
      </c>
      <c r="G35" s="487">
        <v>13595</v>
      </c>
      <c r="H35" s="487">
        <v>14241</v>
      </c>
      <c r="I35" s="487">
        <v>12055</v>
      </c>
      <c r="J35" s="487">
        <v>22586</v>
      </c>
      <c r="K35" s="487">
        <v>20472</v>
      </c>
      <c r="L35" s="487">
        <v>22027</v>
      </c>
      <c r="M35" s="487">
        <v>19064</v>
      </c>
      <c r="N35" s="487">
        <v>20433</v>
      </c>
      <c r="O35" s="487">
        <v>25837</v>
      </c>
      <c r="P35" s="487">
        <v>18580</v>
      </c>
      <c r="Q35" s="487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</row>
    <row r="36" spans="1:30" ht="15" customHeight="1">
      <c r="A36" s="1424"/>
      <c r="B36" s="1344"/>
      <c r="C36" s="756" t="s">
        <v>32</v>
      </c>
      <c r="D36" s="487">
        <v>51580.112999999998</v>
      </c>
      <c r="E36" s="487">
        <v>87712.588000000003</v>
      </c>
      <c r="F36" s="487">
        <v>141199.13099999999</v>
      </c>
      <c r="G36" s="487">
        <v>171930.326</v>
      </c>
      <c r="H36" s="487">
        <v>195704.73</v>
      </c>
      <c r="I36" s="487">
        <v>187547.16899999999</v>
      </c>
      <c r="J36" s="487">
        <v>419705.46299999999</v>
      </c>
      <c r="K36" s="487">
        <v>302341.73499999999</v>
      </c>
      <c r="L36" s="487">
        <v>254876.016</v>
      </c>
      <c r="M36" s="487">
        <v>240296.86300000001</v>
      </c>
      <c r="N36" s="487">
        <v>259599.503</v>
      </c>
      <c r="O36" s="487">
        <v>413433.141</v>
      </c>
      <c r="P36" s="487">
        <v>331092.76199999999</v>
      </c>
      <c r="Q36" s="487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</row>
    <row r="37" spans="1:30" ht="15" customHeight="1">
      <c r="A37" s="1424"/>
      <c r="B37" s="1344"/>
      <c r="C37" s="756" t="s">
        <v>31</v>
      </c>
      <c r="D37" s="487">
        <v>932.80923888100006</v>
      </c>
      <c r="E37" s="487">
        <v>1601.708093901</v>
      </c>
      <c r="F37" s="487">
        <v>2644.4326679430001</v>
      </c>
      <c r="G37" s="487">
        <v>3326.6747892859999</v>
      </c>
      <c r="H37" s="487">
        <v>3729.0163602100001</v>
      </c>
      <c r="I37" s="487">
        <v>3847.8851961370001</v>
      </c>
      <c r="J37" s="487">
        <v>8621.2217185150002</v>
      </c>
      <c r="K37" s="487">
        <v>6320.6628878490001</v>
      </c>
      <c r="L37" s="487">
        <v>5143.1620178749999</v>
      </c>
      <c r="M37" s="487">
        <v>4862.656941837</v>
      </c>
      <c r="N37" s="487">
        <v>5145.5826314489996</v>
      </c>
      <c r="O37" s="487">
        <v>8436.1156118679992</v>
      </c>
      <c r="P37" s="487">
        <v>6390.4098812109996</v>
      </c>
      <c r="Q37" s="487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</row>
    <row r="38" spans="1:30" ht="15" customHeight="1">
      <c r="A38" s="1424"/>
      <c r="B38" s="1343" t="s">
        <v>170</v>
      </c>
      <c r="C38" s="756" t="s">
        <v>33</v>
      </c>
      <c r="D38" s="487">
        <v>7519</v>
      </c>
      <c r="E38" s="487">
        <v>18360</v>
      </c>
      <c r="F38" s="487">
        <v>29475</v>
      </c>
      <c r="G38" s="487">
        <v>24557</v>
      </c>
      <c r="H38" s="487">
        <v>67937</v>
      </c>
      <c r="I38" s="487">
        <v>71653</v>
      </c>
      <c r="J38" s="487">
        <v>56824</v>
      </c>
      <c r="K38" s="487">
        <v>34030</v>
      </c>
      <c r="L38" s="487">
        <v>24027</v>
      </c>
      <c r="M38" s="487">
        <v>30844</v>
      </c>
      <c r="N38" s="487">
        <v>32319</v>
      </c>
      <c r="O38" s="487">
        <v>35741</v>
      </c>
      <c r="P38" s="487">
        <v>32837</v>
      </c>
      <c r="Q38" s="487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</row>
    <row r="39" spans="1:30" ht="15" customHeight="1">
      <c r="A39" s="1424"/>
      <c r="B39" s="1343"/>
      <c r="C39" s="756" t="s">
        <v>32</v>
      </c>
      <c r="D39" s="487">
        <v>63988.5</v>
      </c>
      <c r="E39" s="487">
        <v>158190.576</v>
      </c>
      <c r="F39" s="487">
        <v>282324.09499999997</v>
      </c>
      <c r="G39" s="487">
        <v>170700.57500000001</v>
      </c>
      <c r="H39" s="487">
        <v>284421.701</v>
      </c>
      <c r="I39" s="487">
        <v>158128.56099999999</v>
      </c>
      <c r="J39" s="487">
        <v>145917.057</v>
      </c>
      <c r="K39" s="487">
        <v>77737.11</v>
      </c>
      <c r="L39" s="487">
        <v>55844.555</v>
      </c>
      <c r="M39" s="487">
        <v>91771.391000000003</v>
      </c>
      <c r="N39" s="487">
        <v>101055.853</v>
      </c>
      <c r="O39" s="487">
        <v>84992.846999999994</v>
      </c>
      <c r="P39" s="487">
        <v>65810.214999999997</v>
      </c>
      <c r="Q39" s="487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</row>
    <row r="40" spans="1:30" ht="15" customHeight="1">
      <c r="A40" s="1424"/>
      <c r="B40" s="1343"/>
      <c r="C40" s="756" t="s">
        <v>31</v>
      </c>
      <c r="D40" s="487">
        <v>943.76237464799999</v>
      </c>
      <c r="E40" s="487">
        <v>2542.6957997730001</v>
      </c>
      <c r="F40" s="487">
        <v>4725.0701123839999</v>
      </c>
      <c r="G40" s="487">
        <v>3773.2233713740002</v>
      </c>
      <c r="H40" s="487">
        <v>6910.3021352349997</v>
      </c>
      <c r="I40" s="487">
        <v>4633.8888100659997</v>
      </c>
      <c r="J40" s="487">
        <v>3999.3909796170001</v>
      </c>
      <c r="K40" s="487">
        <v>2271.7264847450001</v>
      </c>
      <c r="L40" s="487">
        <v>1351.2820673839999</v>
      </c>
      <c r="M40" s="487">
        <v>2282.7119513870002</v>
      </c>
      <c r="N40" s="487">
        <v>2684.945542119</v>
      </c>
      <c r="O40" s="487">
        <v>2573.7602297590001</v>
      </c>
      <c r="P40" s="487">
        <v>1817.7398678510001</v>
      </c>
      <c r="Q40" s="487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</row>
    <row r="41" spans="1:30" ht="15" customHeight="1">
      <c r="A41" s="1424"/>
      <c r="B41" s="1343" t="s">
        <v>171</v>
      </c>
      <c r="C41" s="756" t="s">
        <v>33</v>
      </c>
      <c r="D41" s="487">
        <v>2</v>
      </c>
      <c r="E41" s="487">
        <v>12</v>
      </c>
      <c r="F41" s="487">
        <v>11</v>
      </c>
      <c r="G41" s="487">
        <v>30</v>
      </c>
      <c r="H41" s="487">
        <v>8</v>
      </c>
      <c r="I41" s="487">
        <v>12</v>
      </c>
      <c r="J41" s="487">
        <v>14</v>
      </c>
      <c r="K41" s="487">
        <v>6</v>
      </c>
      <c r="L41" s="487"/>
      <c r="M41" s="487">
        <v>2</v>
      </c>
      <c r="N41" s="487">
        <v>1</v>
      </c>
      <c r="O41" s="487">
        <v>2</v>
      </c>
      <c r="P41" s="487"/>
      <c r="Q41" s="487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</row>
    <row r="42" spans="1:30" ht="15" customHeight="1">
      <c r="A42" s="1424"/>
      <c r="B42" s="1343"/>
      <c r="C42" s="756" t="s">
        <v>32</v>
      </c>
      <c r="D42" s="487">
        <v>3453.7510000000002</v>
      </c>
      <c r="E42" s="487">
        <v>26328.131000000001</v>
      </c>
      <c r="F42" s="487">
        <v>10214.791999999999</v>
      </c>
      <c r="G42" s="487">
        <v>54372.769</v>
      </c>
      <c r="H42" s="487">
        <v>43499.063999999998</v>
      </c>
      <c r="I42" s="487">
        <v>22413.221000000001</v>
      </c>
      <c r="J42" s="487">
        <v>215107.73300000001</v>
      </c>
      <c r="K42" s="487">
        <v>29027.09</v>
      </c>
      <c r="L42" s="487"/>
      <c r="M42" s="487">
        <v>2120</v>
      </c>
      <c r="N42" s="487">
        <v>180</v>
      </c>
      <c r="O42" s="487">
        <v>14289.937</v>
      </c>
      <c r="P42" s="487"/>
      <c r="Q42" s="487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</row>
    <row r="43" spans="1:30" ht="15" customHeight="1">
      <c r="A43" s="1424"/>
      <c r="B43" s="1343"/>
      <c r="C43" s="756" t="s">
        <v>31</v>
      </c>
      <c r="D43" s="487">
        <v>12.087322772</v>
      </c>
      <c r="E43" s="487">
        <v>92.128752972000001</v>
      </c>
      <c r="F43" s="487">
        <v>36.515196840000002</v>
      </c>
      <c r="G43" s="487">
        <v>196.287749085</v>
      </c>
      <c r="H43" s="487">
        <v>160.04743231800001</v>
      </c>
      <c r="I43" s="487">
        <v>84.634628786999997</v>
      </c>
      <c r="J43" s="487">
        <v>825.54954205000001</v>
      </c>
      <c r="K43" s="487">
        <v>113.78635534</v>
      </c>
      <c r="L43" s="487"/>
      <c r="M43" s="487">
        <v>8.5033200000000004</v>
      </c>
      <c r="N43" s="487">
        <v>0.73853999999999997</v>
      </c>
      <c r="O43" s="487">
        <v>59.730316596999998</v>
      </c>
      <c r="P43" s="487"/>
      <c r="Q43" s="487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</row>
    <row r="44" spans="1:30" ht="15" customHeight="1">
      <c r="A44" s="1424"/>
      <c r="B44" s="1345" t="s">
        <v>48</v>
      </c>
      <c r="C44" s="757" t="s">
        <v>33</v>
      </c>
      <c r="D44" s="862">
        <v>21937</v>
      </c>
      <c r="E44" s="862">
        <v>46134</v>
      </c>
      <c r="F44" s="862">
        <v>60185</v>
      </c>
      <c r="G44" s="862">
        <v>54859</v>
      </c>
      <c r="H44" s="862">
        <v>103172</v>
      </c>
      <c r="I44" s="862">
        <v>104852</v>
      </c>
      <c r="J44" s="862">
        <v>116134</v>
      </c>
      <c r="K44" s="862">
        <v>76297</v>
      </c>
      <c r="L44" s="862">
        <v>68519</v>
      </c>
      <c r="M44" s="862">
        <v>77937</v>
      </c>
      <c r="N44" s="862">
        <v>75208</v>
      </c>
      <c r="O44" s="862">
        <v>102066</v>
      </c>
      <c r="P44" s="862">
        <v>81540</v>
      </c>
      <c r="Q44" s="862">
        <v>132444</v>
      </c>
      <c r="R44" s="862">
        <v>99283</v>
      </c>
      <c r="S44" s="862">
        <v>117543</v>
      </c>
      <c r="T44" s="862">
        <v>78272</v>
      </c>
      <c r="U44" s="862">
        <v>121796</v>
      </c>
      <c r="V44" s="862">
        <v>148723</v>
      </c>
      <c r="W44" s="862">
        <v>121098</v>
      </c>
      <c r="X44" s="862">
        <v>176287</v>
      </c>
      <c r="Y44" s="862">
        <v>242340</v>
      </c>
      <c r="Z44" s="862">
        <v>246914</v>
      </c>
      <c r="AA44" s="862">
        <v>324993</v>
      </c>
      <c r="AB44" s="862">
        <v>287120</v>
      </c>
      <c r="AC44" s="862">
        <v>1060416</v>
      </c>
      <c r="AD44" s="862">
        <v>594672</v>
      </c>
    </row>
    <row r="45" spans="1:30" ht="15" customHeight="1">
      <c r="A45" s="1424"/>
      <c r="B45" s="1345"/>
      <c r="C45" s="757" t="s">
        <v>32</v>
      </c>
      <c r="D45" s="862">
        <v>288994.38800000004</v>
      </c>
      <c r="E45" s="862">
        <v>676772.92999999993</v>
      </c>
      <c r="F45" s="862">
        <v>806223.60800000001</v>
      </c>
      <c r="G45" s="862">
        <v>713872.57700000005</v>
      </c>
      <c r="H45" s="862">
        <v>936057.60599999991</v>
      </c>
      <c r="I45" s="862">
        <v>863565.60600000003</v>
      </c>
      <c r="J45" s="862">
        <v>1755375.1630000002</v>
      </c>
      <c r="K45" s="862">
        <v>851421.397</v>
      </c>
      <c r="L45" s="862">
        <v>651286.45600000001</v>
      </c>
      <c r="M45" s="862">
        <v>901416.56400000001</v>
      </c>
      <c r="N45" s="862">
        <v>683634.05300000007</v>
      </c>
      <c r="O45" s="862">
        <v>1580949.5290000001</v>
      </c>
      <c r="P45" s="862">
        <v>1191006.7629999998</v>
      </c>
      <c r="Q45" s="862">
        <v>1927116.5159999998</v>
      </c>
      <c r="R45" s="862">
        <v>1572953.3729999999</v>
      </c>
      <c r="S45" s="862">
        <v>2173310.4990000003</v>
      </c>
      <c r="T45" s="862">
        <v>1133639.9749999999</v>
      </c>
      <c r="U45" s="862">
        <v>3163921.7909999997</v>
      </c>
      <c r="V45" s="862">
        <v>4192204.398</v>
      </c>
      <c r="W45" s="862">
        <v>2682805.6420000005</v>
      </c>
      <c r="X45" s="862">
        <v>4416371.6159999995</v>
      </c>
      <c r="Y45" s="862">
        <v>5874772.057</v>
      </c>
      <c r="Z45" s="862">
        <v>6067957.1320000002</v>
      </c>
      <c r="AA45" s="862">
        <v>6966320.1979999999</v>
      </c>
      <c r="AB45" s="862">
        <v>3535363.5820000004</v>
      </c>
      <c r="AC45" s="862">
        <v>7342205.9709999999</v>
      </c>
      <c r="AD45" s="862">
        <v>6044985.4129999997</v>
      </c>
    </row>
    <row r="46" spans="1:30" ht="15" customHeight="1" thickBot="1">
      <c r="A46" s="1425"/>
      <c r="B46" s="1427"/>
      <c r="C46" s="864" t="s">
        <v>31</v>
      </c>
      <c r="D46" s="863">
        <v>3622.7026387320002</v>
      </c>
      <c r="E46" s="863">
        <v>8365.5483860589993</v>
      </c>
      <c r="F46" s="863">
        <v>11209.798018168</v>
      </c>
      <c r="G46" s="863">
        <v>10549.965368564999</v>
      </c>
      <c r="H46" s="863">
        <v>15037.082316010999</v>
      </c>
      <c r="I46" s="863">
        <v>13654.976274107999</v>
      </c>
      <c r="J46" s="863">
        <v>23455.895852857</v>
      </c>
      <c r="K46" s="863">
        <v>13302.467254145</v>
      </c>
      <c r="L46" s="863">
        <v>10139.036492407999</v>
      </c>
      <c r="M46" s="863">
        <v>13234.771805586999</v>
      </c>
      <c r="N46" s="863">
        <v>11505.772390066999</v>
      </c>
      <c r="O46" s="863">
        <v>23098.472244044002</v>
      </c>
      <c r="P46" s="863">
        <v>17050.137687301998</v>
      </c>
      <c r="Q46" s="863">
        <v>27278.322094321</v>
      </c>
      <c r="R46" s="863">
        <v>22403.610342194999</v>
      </c>
      <c r="S46" s="863">
        <v>28154.712997772</v>
      </c>
      <c r="T46" s="863">
        <v>16432.663709608001</v>
      </c>
      <c r="U46" s="863">
        <v>40455.455958410996</v>
      </c>
      <c r="V46" s="863">
        <v>49633.299317246005</v>
      </c>
      <c r="W46" s="863">
        <v>31136.521377277</v>
      </c>
      <c r="X46" s="863">
        <v>52039.575827568005</v>
      </c>
      <c r="Y46" s="863">
        <v>69854.077626482002</v>
      </c>
      <c r="Z46" s="863">
        <v>72133.931361354</v>
      </c>
      <c r="AA46" s="863">
        <v>88632.843664326996</v>
      </c>
      <c r="AB46" s="863">
        <v>51142.954820132996</v>
      </c>
      <c r="AC46" s="863">
        <v>152987.90276802299</v>
      </c>
      <c r="AD46" s="863">
        <v>97950.685495062004</v>
      </c>
    </row>
    <row r="47" spans="1:30" ht="15" customHeight="1">
      <c r="A47" s="1430" t="s">
        <v>177</v>
      </c>
      <c r="B47" s="1433" t="s">
        <v>48</v>
      </c>
      <c r="C47" s="867" t="s">
        <v>33</v>
      </c>
      <c r="D47" s="868">
        <v>22350</v>
      </c>
      <c r="E47" s="868">
        <v>47250</v>
      </c>
      <c r="F47" s="868">
        <v>60972</v>
      </c>
      <c r="G47" s="868">
        <v>56103</v>
      </c>
      <c r="H47" s="868">
        <v>107485</v>
      </c>
      <c r="I47" s="868">
        <v>108195</v>
      </c>
      <c r="J47" s="868">
        <v>121058</v>
      </c>
      <c r="K47" s="868">
        <v>77765</v>
      </c>
      <c r="L47" s="868">
        <v>70295</v>
      </c>
      <c r="M47" s="868">
        <v>83992</v>
      </c>
      <c r="N47" s="868">
        <v>79665</v>
      </c>
      <c r="O47" s="868">
        <v>113242</v>
      </c>
      <c r="P47" s="868">
        <v>84001</v>
      </c>
      <c r="Q47" s="868">
        <v>136027</v>
      </c>
      <c r="R47" s="869">
        <v>107978</v>
      </c>
      <c r="S47" s="869">
        <v>130536</v>
      </c>
      <c r="T47" s="869">
        <v>85735</v>
      </c>
      <c r="U47" s="869">
        <v>133617</v>
      </c>
      <c r="V47" s="869">
        <v>167475</v>
      </c>
      <c r="W47" s="869">
        <v>133094</v>
      </c>
      <c r="X47" s="869">
        <v>191466</v>
      </c>
      <c r="Y47" s="869">
        <v>251243</v>
      </c>
      <c r="Z47" s="869">
        <v>253818</v>
      </c>
      <c r="AA47" s="869">
        <v>348126</v>
      </c>
      <c r="AB47" s="869">
        <v>296391</v>
      </c>
      <c r="AC47" s="869">
        <v>1102235</v>
      </c>
      <c r="AD47" s="869">
        <v>606260</v>
      </c>
    </row>
    <row r="48" spans="1:30" ht="15" customHeight="1">
      <c r="A48" s="1431"/>
      <c r="B48" s="1434"/>
      <c r="C48" s="867" t="s">
        <v>32</v>
      </c>
      <c r="D48" s="868">
        <v>331934.44900000002</v>
      </c>
      <c r="E48" s="868">
        <v>751116.59399999992</v>
      </c>
      <c r="F48" s="868">
        <v>889911.60800000001</v>
      </c>
      <c r="G48" s="868">
        <v>802259.57700000005</v>
      </c>
      <c r="H48" s="868">
        <v>1096421.8259999999</v>
      </c>
      <c r="I48" s="868">
        <v>1013730.816</v>
      </c>
      <c r="J48" s="868">
        <v>2272810.1630000002</v>
      </c>
      <c r="K48" s="868">
        <v>1071061.3969999999</v>
      </c>
      <c r="L48" s="868">
        <v>852806.45600000001</v>
      </c>
      <c r="M48" s="868">
        <v>1372340.544</v>
      </c>
      <c r="N48" s="868">
        <v>936129.02600000007</v>
      </c>
      <c r="O48" s="868">
        <v>2140192.5290000001</v>
      </c>
      <c r="P48" s="868">
        <v>1467238.2729999998</v>
      </c>
      <c r="Q48" s="868">
        <v>2437306.1359999999</v>
      </c>
      <c r="R48" s="869">
        <v>1927615.673</v>
      </c>
      <c r="S48" s="869">
        <v>3288472.8090000004</v>
      </c>
      <c r="T48" s="869">
        <v>1475265.9209999999</v>
      </c>
      <c r="U48" s="869">
        <v>4426815.574</v>
      </c>
      <c r="V48" s="869">
        <v>6051919.6809999999</v>
      </c>
      <c r="W48" s="869">
        <v>3904125.0440000007</v>
      </c>
      <c r="X48" s="869">
        <v>15357894.287999999</v>
      </c>
      <c r="Y48" s="869">
        <v>6801751.8710000003</v>
      </c>
      <c r="Z48" s="869">
        <v>6892267.051</v>
      </c>
      <c r="AA48" s="869">
        <v>9078830.6260000002</v>
      </c>
      <c r="AB48" s="869">
        <v>4385093.3580000009</v>
      </c>
      <c r="AC48" s="869">
        <v>10408651.773</v>
      </c>
      <c r="AD48" s="869">
        <v>8645793.659</v>
      </c>
    </row>
    <row r="49" spans="1:30" ht="15" customHeight="1">
      <c r="A49" s="1431"/>
      <c r="B49" s="1434"/>
      <c r="C49" s="867" t="s">
        <v>31</v>
      </c>
      <c r="D49" s="868">
        <v>3769.2040463330004</v>
      </c>
      <c r="E49" s="868">
        <v>8439.9951775230002</v>
      </c>
      <c r="F49" s="868">
        <v>11428.128052168</v>
      </c>
      <c r="G49" s="868">
        <v>11113.947519564999</v>
      </c>
      <c r="H49" s="868">
        <v>15374.153041010999</v>
      </c>
      <c r="I49" s="868">
        <v>14101.783915508</v>
      </c>
      <c r="J49" s="868">
        <v>24338.147127856999</v>
      </c>
      <c r="K49" s="868">
        <v>14697.383584145</v>
      </c>
      <c r="L49" s="868">
        <v>10286.326512407999</v>
      </c>
      <c r="M49" s="868">
        <v>14351.659575746999</v>
      </c>
      <c r="N49" s="868">
        <v>12645.905701948999</v>
      </c>
      <c r="O49" s="868">
        <v>23809.083484044</v>
      </c>
      <c r="P49" s="868">
        <v>17390.670441861999</v>
      </c>
      <c r="Q49" s="868">
        <v>29462.931340741001</v>
      </c>
      <c r="R49" s="869">
        <v>23470.271699094999</v>
      </c>
      <c r="S49" s="869">
        <v>30885.038921081999</v>
      </c>
      <c r="T49" s="869">
        <v>17298.434836208002</v>
      </c>
      <c r="U49" s="869">
        <v>41482.730708673997</v>
      </c>
      <c r="V49" s="869">
        <v>51888.415796913003</v>
      </c>
      <c r="W49" s="869">
        <v>31403.393086679</v>
      </c>
      <c r="X49" s="869">
        <v>61833.626835037008</v>
      </c>
      <c r="Y49" s="869">
        <v>72676.655744281001</v>
      </c>
      <c r="Z49" s="869">
        <v>75309.470505449994</v>
      </c>
      <c r="AA49" s="869">
        <v>94415.089566605995</v>
      </c>
      <c r="AB49" s="869">
        <v>56289.867227032999</v>
      </c>
      <c r="AC49" s="869">
        <v>162388.610232137</v>
      </c>
      <c r="AD49" s="869">
        <v>103593.860652271</v>
      </c>
    </row>
    <row r="50" spans="1:30" ht="15" customHeight="1">
      <c r="A50" s="1431"/>
      <c r="B50" s="1435" t="s">
        <v>172</v>
      </c>
      <c r="C50" s="870" t="s">
        <v>33</v>
      </c>
      <c r="D50" s="871">
        <v>1490</v>
      </c>
      <c r="E50" s="871">
        <v>2147.7272727272725</v>
      </c>
      <c r="F50" s="871">
        <v>3387.3333333333335</v>
      </c>
      <c r="G50" s="871">
        <v>2671.5714285714284</v>
      </c>
      <c r="H50" s="871">
        <v>4885.681818181818</v>
      </c>
      <c r="I50" s="871">
        <v>5409.75</v>
      </c>
      <c r="J50" s="871">
        <v>5502.636363636364</v>
      </c>
      <c r="K50" s="871">
        <v>3888.25</v>
      </c>
      <c r="L50" s="871">
        <v>3699.7368421052633</v>
      </c>
      <c r="M50" s="871">
        <v>3817.818181818182</v>
      </c>
      <c r="N50" s="871">
        <v>3983.25</v>
      </c>
      <c r="O50" s="871">
        <v>5662.1</v>
      </c>
      <c r="P50" s="871">
        <v>5250.0625</v>
      </c>
      <c r="Q50" s="871">
        <v>6183.045454545455</v>
      </c>
      <c r="R50" s="872">
        <v>5998.7777777777774</v>
      </c>
      <c r="S50" s="872">
        <v>5933.454545454545</v>
      </c>
      <c r="T50" s="872">
        <v>4286.75</v>
      </c>
      <c r="U50" s="872">
        <v>6680.85</v>
      </c>
      <c r="V50" s="872">
        <v>7975</v>
      </c>
      <c r="W50" s="872">
        <v>7394.1111111111113</v>
      </c>
      <c r="X50" s="872">
        <v>9117.4285714285706</v>
      </c>
      <c r="Y50" s="872">
        <v>11963.952380952382</v>
      </c>
      <c r="Z50" s="872">
        <v>12690.9</v>
      </c>
      <c r="AA50" s="872">
        <v>18322.42105263158</v>
      </c>
      <c r="AB50" s="872">
        <v>17434.764705882353</v>
      </c>
      <c r="AC50" s="872">
        <v>47923.260869565216</v>
      </c>
      <c r="AD50" s="872">
        <v>35662.352941176468</v>
      </c>
    </row>
    <row r="51" spans="1:30" ht="15" customHeight="1">
      <c r="A51" s="1431"/>
      <c r="B51" s="1435"/>
      <c r="C51" s="870" t="s">
        <v>32</v>
      </c>
      <c r="D51" s="871">
        <v>22128.963266666669</v>
      </c>
      <c r="E51" s="871">
        <v>34141.663363636362</v>
      </c>
      <c r="F51" s="871">
        <v>49439.533777777775</v>
      </c>
      <c r="G51" s="871">
        <v>38202.837</v>
      </c>
      <c r="H51" s="871">
        <v>49837.355727272719</v>
      </c>
      <c r="I51" s="871">
        <v>50686.540800000002</v>
      </c>
      <c r="J51" s="871">
        <v>103309.55286363637</v>
      </c>
      <c r="K51" s="871">
        <v>53553.069849999993</v>
      </c>
      <c r="L51" s="871">
        <v>44884.550315789471</v>
      </c>
      <c r="M51" s="871">
        <v>62379.115636363633</v>
      </c>
      <c r="N51" s="871">
        <v>46806.451300000001</v>
      </c>
      <c r="O51" s="871">
        <v>107009.62645000001</v>
      </c>
      <c r="P51" s="871">
        <v>91702.392062499988</v>
      </c>
      <c r="Q51" s="871">
        <v>110786.64254545454</v>
      </c>
      <c r="R51" s="872">
        <v>107089.75961111111</v>
      </c>
      <c r="S51" s="872">
        <v>149476.0367727273</v>
      </c>
      <c r="T51" s="872">
        <v>73763.29604999999</v>
      </c>
      <c r="U51" s="872">
        <v>221340.7787</v>
      </c>
      <c r="V51" s="872">
        <v>288186.65147619048</v>
      </c>
      <c r="W51" s="872">
        <v>216895.83577777783</v>
      </c>
      <c r="X51" s="872">
        <v>731328.29942857136</v>
      </c>
      <c r="Y51" s="872">
        <v>323892.94623809523</v>
      </c>
      <c r="Z51" s="872">
        <v>344613.35255000001</v>
      </c>
      <c r="AA51" s="872">
        <v>477833.19084210525</v>
      </c>
      <c r="AB51" s="872">
        <v>257946.66811764712</v>
      </c>
      <c r="AC51" s="872">
        <v>452550.07708695653</v>
      </c>
      <c r="AD51" s="872">
        <v>508576.09758823528</v>
      </c>
    </row>
    <row r="52" spans="1:30" ht="15" customHeight="1" thickBot="1">
      <c r="A52" s="1432"/>
      <c r="B52" s="1436"/>
      <c r="C52" s="876" t="s">
        <v>31</v>
      </c>
      <c r="D52" s="877">
        <v>251.28026975553337</v>
      </c>
      <c r="E52" s="877">
        <v>383.63614443286366</v>
      </c>
      <c r="F52" s="877">
        <v>634.89600289822226</v>
      </c>
      <c r="G52" s="877">
        <v>529.23559616976183</v>
      </c>
      <c r="H52" s="877">
        <v>698.82513822777264</v>
      </c>
      <c r="I52" s="877">
        <v>705.08919577539996</v>
      </c>
      <c r="J52" s="877">
        <v>1106.2794149025908</v>
      </c>
      <c r="K52" s="877">
        <v>734.86917920725</v>
      </c>
      <c r="L52" s="877">
        <v>541.38560591621047</v>
      </c>
      <c r="M52" s="877">
        <v>652.34816253395445</v>
      </c>
      <c r="N52" s="877">
        <v>632.29528509745001</v>
      </c>
      <c r="O52" s="877">
        <v>1190.4541742022</v>
      </c>
      <c r="P52" s="877">
        <v>1086.916902616375</v>
      </c>
      <c r="Q52" s="877">
        <v>1339.2241518518638</v>
      </c>
      <c r="R52" s="878">
        <v>1303.9039832830556</v>
      </c>
      <c r="S52" s="878">
        <v>1403.8654055037273</v>
      </c>
      <c r="T52" s="878">
        <v>864.92174181040014</v>
      </c>
      <c r="U52" s="878">
        <v>2074.1365354336999</v>
      </c>
      <c r="V52" s="878">
        <v>2470.8769427101429</v>
      </c>
      <c r="W52" s="878">
        <v>1744.6329492599443</v>
      </c>
      <c r="X52" s="878">
        <v>2944.4584207160478</v>
      </c>
      <c r="Y52" s="878">
        <v>3460.7931306800479</v>
      </c>
      <c r="Z52" s="878">
        <v>3765.4735252724995</v>
      </c>
      <c r="AA52" s="878">
        <v>4969.2152403476839</v>
      </c>
      <c r="AB52" s="878">
        <v>3311.1686604137058</v>
      </c>
      <c r="AC52" s="878">
        <v>7060.3743579189995</v>
      </c>
      <c r="AD52" s="878">
        <v>6093.7565089571181</v>
      </c>
    </row>
    <row r="53" spans="1:30" ht="15" customHeight="1">
      <c r="A53" s="2"/>
      <c r="C53" s="873" t="s">
        <v>336</v>
      </c>
      <c r="D53" s="874">
        <v>15</v>
      </c>
      <c r="E53" s="874">
        <v>22</v>
      </c>
      <c r="F53" s="874">
        <v>18</v>
      </c>
      <c r="G53" s="874">
        <v>21</v>
      </c>
      <c r="H53" s="874">
        <v>22</v>
      </c>
      <c r="I53" s="874">
        <v>20</v>
      </c>
      <c r="J53" s="874">
        <v>22</v>
      </c>
      <c r="K53" s="874">
        <v>20</v>
      </c>
      <c r="L53" s="874">
        <v>19</v>
      </c>
      <c r="M53" s="874">
        <v>22</v>
      </c>
      <c r="N53" s="874">
        <v>20</v>
      </c>
      <c r="O53" s="874">
        <v>20</v>
      </c>
      <c r="P53" s="874">
        <v>16</v>
      </c>
      <c r="Q53" s="874">
        <v>22</v>
      </c>
      <c r="R53" s="875">
        <v>18</v>
      </c>
      <c r="S53" s="875">
        <v>22</v>
      </c>
      <c r="T53" s="875">
        <v>20</v>
      </c>
      <c r="U53" s="875">
        <v>20</v>
      </c>
      <c r="V53" s="875">
        <v>21</v>
      </c>
      <c r="W53" s="875">
        <v>18</v>
      </c>
      <c r="X53" s="875">
        <v>21</v>
      </c>
      <c r="Y53" s="875">
        <v>21</v>
      </c>
      <c r="Z53" s="875">
        <v>20</v>
      </c>
      <c r="AA53" s="875">
        <v>19</v>
      </c>
      <c r="AB53" s="875">
        <v>17</v>
      </c>
      <c r="AC53" s="875">
        <v>23</v>
      </c>
      <c r="AD53" s="875">
        <v>17</v>
      </c>
    </row>
    <row r="54" spans="1:30">
      <c r="Q54" s="2"/>
      <c r="R54" s="2"/>
    </row>
    <row r="55" spans="1:30">
      <c r="Q55" s="2"/>
      <c r="R55" s="2"/>
    </row>
    <row r="56" spans="1:30">
      <c r="D56" s="763" t="s">
        <v>1524</v>
      </c>
      <c r="E56" s="763" t="s">
        <v>1574</v>
      </c>
      <c r="F56" s="763" t="s">
        <v>1630</v>
      </c>
      <c r="G56" s="763" t="s">
        <v>1660</v>
      </c>
      <c r="H56" s="763" t="s">
        <v>1724</v>
      </c>
      <c r="I56" s="763" t="s">
        <v>1755</v>
      </c>
      <c r="J56" s="763" t="s">
        <v>1884</v>
      </c>
      <c r="K56" s="763" t="s">
        <v>1944</v>
      </c>
      <c r="L56" s="763" t="s">
        <v>1988</v>
      </c>
      <c r="M56" s="763" t="s">
        <v>2012</v>
      </c>
      <c r="N56" s="763" t="s">
        <v>2133</v>
      </c>
      <c r="O56" s="763" t="s">
        <v>2302</v>
      </c>
      <c r="P56" s="763" t="s">
        <v>2524</v>
      </c>
      <c r="Q56" s="2"/>
      <c r="R56" s="2"/>
    </row>
    <row r="57" spans="1:30">
      <c r="A57" s="880" t="s">
        <v>175</v>
      </c>
      <c r="B57" s="1386" t="s">
        <v>31</v>
      </c>
      <c r="C57" s="1386"/>
      <c r="D57" s="882">
        <v>1066.3886419</v>
      </c>
      <c r="E57" s="882">
        <v>2729.3541180000002</v>
      </c>
      <c r="F57" s="882">
        <v>865.49075660000005</v>
      </c>
      <c r="G57" s="882">
        <v>1026.04991191</v>
      </c>
      <c r="H57" s="882">
        <v>2253.3666171479999</v>
      </c>
      <c r="I57" s="882">
        <v>265.6704105</v>
      </c>
      <c r="J57" s="882">
        <v>9792.0688704000004</v>
      </c>
      <c r="K57" s="882">
        <v>2821.8813002779998</v>
      </c>
      <c r="L57" s="882">
        <v>3174.8895463280001</v>
      </c>
      <c r="M57" s="882">
        <v>5780.4044176509997</v>
      </c>
      <c r="N57" s="882">
        <v>5146.4224890949999</v>
      </c>
      <c r="O57" s="882">
        <v>9398.0551602600008</v>
      </c>
      <c r="P57" s="882">
        <v>5640.9275129520001</v>
      </c>
      <c r="Q57" s="26"/>
      <c r="R57" s="26"/>
    </row>
    <row r="58" spans="1:30">
      <c r="A58" s="880" t="s">
        <v>174</v>
      </c>
      <c r="B58" s="1413" t="s">
        <v>31</v>
      </c>
      <c r="C58" s="1413"/>
      <c r="D58" s="487">
        <v>0.27271499999999999</v>
      </c>
      <c r="E58" s="487">
        <v>0.97180530999999992</v>
      </c>
      <c r="F58" s="487">
        <v>0.28037000000000001</v>
      </c>
      <c r="G58" s="487">
        <v>1.2248383529999998</v>
      </c>
      <c r="H58" s="487">
        <v>1.7498625190000001</v>
      </c>
      <c r="I58" s="487">
        <v>1.201298902</v>
      </c>
      <c r="J58" s="487">
        <v>1.982137069</v>
      </c>
      <c r="K58" s="487">
        <v>0.69681752100000005</v>
      </c>
      <c r="L58" s="487">
        <v>0.64959776800000002</v>
      </c>
      <c r="M58" s="487">
        <v>1.8414846280000001</v>
      </c>
      <c r="N58" s="487">
        <v>0.48991780499999998</v>
      </c>
      <c r="O58" s="487">
        <v>2.6523038539999999</v>
      </c>
      <c r="P58" s="487">
        <v>2.2476442570000001</v>
      </c>
      <c r="Q58" s="26"/>
      <c r="R58" s="26"/>
    </row>
    <row r="59" spans="1:30">
      <c r="A59" s="880" t="s">
        <v>1484</v>
      </c>
      <c r="B59" s="1413" t="s">
        <v>31</v>
      </c>
      <c r="C59" s="1413"/>
      <c r="D59" s="487">
        <v>22403.610342194999</v>
      </c>
      <c r="E59" s="487">
        <v>28154.712997772</v>
      </c>
      <c r="F59" s="487">
        <v>16432.663709608001</v>
      </c>
      <c r="G59" s="487">
        <v>40455.455958410996</v>
      </c>
      <c r="H59" s="487">
        <v>49633.299317246005</v>
      </c>
      <c r="I59" s="487">
        <v>31136.521377277</v>
      </c>
      <c r="J59" s="487">
        <v>52039.575827568005</v>
      </c>
      <c r="K59" s="487">
        <v>69854.077626482002</v>
      </c>
      <c r="L59" s="487">
        <v>72133.931361354</v>
      </c>
      <c r="M59" s="487">
        <v>88632.843664326996</v>
      </c>
      <c r="N59" s="487">
        <v>51142.954820132996</v>
      </c>
      <c r="O59" s="487">
        <v>152987.90276802299</v>
      </c>
      <c r="P59" s="487">
        <v>97950.685495062004</v>
      </c>
      <c r="Q59" s="2"/>
      <c r="R59" s="2"/>
    </row>
    <row r="60" spans="1:30">
      <c r="A60" s="881" t="s">
        <v>177</v>
      </c>
      <c r="B60" s="1414" t="s">
        <v>31</v>
      </c>
      <c r="C60" s="1414"/>
      <c r="D60" s="862">
        <v>23470.271699094999</v>
      </c>
      <c r="E60" s="862">
        <v>30885.038921081999</v>
      </c>
      <c r="F60" s="862">
        <v>17298.434836208002</v>
      </c>
      <c r="G60" s="862">
        <v>41482.730708673997</v>
      </c>
      <c r="H60" s="862">
        <v>51888.415796913003</v>
      </c>
      <c r="I60" s="862">
        <v>31403.393086679</v>
      </c>
      <c r="J60" s="862">
        <v>61833.626835037008</v>
      </c>
      <c r="K60" s="862">
        <v>72676.655744281001</v>
      </c>
      <c r="L60" s="862">
        <v>75309.470505449994</v>
      </c>
      <c r="M60" s="862">
        <v>94415.089566605995</v>
      </c>
      <c r="N60" s="862">
        <v>56289.867227032999</v>
      </c>
      <c r="O60" s="862">
        <v>162388.610232137</v>
      </c>
      <c r="P60" s="862">
        <v>103593.860652271</v>
      </c>
      <c r="Q60" s="2"/>
      <c r="R60" s="2"/>
    </row>
    <row r="61" spans="1:30">
      <c r="Q61" s="2"/>
      <c r="R61" s="2"/>
    </row>
    <row r="62" spans="1:30" ht="15.75" thickBot="1">
      <c r="Q62" s="2"/>
      <c r="R62" s="2"/>
    </row>
    <row r="63" spans="1:30" ht="38.25" thickBot="1">
      <c r="A63" s="1243" t="s">
        <v>1748</v>
      </c>
      <c r="B63" s="1243" t="s">
        <v>19</v>
      </c>
      <c r="C63" s="1276"/>
      <c r="D63" s="1230" t="s">
        <v>230</v>
      </c>
      <c r="E63" s="1230"/>
      <c r="F63" s="1230"/>
      <c r="G63" s="529" t="s">
        <v>2237</v>
      </c>
      <c r="H63" s="1230" t="s">
        <v>231</v>
      </c>
      <c r="I63" s="1230"/>
      <c r="Q63" s="2"/>
      <c r="R63" s="2"/>
    </row>
    <row r="64" spans="1:30" ht="35.25" thickBot="1">
      <c r="A64" s="1417"/>
      <c r="B64" s="1417"/>
      <c r="C64" s="1358"/>
      <c r="D64" s="356" t="s">
        <v>2528</v>
      </c>
      <c r="E64" s="356" t="s">
        <v>2305</v>
      </c>
      <c r="F64" s="773" t="s">
        <v>2533</v>
      </c>
      <c r="G64" s="438" t="s">
        <v>2534</v>
      </c>
      <c r="H64" s="774" t="s">
        <v>2233</v>
      </c>
      <c r="I64" s="356" t="s">
        <v>333</v>
      </c>
      <c r="Q64" s="2"/>
      <c r="R64" s="2"/>
    </row>
    <row r="65" spans="1:18" ht="17.25" customHeight="1">
      <c r="A65" s="1262" t="s">
        <v>175</v>
      </c>
      <c r="B65" s="1273" t="s">
        <v>18</v>
      </c>
      <c r="C65" s="173" t="s">
        <v>180</v>
      </c>
      <c r="D65" s="174">
        <v>25</v>
      </c>
      <c r="E65" s="174">
        <v>25</v>
      </c>
      <c r="F65" s="174">
        <v>9</v>
      </c>
      <c r="G65" s="175">
        <v>70</v>
      </c>
      <c r="H65" s="417">
        <v>0</v>
      </c>
      <c r="I65" s="416">
        <v>1.7777777777777777</v>
      </c>
      <c r="Q65" s="2"/>
      <c r="R65" s="2"/>
    </row>
    <row r="66" spans="1:18" ht="17.25" customHeight="1">
      <c r="A66" s="1263"/>
      <c r="B66" s="1273"/>
      <c r="C66" s="173" t="s">
        <v>2168</v>
      </c>
      <c r="D66" s="178">
        <v>353163.989</v>
      </c>
      <c r="E66" s="178">
        <v>414141.94799999997</v>
      </c>
      <c r="F66" s="178">
        <v>47317.3</v>
      </c>
      <c r="G66" s="179">
        <v>1127117.9080000001</v>
      </c>
      <c r="H66" s="417">
        <v>-0.14723927217341426</v>
      </c>
      <c r="I66" s="416">
        <v>6.4637392454768126</v>
      </c>
      <c r="Q66" s="2"/>
      <c r="R66" s="2"/>
    </row>
    <row r="67" spans="1:18" ht="18" customHeight="1" thickBot="1">
      <c r="A67" s="1264"/>
      <c r="B67" s="1275"/>
      <c r="C67" s="371" t="s">
        <v>2169</v>
      </c>
      <c r="D67" s="211">
        <v>5640.9275129520001</v>
      </c>
      <c r="E67" s="211">
        <v>9398.0551602600008</v>
      </c>
      <c r="F67" s="211">
        <v>1066.3886419</v>
      </c>
      <c r="G67" s="453">
        <v>20185.405162307001</v>
      </c>
      <c r="H67" s="481">
        <v>-0.39977714359404315</v>
      </c>
      <c r="I67" s="480">
        <v>4.2897483068663202</v>
      </c>
      <c r="Q67" s="2"/>
      <c r="R67" s="2"/>
    </row>
    <row r="68" spans="1:18" ht="17.25" customHeight="1">
      <c r="A68" s="1262" t="s">
        <v>174</v>
      </c>
      <c r="B68" s="1360" t="s">
        <v>17</v>
      </c>
      <c r="C68" s="173" t="s">
        <v>180</v>
      </c>
      <c r="D68" s="178">
        <v>6622</v>
      </c>
      <c r="E68" s="178">
        <v>9795</v>
      </c>
      <c r="F68" s="178">
        <v>1234</v>
      </c>
      <c r="G68" s="460">
        <v>17076</v>
      </c>
      <c r="H68" s="417">
        <v>-0.32394078611536503</v>
      </c>
      <c r="I68" s="416">
        <v>4.3662884927066452</v>
      </c>
      <c r="Q68" s="2"/>
      <c r="R68" s="2"/>
    </row>
    <row r="69" spans="1:18" ht="17.25" customHeight="1">
      <c r="A69" s="1263"/>
      <c r="B69" s="1273"/>
      <c r="C69" s="173" t="s">
        <v>2168</v>
      </c>
      <c r="D69" s="178">
        <v>1544904.257</v>
      </c>
      <c r="E69" s="178">
        <v>1227183.8430000001</v>
      </c>
      <c r="F69" s="178">
        <v>184335</v>
      </c>
      <c r="G69" s="179">
        <v>2831125.9050000003</v>
      </c>
      <c r="H69" s="417">
        <v>0.25890205107597719</v>
      </c>
      <c r="I69" s="416">
        <v>7.3809599750454336</v>
      </c>
      <c r="Q69" s="2"/>
      <c r="R69" s="2"/>
    </row>
    <row r="70" spans="1:18" ht="17.25" customHeight="1">
      <c r="A70" s="1263"/>
      <c r="B70" s="1273"/>
      <c r="C70" s="843" t="s">
        <v>2169</v>
      </c>
      <c r="D70" s="883">
        <v>1.544904257</v>
      </c>
      <c r="E70" s="883">
        <v>1.2271838429999999</v>
      </c>
      <c r="F70" s="883">
        <v>0.184335</v>
      </c>
      <c r="G70" s="884">
        <v>2.8311259049999999</v>
      </c>
      <c r="H70" s="845">
        <v>0.25890205107597719</v>
      </c>
      <c r="I70" s="846">
        <v>7.3809599750454336</v>
      </c>
      <c r="Q70" s="2"/>
      <c r="R70" s="2"/>
    </row>
    <row r="71" spans="1:18" ht="17.25" customHeight="1">
      <c r="A71" s="1263"/>
      <c r="B71" s="1415" t="s">
        <v>18</v>
      </c>
      <c r="C71" s="173" t="s">
        <v>180</v>
      </c>
      <c r="D71" s="178">
        <v>4717</v>
      </c>
      <c r="E71" s="178">
        <v>31498</v>
      </c>
      <c r="F71" s="178">
        <v>4525</v>
      </c>
      <c r="G71" s="179">
        <v>44563</v>
      </c>
      <c r="H71" s="417">
        <v>-0.85024445996571207</v>
      </c>
      <c r="I71" s="416">
        <v>4.2430939226519415E-2</v>
      </c>
      <c r="Q71" s="2"/>
      <c r="R71" s="2"/>
    </row>
    <row r="72" spans="1:18" ht="17.25" customHeight="1">
      <c r="A72" s="1263"/>
      <c r="B72" s="1273"/>
      <c r="C72" s="173" t="s">
        <v>2168</v>
      </c>
      <c r="D72" s="178">
        <v>680340</v>
      </c>
      <c r="E72" s="178">
        <v>1380870.0109999999</v>
      </c>
      <c r="F72" s="178">
        <v>88380</v>
      </c>
      <c r="G72" s="179">
        <v>2489650.0109999999</v>
      </c>
      <c r="H72" s="417">
        <v>-0.50731061245416531</v>
      </c>
      <c r="I72" s="416">
        <v>6.6978954514596065</v>
      </c>
      <c r="Q72" s="2"/>
      <c r="R72" s="2"/>
    </row>
    <row r="73" spans="1:18" ht="17.25" customHeight="1">
      <c r="A73" s="1263"/>
      <c r="B73" s="1416"/>
      <c r="C73" s="843" t="s">
        <v>2169</v>
      </c>
      <c r="D73" s="883">
        <v>0.68033999999999994</v>
      </c>
      <c r="E73" s="883">
        <v>1.3808700110000001</v>
      </c>
      <c r="F73" s="883">
        <v>8.838E-2</v>
      </c>
      <c r="G73" s="885">
        <v>2.4896500110000002</v>
      </c>
      <c r="H73" s="845">
        <v>-0.50731061245416531</v>
      </c>
      <c r="I73" s="846">
        <v>6.6978954514596056</v>
      </c>
      <c r="Q73" s="2"/>
      <c r="R73" s="2"/>
    </row>
    <row r="74" spans="1:18" ht="17.25" customHeight="1">
      <c r="A74" s="1263"/>
      <c r="B74" s="1273" t="s">
        <v>170</v>
      </c>
      <c r="C74" s="173" t="s">
        <v>180</v>
      </c>
      <c r="D74" s="178">
        <v>224</v>
      </c>
      <c r="E74" s="178">
        <v>501</v>
      </c>
      <c r="F74" s="178">
        <v>2927</v>
      </c>
      <c r="G74" s="179">
        <v>969</v>
      </c>
      <c r="H74" s="417">
        <v>-0.55289421157684626</v>
      </c>
      <c r="I74" s="416">
        <v>-0.92347113085070043</v>
      </c>
      <c r="Q74" s="2"/>
      <c r="R74" s="2"/>
    </row>
    <row r="75" spans="1:18" ht="17.25" customHeight="1">
      <c r="A75" s="1263"/>
      <c r="B75" s="1273"/>
      <c r="C75" s="173" t="s">
        <v>2168</v>
      </c>
      <c r="D75" s="178">
        <v>22400</v>
      </c>
      <c r="E75" s="178">
        <v>44250</v>
      </c>
      <c r="F75" s="178">
        <v>34630</v>
      </c>
      <c r="G75" s="179">
        <v>69090</v>
      </c>
      <c r="H75" s="417">
        <v>-0.4937853107344633</v>
      </c>
      <c r="I75" s="416">
        <v>-0.35316199826739825</v>
      </c>
      <c r="Q75" s="2"/>
      <c r="R75" s="2"/>
    </row>
    <row r="76" spans="1:18" ht="18" thickBot="1">
      <c r="A76" s="1264"/>
      <c r="B76" s="1275"/>
      <c r="C76" s="371" t="s">
        <v>2169</v>
      </c>
      <c r="D76" s="485">
        <v>2.24E-2</v>
      </c>
      <c r="E76" s="485">
        <v>4.4249999999999998E-2</v>
      </c>
      <c r="F76" s="485">
        <v>0</v>
      </c>
      <c r="G76" s="461">
        <v>6.9089999999999999E-2</v>
      </c>
      <c r="H76" s="481">
        <v>-0.4937853107344633</v>
      </c>
      <c r="I76" s="480" t="s">
        <v>334</v>
      </c>
      <c r="Q76" s="2"/>
      <c r="R76" s="2"/>
    </row>
    <row r="77" spans="1:18" ht="17.25" customHeight="1">
      <c r="A77" s="1263" t="s">
        <v>1484</v>
      </c>
      <c r="B77" s="1360" t="s">
        <v>17</v>
      </c>
      <c r="C77" s="173" t="s">
        <v>180</v>
      </c>
      <c r="D77" s="178">
        <v>306607</v>
      </c>
      <c r="E77" s="178">
        <v>437071</v>
      </c>
      <c r="F77" s="208">
        <v>45203</v>
      </c>
      <c r="G77" s="460">
        <v>871613</v>
      </c>
      <c r="H77" s="417">
        <v>-0.29849612534347969</v>
      </c>
      <c r="I77" s="416">
        <v>5.7828905161161872</v>
      </c>
      <c r="Q77" s="2"/>
      <c r="R77" s="2"/>
    </row>
    <row r="78" spans="1:18" ht="17.25" customHeight="1">
      <c r="A78" s="1263"/>
      <c r="B78" s="1273"/>
      <c r="C78" s="173" t="s">
        <v>2168</v>
      </c>
      <c r="D78" s="178">
        <v>4696581.648</v>
      </c>
      <c r="E78" s="178">
        <v>5197307.0970000001</v>
      </c>
      <c r="F78" s="178">
        <v>1034910.749</v>
      </c>
      <c r="G78" s="179">
        <v>12637188.164000001</v>
      </c>
      <c r="H78" s="417">
        <v>-9.6343248465927678E-2</v>
      </c>
      <c r="I78" s="416">
        <v>3.5381513841054906</v>
      </c>
      <c r="Q78" s="2"/>
      <c r="R78" s="2"/>
    </row>
    <row r="79" spans="1:18" ht="17.25" customHeight="1">
      <c r="A79" s="1263"/>
      <c r="B79" s="1416"/>
      <c r="C79" s="843" t="s">
        <v>2169</v>
      </c>
      <c r="D79" s="844">
        <v>60915.051543385998</v>
      </c>
      <c r="E79" s="844">
        <v>73412.151978100999</v>
      </c>
      <c r="F79" s="844">
        <v>11431.733566421</v>
      </c>
      <c r="G79" s="886">
        <v>163595.92027466401</v>
      </c>
      <c r="H79" s="845">
        <v>-0.17023204058154995</v>
      </c>
      <c r="I79" s="846">
        <v>4.3285926574001694</v>
      </c>
      <c r="Q79" s="2"/>
      <c r="R79" s="2"/>
    </row>
    <row r="80" spans="1:18" ht="17.25" customHeight="1">
      <c r="A80" s="1263"/>
      <c r="B80" s="1415" t="s">
        <v>18</v>
      </c>
      <c r="C80" s="173" t="s">
        <v>180</v>
      </c>
      <c r="D80" s="178">
        <v>227756</v>
      </c>
      <c r="E80" s="178">
        <v>509332</v>
      </c>
      <c r="F80" s="178">
        <v>24144</v>
      </c>
      <c r="G80" s="179">
        <v>834029</v>
      </c>
      <c r="H80" s="417">
        <v>-0.55283390794216736</v>
      </c>
      <c r="I80" s="416">
        <v>8.4332339297548042</v>
      </c>
      <c r="Q80" s="2"/>
      <c r="R80" s="2"/>
    </row>
    <row r="81" spans="1:18" ht="17.25" customHeight="1">
      <c r="A81" s="1263"/>
      <c r="B81" s="1273"/>
      <c r="C81" s="173" t="s">
        <v>2168</v>
      </c>
      <c r="D81" s="178">
        <v>1256864.7379999999</v>
      </c>
      <c r="E81" s="178">
        <v>1958204.5</v>
      </c>
      <c r="F81" s="178">
        <v>472685.25799999997</v>
      </c>
      <c r="G81" s="179">
        <v>3890098.5839999998</v>
      </c>
      <c r="H81" s="417">
        <v>-0.35815450429206963</v>
      </c>
      <c r="I81" s="416">
        <v>1.6589886541373793</v>
      </c>
      <c r="Q81" s="2"/>
      <c r="R81" s="2"/>
    </row>
    <row r="82" spans="1:18" ht="17.25" customHeight="1">
      <c r="A82" s="1263"/>
      <c r="B82" s="1416"/>
      <c r="C82" s="843" t="s">
        <v>2169</v>
      </c>
      <c r="D82" s="844">
        <v>33380.701986171</v>
      </c>
      <c r="E82" s="844">
        <v>72410.762892822997</v>
      </c>
      <c r="F82" s="844">
        <v>9484.8033720879994</v>
      </c>
      <c r="G82" s="886">
        <v>125096.188056067</v>
      </c>
      <c r="H82" s="845">
        <v>-0.53900911062657053</v>
      </c>
      <c r="I82" s="846">
        <v>2.5193878751776926</v>
      </c>
      <c r="Q82" s="2"/>
      <c r="R82" s="2"/>
    </row>
    <row r="83" spans="1:18" ht="17.25" customHeight="1">
      <c r="A83" s="1263"/>
      <c r="B83" s="1415" t="s">
        <v>170</v>
      </c>
      <c r="C83" s="173" t="s">
        <v>180</v>
      </c>
      <c r="D83" s="178">
        <v>60309</v>
      </c>
      <c r="E83" s="178">
        <v>114006</v>
      </c>
      <c r="F83" s="178">
        <v>29932</v>
      </c>
      <c r="G83" s="179">
        <v>236546</v>
      </c>
      <c r="H83" s="417">
        <v>-0.47100152623546132</v>
      </c>
      <c r="I83" s="416">
        <v>1.0148670319390618</v>
      </c>
      <c r="Q83" s="2"/>
      <c r="R83" s="2"/>
    </row>
    <row r="84" spans="1:18" ht="17.25" customHeight="1">
      <c r="A84" s="1263"/>
      <c r="B84" s="1273"/>
      <c r="C84" s="173" t="s">
        <v>2168</v>
      </c>
      <c r="D84" s="178">
        <v>91539.027000000002</v>
      </c>
      <c r="E84" s="178">
        <v>173674.44899999999</v>
      </c>
      <c r="F84" s="178">
        <v>61678.097000000002</v>
      </c>
      <c r="G84" s="179">
        <v>325862.18700000003</v>
      </c>
      <c r="H84" s="417">
        <v>-0.47292749436043979</v>
      </c>
      <c r="I84" s="416">
        <v>0.48414155838822337</v>
      </c>
      <c r="Q84" s="2"/>
      <c r="R84" s="2"/>
    </row>
    <row r="85" spans="1:18" ht="17.25" customHeight="1">
      <c r="A85" s="1263"/>
      <c r="B85" s="1416"/>
      <c r="C85" s="843" t="s">
        <v>2169</v>
      </c>
      <c r="D85" s="844">
        <v>3654.9319655049999</v>
      </c>
      <c r="E85" s="844">
        <v>7094.8884987490001</v>
      </c>
      <c r="F85" s="844">
        <v>1470.976678925</v>
      </c>
      <c r="G85" s="886">
        <v>13026.630707135</v>
      </c>
      <c r="H85" s="845">
        <v>-0.48484997810050823</v>
      </c>
      <c r="I85" s="846">
        <v>1.4846974244187541</v>
      </c>
      <c r="Q85" s="2"/>
      <c r="R85" s="2"/>
    </row>
    <row r="86" spans="1:18" ht="17.25" customHeight="1">
      <c r="A86" s="1263"/>
      <c r="B86" s="1273" t="s">
        <v>171</v>
      </c>
      <c r="C86" s="173" t="s">
        <v>180</v>
      </c>
      <c r="D86" s="484" t="s">
        <v>334</v>
      </c>
      <c r="E86" s="484">
        <v>7</v>
      </c>
      <c r="F86" s="484">
        <v>4</v>
      </c>
      <c r="G86" s="175">
        <v>20</v>
      </c>
      <c r="H86" s="417" t="s">
        <v>334</v>
      </c>
      <c r="I86" s="416" t="s">
        <v>334</v>
      </c>
      <c r="Q86" s="2"/>
      <c r="R86" s="2"/>
    </row>
    <row r="87" spans="1:18" ht="17.25" customHeight="1">
      <c r="A87" s="1263"/>
      <c r="B87" s="1273"/>
      <c r="C87" s="173" t="s">
        <v>2168</v>
      </c>
      <c r="D87" s="178" t="s">
        <v>334</v>
      </c>
      <c r="E87" s="178">
        <v>13019.924999999999</v>
      </c>
      <c r="F87" s="178">
        <v>3679.2689999999998</v>
      </c>
      <c r="G87" s="179">
        <v>69406.031000000003</v>
      </c>
      <c r="H87" s="417" t="s">
        <v>334</v>
      </c>
      <c r="I87" s="416" t="s">
        <v>334</v>
      </c>
      <c r="Q87" s="2"/>
      <c r="R87" s="2"/>
    </row>
    <row r="88" spans="1:18" ht="18" thickBot="1">
      <c r="A88" s="1264"/>
      <c r="B88" s="1273"/>
      <c r="C88" s="371" t="s">
        <v>2169</v>
      </c>
      <c r="D88" s="482" t="s">
        <v>334</v>
      </c>
      <c r="E88" s="483">
        <v>70.099398350000001</v>
      </c>
      <c r="F88" s="482">
        <v>16.096724761000001</v>
      </c>
      <c r="G88" s="179">
        <v>362.804045352</v>
      </c>
      <c r="H88" s="481" t="s">
        <v>334</v>
      </c>
      <c r="I88" s="480" t="s">
        <v>334</v>
      </c>
      <c r="Q88" s="2"/>
      <c r="R88" s="2"/>
    </row>
    <row r="89" spans="1:18" ht="16.5" customHeight="1">
      <c r="A89" s="1418" t="s">
        <v>48</v>
      </c>
      <c r="B89" s="1418"/>
      <c r="C89" s="887" t="s">
        <v>180</v>
      </c>
      <c r="D89" s="1107">
        <v>606260</v>
      </c>
      <c r="E89" s="1107">
        <v>1102235</v>
      </c>
      <c r="F89" s="1108">
        <v>107978</v>
      </c>
      <c r="G89" s="1109">
        <v>2004886</v>
      </c>
      <c r="H89" s="1110">
        <v>-0.44997210213792882</v>
      </c>
      <c r="I89" s="1111">
        <v>4.6146622460130766</v>
      </c>
      <c r="Q89" s="2"/>
      <c r="R89" s="2"/>
    </row>
    <row r="90" spans="1:18" ht="16.5" customHeight="1">
      <c r="A90" s="1419"/>
      <c r="B90" s="1419"/>
      <c r="C90" s="888" t="s">
        <v>2168</v>
      </c>
      <c r="D90" s="1107">
        <v>8645793.659</v>
      </c>
      <c r="E90" s="1107">
        <v>10408651.773</v>
      </c>
      <c r="F90" s="1107">
        <v>1927615.673</v>
      </c>
      <c r="G90" s="1112">
        <v>23439538.789999999</v>
      </c>
      <c r="H90" s="1110">
        <v>-0.1693646931846492</v>
      </c>
      <c r="I90" s="1111">
        <v>3.4852268946041089</v>
      </c>
      <c r="Q90" s="2"/>
      <c r="R90" s="2"/>
    </row>
    <row r="91" spans="1:18" ht="17.25" customHeight="1" thickBot="1">
      <c r="A91" s="1420"/>
      <c r="B91" s="1420"/>
      <c r="C91" s="889" t="s">
        <v>2169</v>
      </c>
      <c r="D91" s="1113">
        <v>103593.860652271</v>
      </c>
      <c r="E91" s="1113">
        <v>162388.610232137</v>
      </c>
      <c r="F91" s="1113">
        <v>23470.271699094999</v>
      </c>
      <c r="G91" s="1114">
        <v>322272.338111441</v>
      </c>
      <c r="H91" s="1115">
        <v>-0.36206202821625233</v>
      </c>
      <c r="I91" s="1116">
        <v>3.413833038680397</v>
      </c>
      <c r="Q91" s="2"/>
      <c r="R91" s="2"/>
    </row>
    <row r="92" spans="1:18" ht="16.5" customHeight="1">
      <c r="A92" s="1421" t="s">
        <v>172</v>
      </c>
      <c r="B92" s="1421"/>
      <c r="C92" s="890" t="s">
        <v>180</v>
      </c>
      <c r="D92" s="1117">
        <v>35662.352941176468</v>
      </c>
      <c r="E92" s="1117">
        <v>47923.260869565216</v>
      </c>
      <c r="F92" s="1118">
        <v>5998.7777777777774</v>
      </c>
      <c r="G92" s="1119">
        <v>101020.37851662404</v>
      </c>
      <c r="H92" s="1120">
        <v>-0.25584460877484494</v>
      </c>
      <c r="I92" s="1121">
        <v>4.9449364957785518</v>
      </c>
      <c r="Q92" s="2"/>
      <c r="R92" s="2"/>
    </row>
    <row r="93" spans="1:18" ht="16.5" customHeight="1">
      <c r="A93" s="1421"/>
      <c r="B93" s="1421"/>
      <c r="C93" s="890" t="s">
        <v>2168</v>
      </c>
      <c r="D93" s="1117">
        <v>508576.09758823528</v>
      </c>
      <c r="E93" s="1117">
        <v>452550.07708695653</v>
      </c>
      <c r="F93" s="1117">
        <v>107089.75961111111</v>
      </c>
      <c r="G93" s="1122">
        <v>1219072.8427928388</v>
      </c>
      <c r="H93" s="1120">
        <v>0.12380070922076869</v>
      </c>
      <c r="I93" s="1121">
        <v>3.7490637707572922</v>
      </c>
      <c r="Q93" s="2"/>
      <c r="R93" s="2"/>
    </row>
    <row r="94" spans="1:18" ht="17.25" customHeight="1" thickBot="1">
      <c r="A94" s="1422"/>
      <c r="B94" s="1422"/>
      <c r="C94" s="891" t="s">
        <v>2169</v>
      </c>
      <c r="D94" s="1123">
        <v>6093.7565089571181</v>
      </c>
      <c r="E94" s="1123">
        <v>7060.3743579189995</v>
      </c>
      <c r="F94" s="1123">
        <v>1303.9039832830556</v>
      </c>
      <c r="G94" s="1124">
        <v>16465.299527289822</v>
      </c>
      <c r="H94" s="1125">
        <v>-0.13690744993963544</v>
      </c>
      <c r="I94" s="1126">
        <v>3.6734702762498319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48"/>
  <sheetViews>
    <sheetView rightToLeft="1" zoomScaleNormal="100" workbookViewId="0">
      <selection activeCell="D43" sqref="D43:I48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903" customWidth="1"/>
    <col min="19" max="30" width="8.5703125" style="2" customWidth="1"/>
    <col min="31" max="16384" width="9.140625" style="2"/>
  </cols>
  <sheetData>
    <row r="1" spans="1:30" s="903" customFormat="1" ht="15" customHeight="1" thickBot="1">
      <c r="A1" s="2"/>
      <c r="B1" s="775" t="s">
        <v>19</v>
      </c>
      <c r="C1" s="775" t="s">
        <v>1768</v>
      </c>
      <c r="D1" s="861" t="s">
        <v>34</v>
      </c>
      <c r="E1" s="861" t="s">
        <v>35</v>
      </c>
      <c r="F1" s="861" t="s">
        <v>36</v>
      </c>
      <c r="G1" s="861" t="s">
        <v>37</v>
      </c>
      <c r="H1" s="861" t="s">
        <v>38</v>
      </c>
      <c r="I1" s="861" t="s">
        <v>39</v>
      </c>
      <c r="J1" s="861" t="s">
        <v>40</v>
      </c>
      <c r="K1" s="861" t="s">
        <v>41</v>
      </c>
      <c r="L1" s="861" t="s">
        <v>42</v>
      </c>
      <c r="M1" s="861" t="s">
        <v>43</v>
      </c>
      <c r="N1" s="861" t="s">
        <v>44</v>
      </c>
      <c r="O1" s="861" t="s">
        <v>169</v>
      </c>
      <c r="P1" s="861" t="s">
        <v>176</v>
      </c>
      <c r="Q1" s="861" t="s">
        <v>1493</v>
      </c>
      <c r="R1" s="861" t="s">
        <v>1524</v>
      </c>
      <c r="S1" s="861" t="s">
        <v>1574</v>
      </c>
      <c r="T1" s="861" t="s">
        <v>1630</v>
      </c>
      <c r="U1" s="861" t="s">
        <v>1660</v>
      </c>
      <c r="V1" s="861" t="s">
        <v>1724</v>
      </c>
      <c r="W1" s="861" t="s">
        <v>1755</v>
      </c>
      <c r="X1" s="861" t="s">
        <v>1884</v>
      </c>
      <c r="Y1" s="861" t="s">
        <v>1944</v>
      </c>
      <c r="Z1" s="861" t="s">
        <v>1988</v>
      </c>
      <c r="AA1" s="861" t="s">
        <v>2012</v>
      </c>
      <c r="AB1" s="861" t="s">
        <v>2133</v>
      </c>
      <c r="AC1" s="861" t="s">
        <v>2302</v>
      </c>
      <c r="AD1" s="861" t="s">
        <v>2524</v>
      </c>
    </row>
    <row r="2" spans="1:30" s="903" customFormat="1" ht="24.95" customHeight="1">
      <c r="A2" s="1437" t="s">
        <v>2239</v>
      </c>
      <c r="B2" s="894" t="s">
        <v>17</v>
      </c>
      <c r="C2" s="895" t="s">
        <v>209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</row>
    <row r="3" spans="1:30" s="903" customFormat="1" ht="15" customHeight="1">
      <c r="A3" s="1438"/>
      <c r="B3" s="1440" t="s">
        <v>18</v>
      </c>
      <c r="C3" s="893" t="s">
        <v>147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</row>
    <row r="4" spans="1:30" s="903" customFormat="1" ht="15" customHeight="1">
      <c r="A4" s="1438"/>
      <c r="B4" s="1441"/>
      <c r="C4" s="893" t="s">
        <v>179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</row>
    <row r="5" spans="1:30" s="903" customFormat="1" ht="15" customHeight="1">
      <c r="A5" s="1438"/>
      <c r="B5" s="892" t="s">
        <v>170</v>
      </c>
      <c r="C5" s="892" t="s">
        <v>1135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</row>
    <row r="6" spans="1:30" s="903" customFormat="1" ht="15" customHeight="1">
      <c r="A6" s="1438"/>
      <c r="B6" s="892" t="s">
        <v>171</v>
      </c>
      <c r="C6" s="892" t="s">
        <v>1136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</row>
    <row r="7" spans="1:30" s="903" customFormat="1" ht="15" customHeight="1" thickBot="1">
      <c r="A7" s="1439"/>
      <c r="B7" s="1442" t="s">
        <v>48</v>
      </c>
      <c r="C7" s="1443"/>
      <c r="D7" s="899">
        <v>331934.44899999996</v>
      </c>
      <c r="E7" s="899">
        <v>751116.59400000004</v>
      </c>
      <c r="F7" s="899">
        <v>889911.60800000001</v>
      </c>
      <c r="G7" s="899">
        <v>802259.57699999993</v>
      </c>
      <c r="H7" s="899">
        <v>1096421.8260000001</v>
      </c>
      <c r="I7" s="899">
        <v>1013730.816</v>
      </c>
      <c r="J7" s="899">
        <v>2272810.1629999997</v>
      </c>
      <c r="K7" s="899">
        <v>1071061.3970000001</v>
      </c>
      <c r="L7" s="899">
        <v>852806.45600000001</v>
      </c>
      <c r="M7" s="899">
        <v>1372340.544</v>
      </c>
      <c r="N7" s="899">
        <v>936129.02599999995</v>
      </c>
      <c r="O7" s="899">
        <v>2140492.5290000001</v>
      </c>
      <c r="P7" s="899">
        <v>1467238.273</v>
      </c>
      <c r="Q7" s="899">
        <v>2437306.6230000001</v>
      </c>
      <c r="R7" s="899">
        <v>1927615.6730000002</v>
      </c>
      <c r="S7" s="899">
        <v>3288472.8090000004</v>
      </c>
      <c r="T7" s="899">
        <v>1475265.9209999999</v>
      </c>
      <c r="U7" s="899">
        <v>4426815.574000001</v>
      </c>
      <c r="V7" s="899">
        <v>6051919.6809999989</v>
      </c>
      <c r="W7" s="899">
        <v>3904125.0440000002</v>
      </c>
      <c r="X7" s="899">
        <v>15357894.287999999</v>
      </c>
      <c r="Y7" s="899">
        <v>6801751.8710000003</v>
      </c>
      <c r="Z7" s="899">
        <v>6892267.051</v>
      </c>
      <c r="AA7" s="899">
        <v>9078830.6260000002</v>
      </c>
      <c r="AB7" s="899">
        <v>4385093.358</v>
      </c>
      <c r="AC7" s="899">
        <v>10408651.773</v>
      </c>
      <c r="AD7" s="899">
        <v>8645793.659</v>
      </c>
    </row>
    <row r="8" spans="1:30" s="903" customFormat="1" ht="24.95" customHeight="1">
      <c r="A8" s="1444" t="s">
        <v>2242</v>
      </c>
      <c r="B8" s="894" t="s">
        <v>17</v>
      </c>
      <c r="C8" s="895" t="s">
        <v>209</v>
      </c>
      <c r="D8" s="759">
        <v>1734.060852432</v>
      </c>
      <c r="E8" s="759">
        <v>4129.0533544769996</v>
      </c>
      <c r="F8" s="759">
        <v>3803.8007010010001</v>
      </c>
      <c r="G8" s="759">
        <v>3253.79032882</v>
      </c>
      <c r="H8" s="759">
        <v>4237.740903248</v>
      </c>
      <c r="I8" s="759">
        <v>5088.5928291179998</v>
      </c>
      <c r="J8" s="759">
        <v>10009.917172674999</v>
      </c>
      <c r="K8" s="759">
        <v>4596.3821762110001</v>
      </c>
      <c r="L8" s="759">
        <v>3644.7230071489998</v>
      </c>
      <c r="M8" s="759">
        <v>6081.1560223630004</v>
      </c>
      <c r="N8" s="759">
        <v>3674.5890664990002</v>
      </c>
      <c r="O8" s="759">
        <v>12034.015400820001</v>
      </c>
      <c r="P8" s="759">
        <v>8842.1831382399996</v>
      </c>
      <c r="Q8" s="759">
        <v>14319.145159371999</v>
      </c>
      <c r="R8" s="759">
        <v>11431.917901421</v>
      </c>
      <c r="S8" s="759">
        <v>17089.625046421999</v>
      </c>
      <c r="T8" s="759">
        <v>7336.1957166479997</v>
      </c>
      <c r="U8" s="759">
        <v>26061.56419099</v>
      </c>
      <c r="V8" s="759">
        <v>33900.867798560997</v>
      </c>
      <c r="W8" s="759">
        <v>22887.122665573999</v>
      </c>
      <c r="X8" s="759">
        <v>38407.461727105998</v>
      </c>
      <c r="Y8" s="759">
        <v>52604.645273927999</v>
      </c>
      <c r="Z8" s="759">
        <v>51677.543358101</v>
      </c>
      <c r="AA8" s="759">
        <v>60126.815106966002</v>
      </c>
      <c r="AB8" s="759">
        <v>29268.775790981999</v>
      </c>
      <c r="AC8" s="759">
        <v>73413.379161944002</v>
      </c>
      <c r="AD8" s="759">
        <v>60916.596447643002</v>
      </c>
    </row>
    <row r="9" spans="1:30" s="903" customFormat="1" ht="15" customHeight="1">
      <c r="A9" s="1438"/>
      <c r="B9" s="1440" t="s">
        <v>18</v>
      </c>
      <c r="C9" s="893" t="s">
        <v>147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</row>
    <row r="10" spans="1:30" s="903" customFormat="1" ht="15" customHeight="1">
      <c r="A10" s="1438"/>
      <c r="B10" s="1441"/>
      <c r="C10" s="893" t="s">
        <v>179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</row>
    <row r="11" spans="1:30" s="903" customFormat="1" ht="15" customHeight="1">
      <c r="A11" s="1438"/>
      <c r="B11" s="892" t="s">
        <v>170</v>
      </c>
      <c r="C11" s="892" t="s">
        <v>1135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</row>
    <row r="12" spans="1:30" s="903" customFormat="1" ht="15" customHeight="1">
      <c r="A12" s="1438"/>
      <c r="B12" s="892" t="s">
        <v>171</v>
      </c>
      <c r="C12" s="892" t="s">
        <v>1136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</row>
    <row r="13" spans="1:30" s="903" customFormat="1" ht="15" customHeight="1" thickBot="1">
      <c r="A13" s="1439"/>
      <c r="B13" s="1442" t="s">
        <v>48</v>
      </c>
      <c r="C13" s="1443"/>
      <c r="D13" s="899">
        <v>3769.204046333</v>
      </c>
      <c r="E13" s="899">
        <v>8439.9951775229983</v>
      </c>
      <c r="F13" s="899">
        <v>11428.128052168</v>
      </c>
      <c r="G13" s="899">
        <v>11113.947519564999</v>
      </c>
      <c r="H13" s="899">
        <v>15374.153041011001</v>
      </c>
      <c r="I13" s="899">
        <v>14101.783915508</v>
      </c>
      <c r="J13" s="899">
        <v>24338.147127856999</v>
      </c>
      <c r="K13" s="899">
        <v>14697.383584145</v>
      </c>
      <c r="L13" s="899">
        <v>10286.326512407999</v>
      </c>
      <c r="M13" s="899">
        <v>14351.659575747</v>
      </c>
      <c r="N13" s="899">
        <v>12645.905701949001</v>
      </c>
      <c r="O13" s="899">
        <v>23813.907484044001</v>
      </c>
      <c r="P13" s="899">
        <v>17390.670441861999</v>
      </c>
      <c r="Q13" s="899">
        <v>29462.514091884001</v>
      </c>
      <c r="R13" s="899">
        <v>23470.306329094998</v>
      </c>
      <c r="S13" s="899">
        <v>30885.038921081996</v>
      </c>
      <c r="T13" s="899">
        <v>17298.434836207998</v>
      </c>
      <c r="U13" s="899">
        <v>41482.730708673997</v>
      </c>
      <c r="V13" s="899">
        <v>51888.415796912996</v>
      </c>
      <c r="W13" s="899">
        <v>31403.393086679</v>
      </c>
      <c r="X13" s="899">
        <v>61833.626835036994</v>
      </c>
      <c r="Y13" s="899">
        <v>72676.655744281001</v>
      </c>
      <c r="Z13" s="899">
        <v>75309.470505450008</v>
      </c>
      <c r="AA13" s="899">
        <v>94415.089566605995</v>
      </c>
      <c r="AB13" s="899">
        <v>56289.867227032992</v>
      </c>
      <c r="AC13" s="899">
        <v>162388.610232137</v>
      </c>
      <c r="AD13" s="899">
        <v>103593.86065227099</v>
      </c>
    </row>
    <row r="14" spans="1:30" s="903" customFormat="1" ht="24.95" customHeight="1">
      <c r="A14" s="1444" t="s">
        <v>180</v>
      </c>
      <c r="B14" s="894" t="s">
        <v>17</v>
      </c>
      <c r="C14" s="895" t="s">
        <v>209</v>
      </c>
      <c r="D14" s="759">
        <v>8455</v>
      </c>
      <c r="E14" s="759">
        <v>18778</v>
      </c>
      <c r="F14" s="759">
        <v>18573</v>
      </c>
      <c r="G14" s="759">
        <v>16789</v>
      </c>
      <c r="H14" s="759">
        <v>21233</v>
      </c>
      <c r="I14" s="759">
        <v>21385</v>
      </c>
      <c r="J14" s="759">
        <v>38301</v>
      </c>
      <c r="K14" s="759">
        <v>22141</v>
      </c>
      <c r="L14" s="759">
        <v>22789</v>
      </c>
      <c r="M14" s="759">
        <v>30592</v>
      </c>
      <c r="N14" s="759">
        <v>23191</v>
      </c>
      <c r="O14" s="759">
        <v>41919</v>
      </c>
      <c r="P14" s="759">
        <v>31164</v>
      </c>
      <c r="Q14" s="759">
        <v>49503</v>
      </c>
      <c r="R14" s="759">
        <v>46437</v>
      </c>
      <c r="S14" s="759">
        <v>63296</v>
      </c>
      <c r="T14" s="759">
        <v>35306</v>
      </c>
      <c r="U14" s="759">
        <v>74246</v>
      </c>
      <c r="V14" s="759">
        <v>104132</v>
      </c>
      <c r="W14" s="759">
        <v>80336</v>
      </c>
      <c r="X14" s="759">
        <v>118483</v>
      </c>
      <c r="Y14" s="759">
        <v>155149</v>
      </c>
      <c r="Z14" s="759">
        <v>152303</v>
      </c>
      <c r="AA14" s="759">
        <v>180361</v>
      </c>
      <c r="AB14" s="759">
        <v>128594</v>
      </c>
      <c r="AC14" s="759">
        <v>446866</v>
      </c>
      <c r="AD14" s="759">
        <v>313229</v>
      </c>
    </row>
    <row r="15" spans="1:30" s="903" customFormat="1" ht="15" customHeight="1">
      <c r="A15" s="1438"/>
      <c r="B15" s="1440" t="s">
        <v>18</v>
      </c>
      <c r="C15" s="893" t="s">
        <v>147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</row>
    <row r="16" spans="1:30" s="903" customFormat="1" ht="15" customHeight="1">
      <c r="A16" s="1438"/>
      <c r="B16" s="1441"/>
      <c r="C16" s="893" t="s">
        <v>179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</row>
    <row r="17" spans="1:30" s="903" customFormat="1" ht="15" customHeight="1">
      <c r="A17" s="1438"/>
      <c r="B17" s="892" t="s">
        <v>170</v>
      </c>
      <c r="C17" s="892" t="s">
        <v>1135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</row>
    <row r="18" spans="1:30" s="903" customFormat="1" ht="15" customHeight="1">
      <c r="A18" s="1438"/>
      <c r="B18" s="892" t="s">
        <v>171</v>
      </c>
      <c r="C18" s="892" t="s">
        <v>1136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</row>
    <row r="19" spans="1:30" s="903" customFormat="1" ht="15" customHeight="1" thickBot="1">
      <c r="A19" s="1439"/>
      <c r="B19" s="1442" t="s">
        <v>48</v>
      </c>
      <c r="C19" s="1443"/>
      <c r="D19" s="899">
        <v>22350</v>
      </c>
      <c r="E19" s="899">
        <v>47250</v>
      </c>
      <c r="F19" s="899">
        <v>60972</v>
      </c>
      <c r="G19" s="899">
        <v>56103</v>
      </c>
      <c r="H19" s="899">
        <v>107485</v>
      </c>
      <c r="I19" s="899">
        <v>108195</v>
      </c>
      <c r="J19" s="899">
        <v>121058</v>
      </c>
      <c r="K19" s="899">
        <v>77765</v>
      </c>
      <c r="L19" s="899">
        <v>70295</v>
      </c>
      <c r="M19" s="899">
        <v>83992</v>
      </c>
      <c r="N19" s="899">
        <v>79665</v>
      </c>
      <c r="O19" s="899">
        <v>113243</v>
      </c>
      <c r="P19" s="899">
        <v>84001</v>
      </c>
      <c r="Q19" s="899">
        <v>136027</v>
      </c>
      <c r="R19" s="899">
        <v>107978</v>
      </c>
      <c r="S19" s="899">
        <v>130536</v>
      </c>
      <c r="T19" s="899">
        <v>85735</v>
      </c>
      <c r="U19" s="899">
        <v>133617</v>
      </c>
      <c r="V19" s="899">
        <v>167475</v>
      </c>
      <c r="W19" s="899">
        <v>133094</v>
      </c>
      <c r="X19" s="899">
        <v>191466</v>
      </c>
      <c r="Y19" s="899">
        <v>251243</v>
      </c>
      <c r="Z19" s="899">
        <v>253818</v>
      </c>
      <c r="AA19" s="899">
        <v>348126</v>
      </c>
      <c r="AB19" s="899">
        <v>296391</v>
      </c>
      <c r="AC19" s="899">
        <v>1102235</v>
      </c>
      <c r="AD19" s="899">
        <v>606260</v>
      </c>
    </row>
    <row r="20" spans="1:30" s="903" customFormat="1" ht="15" customHeight="1" thickBot="1">
      <c r="A20" s="1445" t="s">
        <v>48</v>
      </c>
      <c r="B20" s="1446"/>
      <c r="C20" s="873" t="s">
        <v>178</v>
      </c>
      <c r="D20" s="875">
        <v>331934.44899999996</v>
      </c>
      <c r="E20" s="875">
        <v>751116.59400000004</v>
      </c>
      <c r="F20" s="875">
        <v>889911.60800000001</v>
      </c>
      <c r="G20" s="875">
        <v>802259.57699999993</v>
      </c>
      <c r="H20" s="875">
        <v>1096421.8260000001</v>
      </c>
      <c r="I20" s="875">
        <v>1013730.816</v>
      </c>
      <c r="J20" s="875">
        <v>2272810.1629999997</v>
      </c>
      <c r="K20" s="875">
        <v>1071061.3970000001</v>
      </c>
      <c r="L20" s="875">
        <v>852806.45600000001</v>
      </c>
      <c r="M20" s="875">
        <v>1372340.544</v>
      </c>
      <c r="N20" s="875">
        <v>936129.02599999995</v>
      </c>
      <c r="O20" s="875">
        <v>2140492.5290000001</v>
      </c>
      <c r="P20" s="875">
        <v>1467238.273</v>
      </c>
      <c r="Q20" s="875">
        <v>2437306.6230000001</v>
      </c>
      <c r="R20" s="875">
        <v>1927615.6730000002</v>
      </c>
      <c r="S20" s="875">
        <v>3288472.8090000004</v>
      </c>
      <c r="T20" s="875">
        <v>1475265.9209999999</v>
      </c>
      <c r="U20" s="875">
        <v>4426815.574000001</v>
      </c>
      <c r="V20" s="875">
        <v>6051919.6809999989</v>
      </c>
      <c r="W20" s="875">
        <v>3904125.0440000002</v>
      </c>
      <c r="X20" s="875">
        <v>15357894.287999999</v>
      </c>
      <c r="Y20" s="875">
        <v>6801751.8710000003</v>
      </c>
      <c r="Z20" s="875">
        <v>6892267.051</v>
      </c>
      <c r="AA20" s="875">
        <v>9078830.6260000002</v>
      </c>
      <c r="AB20" s="875">
        <v>4385093.358</v>
      </c>
      <c r="AC20" s="875">
        <v>10408651.773</v>
      </c>
      <c r="AD20" s="875">
        <v>8645793.659</v>
      </c>
    </row>
    <row r="21" spans="1:30" s="903" customFormat="1" ht="15" customHeight="1" thickBot="1">
      <c r="A21" s="1445"/>
      <c r="B21" s="1446"/>
      <c r="C21" s="800" t="s">
        <v>31</v>
      </c>
      <c r="D21" s="615">
        <v>3769.204046333</v>
      </c>
      <c r="E21" s="615">
        <v>8439.9951775229983</v>
      </c>
      <c r="F21" s="615">
        <v>11428.128052168</v>
      </c>
      <c r="G21" s="615">
        <v>11113.947519564999</v>
      </c>
      <c r="H21" s="615">
        <v>15374.153041011001</v>
      </c>
      <c r="I21" s="615">
        <v>14101.783915508</v>
      </c>
      <c r="J21" s="615">
        <v>24338.147127856999</v>
      </c>
      <c r="K21" s="615">
        <v>14697.383584145</v>
      </c>
      <c r="L21" s="615">
        <v>10286.326512407999</v>
      </c>
      <c r="M21" s="615">
        <v>14351.659575747</v>
      </c>
      <c r="N21" s="615">
        <v>12645.905701949001</v>
      </c>
      <c r="O21" s="615">
        <v>23813.907484044001</v>
      </c>
      <c r="P21" s="615">
        <v>17390.670441861999</v>
      </c>
      <c r="Q21" s="615">
        <v>29462.514091884001</v>
      </c>
      <c r="R21" s="615">
        <v>23470.306329094998</v>
      </c>
      <c r="S21" s="615">
        <v>30885.038921081996</v>
      </c>
      <c r="T21" s="615">
        <v>17298.434836207998</v>
      </c>
      <c r="U21" s="615">
        <v>41482.730708673997</v>
      </c>
      <c r="V21" s="615">
        <v>51888.415796912996</v>
      </c>
      <c r="W21" s="615">
        <v>31403.393086679</v>
      </c>
      <c r="X21" s="615">
        <v>61833.626835036994</v>
      </c>
      <c r="Y21" s="615">
        <v>72676.655744281001</v>
      </c>
      <c r="Z21" s="615">
        <v>75309.470505450008</v>
      </c>
      <c r="AA21" s="615">
        <v>94415.089566605995</v>
      </c>
      <c r="AB21" s="615">
        <v>56289.867227032992</v>
      </c>
      <c r="AC21" s="615">
        <v>162388.610232137</v>
      </c>
      <c r="AD21" s="615">
        <v>103593.86065227099</v>
      </c>
    </row>
    <row r="22" spans="1:30" s="903" customFormat="1" ht="15" customHeight="1" thickBot="1">
      <c r="A22" s="1445"/>
      <c r="B22" s="1446"/>
      <c r="C22" s="896" t="s">
        <v>180</v>
      </c>
      <c r="D22" s="900">
        <v>22350</v>
      </c>
      <c r="E22" s="900">
        <v>47250</v>
      </c>
      <c r="F22" s="900">
        <v>60972</v>
      </c>
      <c r="G22" s="900">
        <v>56103</v>
      </c>
      <c r="H22" s="900">
        <v>107485</v>
      </c>
      <c r="I22" s="900">
        <v>108195</v>
      </c>
      <c r="J22" s="900">
        <v>121058</v>
      </c>
      <c r="K22" s="900">
        <v>77765</v>
      </c>
      <c r="L22" s="900">
        <v>70295</v>
      </c>
      <c r="M22" s="900">
        <v>83992</v>
      </c>
      <c r="N22" s="900">
        <v>79665</v>
      </c>
      <c r="O22" s="900">
        <v>113243</v>
      </c>
      <c r="P22" s="900">
        <v>84001</v>
      </c>
      <c r="Q22" s="900">
        <v>136027</v>
      </c>
      <c r="R22" s="900">
        <v>107978</v>
      </c>
      <c r="S22" s="900">
        <v>130536</v>
      </c>
      <c r="T22" s="900">
        <v>85735</v>
      </c>
      <c r="U22" s="900">
        <v>133617</v>
      </c>
      <c r="V22" s="900">
        <v>167475</v>
      </c>
      <c r="W22" s="900">
        <v>133094</v>
      </c>
      <c r="X22" s="900">
        <v>191466</v>
      </c>
      <c r="Y22" s="900">
        <v>251243</v>
      </c>
      <c r="Z22" s="900">
        <v>253818</v>
      </c>
      <c r="AA22" s="900">
        <v>348126</v>
      </c>
      <c r="AB22" s="900">
        <v>296391</v>
      </c>
      <c r="AC22" s="900">
        <v>1102235</v>
      </c>
      <c r="AD22" s="900">
        <v>606260</v>
      </c>
    </row>
    <row r="23" spans="1:30" s="903" customFormat="1" ht="15" customHeight="1" thickBot="1">
      <c r="A23" s="1447" t="s">
        <v>172</v>
      </c>
      <c r="B23" s="1448"/>
      <c r="C23" s="897" t="s">
        <v>178</v>
      </c>
      <c r="D23" s="901">
        <v>22128.963266666666</v>
      </c>
      <c r="E23" s="901">
        <v>34141.663363636362</v>
      </c>
      <c r="F23" s="901">
        <v>49439.533777777775</v>
      </c>
      <c r="G23" s="901">
        <v>38202.837</v>
      </c>
      <c r="H23" s="901">
        <v>49837.355727272734</v>
      </c>
      <c r="I23" s="901">
        <v>50686.540800000002</v>
      </c>
      <c r="J23" s="901">
        <v>103309.55286363635</v>
      </c>
      <c r="K23" s="901">
        <v>53553.069850000007</v>
      </c>
      <c r="L23" s="901">
        <v>44884.550315789471</v>
      </c>
      <c r="M23" s="901">
        <v>62379.115636363633</v>
      </c>
      <c r="N23" s="901">
        <v>46806.451300000001</v>
      </c>
      <c r="O23" s="901">
        <v>107024.62645000001</v>
      </c>
      <c r="P23" s="901">
        <v>91702.392062500003</v>
      </c>
      <c r="Q23" s="901">
        <v>110786.66468181819</v>
      </c>
      <c r="R23" s="901">
        <v>107089.75961111112</v>
      </c>
      <c r="S23" s="901">
        <v>149476.0367727273</v>
      </c>
      <c r="T23" s="901">
        <v>73763.29604999999</v>
      </c>
      <c r="U23" s="901">
        <v>221340.77870000005</v>
      </c>
      <c r="V23" s="901">
        <v>288186.65147619043</v>
      </c>
      <c r="W23" s="901">
        <v>216895.8357777778</v>
      </c>
      <c r="X23" s="901">
        <v>731328.29942857136</v>
      </c>
      <c r="Y23" s="901">
        <v>323892.94623809523</v>
      </c>
      <c r="Z23" s="901">
        <v>344613.35255000001</v>
      </c>
      <c r="AA23" s="901">
        <v>477833.19084210525</v>
      </c>
      <c r="AB23" s="901">
        <v>257946.66811764706</v>
      </c>
      <c r="AC23" s="901">
        <v>452550.07708695653</v>
      </c>
      <c r="AD23" s="901">
        <v>508576.09758823528</v>
      </c>
    </row>
    <row r="24" spans="1:30" s="903" customFormat="1" ht="15" customHeight="1" thickBot="1">
      <c r="A24" s="1447"/>
      <c r="B24" s="1448"/>
      <c r="C24" s="870" t="s">
        <v>31</v>
      </c>
      <c r="D24" s="872">
        <v>251.28026975553334</v>
      </c>
      <c r="E24" s="872">
        <v>383.63614443286355</v>
      </c>
      <c r="F24" s="872">
        <v>634.89600289822226</v>
      </c>
      <c r="G24" s="872">
        <v>529.23559616976183</v>
      </c>
      <c r="H24" s="872">
        <v>698.82513822777275</v>
      </c>
      <c r="I24" s="872">
        <v>705.08919577539996</v>
      </c>
      <c r="J24" s="872">
        <v>1106.2794149025908</v>
      </c>
      <c r="K24" s="872">
        <v>734.86917920725</v>
      </c>
      <c r="L24" s="872">
        <v>541.38560591621047</v>
      </c>
      <c r="M24" s="872">
        <v>652.34816253395456</v>
      </c>
      <c r="N24" s="872">
        <v>632.29528509745001</v>
      </c>
      <c r="O24" s="872">
        <v>1190.6953742022001</v>
      </c>
      <c r="P24" s="872">
        <v>1086.916902616375</v>
      </c>
      <c r="Q24" s="872">
        <v>1339.2051859947273</v>
      </c>
      <c r="R24" s="872">
        <v>1303.9059071719444</v>
      </c>
      <c r="S24" s="872">
        <v>1403.8654055037271</v>
      </c>
      <c r="T24" s="872">
        <v>864.92174181039991</v>
      </c>
      <c r="U24" s="872">
        <v>2074.1365354336999</v>
      </c>
      <c r="V24" s="872">
        <v>2470.8769427101424</v>
      </c>
      <c r="W24" s="872">
        <v>1744.6329492599443</v>
      </c>
      <c r="X24" s="872">
        <v>2944.4584207160474</v>
      </c>
      <c r="Y24" s="872">
        <v>3460.7931306800479</v>
      </c>
      <c r="Z24" s="872">
        <v>3765.4735252725004</v>
      </c>
      <c r="AA24" s="872">
        <v>4969.2152403476839</v>
      </c>
      <c r="AB24" s="872">
        <v>3311.1686604137053</v>
      </c>
      <c r="AC24" s="872">
        <v>7060.3743579189995</v>
      </c>
      <c r="AD24" s="872">
        <v>6093.7565089571171</v>
      </c>
    </row>
    <row r="25" spans="1:30" s="903" customFormat="1" ht="15" customHeight="1" thickBot="1">
      <c r="A25" s="1447"/>
      <c r="B25" s="1448"/>
      <c r="C25" s="876" t="s">
        <v>180</v>
      </c>
      <c r="D25" s="878">
        <v>1490</v>
      </c>
      <c r="E25" s="878">
        <v>2147.7272727272725</v>
      </c>
      <c r="F25" s="878">
        <v>3387.3333333333335</v>
      </c>
      <c r="G25" s="878">
        <v>2671.5714285714284</v>
      </c>
      <c r="H25" s="878">
        <v>4885.681818181818</v>
      </c>
      <c r="I25" s="878">
        <v>5409.75</v>
      </c>
      <c r="J25" s="878">
        <v>5502.636363636364</v>
      </c>
      <c r="K25" s="878">
        <v>3888.25</v>
      </c>
      <c r="L25" s="878">
        <v>3699.7368421052633</v>
      </c>
      <c r="M25" s="878">
        <v>3817.818181818182</v>
      </c>
      <c r="N25" s="878">
        <v>3983.25</v>
      </c>
      <c r="O25" s="878">
        <v>5662.15</v>
      </c>
      <c r="P25" s="878">
        <v>5250.0625</v>
      </c>
      <c r="Q25" s="878">
        <v>6183.045454545455</v>
      </c>
      <c r="R25" s="878">
        <v>5998.7777777777774</v>
      </c>
      <c r="S25" s="878">
        <v>5933.454545454545</v>
      </c>
      <c r="T25" s="878">
        <v>4286.75</v>
      </c>
      <c r="U25" s="878">
        <v>6680.85</v>
      </c>
      <c r="V25" s="878">
        <v>7975</v>
      </c>
      <c r="W25" s="878">
        <v>7394.1111111111113</v>
      </c>
      <c r="X25" s="878">
        <v>9117.4285714285706</v>
      </c>
      <c r="Y25" s="878">
        <v>11963.952380952382</v>
      </c>
      <c r="Z25" s="878">
        <v>12690.9</v>
      </c>
      <c r="AA25" s="878">
        <v>18322.42105263158</v>
      </c>
      <c r="AB25" s="878">
        <v>17434.764705882353</v>
      </c>
      <c r="AC25" s="878">
        <v>47923.260869565216</v>
      </c>
      <c r="AD25" s="878">
        <v>35662.352941176468</v>
      </c>
    </row>
    <row r="26" spans="1:30" s="903" customFormat="1" ht="15" customHeight="1">
      <c r="A26" s="2"/>
      <c r="B26" s="2"/>
      <c r="C26" s="898" t="s">
        <v>336</v>
      </c>
      <c r="D26" s="902">
        <v>15</v>
      </c>
      <c r="E26" s="902">
        <v>22</v>
      </c>
      <c r="F26" s="902">
        <v>18</v>
      </c>
      <c r="G26" s="902">
        <v>21</v>
      </c>
      <c r="H26" s="902">
        <v>22</v>
      </c>
      <c r="I26" s="902">
        <v>20</v>
      </c>
      <c r="J26" s="902">
        <v>22</v>
      </c>
      <c r="K26" s="902">
        <v>20</v>
      </c>
      <c r="L26" s="902">
        <v>19</v>
      </c>
      <c r="M26" s="902">
        <v>22</v>
      </c>
      <c r="N26" s="902">
        <v>20</v>
      </c>
      <c r="O26" s="902">
        <v>20</v>
      </c>
      <c r="P26" s="902">
        <v>16</v>
      </c>
      <c r="Q26" s="902">
        <v>22</v>
      </c>
      <c r="R26" s="902">
        <v>18</v>
      </c>
      <c r="S26" s="902">
        <v>22</v>
      </c>
      <c r="T26" s="902">
        <v>20</v>
      </c>
      <c r="U26" s="902">
        <v>20</v>
      </c>
      <c r="V26" s="902">
        <v>21</v>
      </c>
      <c r="W26" s="902">
        <v>18</v>
      </c>
      <c r="X26" s="902">
        <v>21</v>
      </c>
      <c r="Y26" s="902">
        <v>21</v>
      </c>
      <c r="Z26" s="902">
        <v>20</v>
      </c>
      <c r="AA26" s="902">
        <v>19</v>
      </c>
      <c r="AB26" s="902">
        <v>17</v>
      </c>
      <c r="AC26" s="902">
        <v>23</v>
      </c>
      <c r="AD26" s="902">
        <v>17</v>
      </c>
    </row>
    <row r="28" spans="1:30" ht="15.75" thickBot="1"/>
    <row r="29" spans="1:30" ht="38.25" thickBot="1">
      <c r="A29" s="1462"/>
      <c r="B29" s="1279" t="s">
        <v>19</v>
      </c>
      <c r="C29" s="1279" t="s">
        <v>1768</v>
      </c>
      <c r="D29" s="1230" t="s">
        <v>230</v>
      </c>
      <c r="E29" s="1230"/>
      <c r="F29" s="1301"/>
      <c r="G29" s="411" t="s">
        <v>2237</v>
      </c>
      <c r="H29" s="1449" t="s">
        <v>231</v>
      </c>
      <c r="I29" s="1230"/>
    </row>
    <row r="30" spans="1:30" ht="34.5">
      <c r="A30" s="1463"/>
      <c r="B30" s="1280"/>
      <c r="C30" s="1280"/>
      <c r="D30" s="540" t="s">
        <v>2528</v>
      </c>
      <c r="E30" s="540" t="s">
        <v>2305</v>
      </c>
      <c r="F30" s="540" t="s">
        <v>2533</v>
      </c>
      <c r="G30" s="904" t="s">
        <v>2534</v>
      </c>
      <c r="H30" s="214" t="s">
        <v>2233</v>
      </c>
      <c r="I30" s="541" t="s">
        <v>333</v>
      </c>
    </row>
    <row r="31" spans="1:30" ht="17.25" customHeight="1">
      <c r="A31" s="1284" t="s">
        <v>2239</v>
      </c>
      <c r="B31" s="331" t="s">
        <v>17</v>
      </c>
      <c r="C31" s="910" t="s">
        <v>1134</v>
      </c>
      <c r="D31" s="905">
        <v>6241485.9050000003</v>
      </c>
      <c r="E31" s="178">
        <v>6424490.9400000004</v>
      </c>
      <c r="F31" s="905">
        <v>1219245.7490000001</v>
      </c>
      <c r="G31" s="906">
        <v>15468314.069000002</v>
      </c>
      <c r="H31" s="417">
        <v>-2.8485530870715259E-2</v>
      </c>
      <c r="I31" s="416">
        <v>4.1191369009234906</v>
      </c>
    </row>
    <row r="32" spans="1:30" ht="17.25">
      <c r="A32" s="1284"/>
      <c r="B32" s="331" t="s">
        <v>18</v>
      </c>
      <c r="C32" s="910" t="s">
        <v>147</v>
      </c>
      <c r="D32" s="905">
        <v>2290368.727</v>
      </c>
      <c r="E32" s="178">
        <v>3753216.4589999998</v>
      </c>
      <c r="F32" s="905">
        <v>608382.55799999996</v>
      </c>
      <c r="G32" s="906">
        <v>7506866.5029999996</v>
      </c>
      <c r="H32" s="417">
        <v>-0.38975842400247773</v>
      </c>
      <c r="I32" s="416">
        <v>2.7646850602183108</v>
      </c>
    </row>
    <row r="33" spans="1:9" ht="17.25">
      <c r="A33" s="1284"/>
      <c r="B33" s="331" t="s">
        <v>170</v>
      </c>
      <c r="C33" s="910" t="s">
        <v>1135</v>
      </c>
      <c r="D33" s="905">
        <v>113939.027</v>
      </c>
      <c r="E33" s="905">
        <v>217924.44899999999</v>
      </c>
      <c r="F33" s="905">
        <v>96308.096999999994</v>
      </c>
      <c r="G33" s="906">
        <v>394952.18699999998</v>
      </c>
      <c r="H33" s="417">
        <v>-0.47716271614847583</v>
      </c>
      <c r="I33" s="416">
        <v>0.18306799271508822</v>
      </c>
    </row>
    <row r="34" spans="1:9" ht="18" thickBot="1">
      <c r="A34" s="1286"/>
      <c r="B34" s="371" t="s">
        <v>171</v>
      </c>
      <c r="C34" s="911" t="s">
        <v>1136</v>
      </c>
      <c r="D34" s="907">
        <v>0</v>
      </c>
      <c r="E34" s="178">
        <v>13019.924999999999</v>
      </c>
      <c r="F34" s="907">
        <v>3679.2689999999998</v>
      </c>
      <c r="G34" s="908">
        <v>69406.031000000003</v>
      </c>
      <c r="H34" s="481">
        <v>-1</v>
      </c>
      <c r="I34" s="480">
        <v>-1</v>
      </c>
    </row>
    <row r="35" spans="1:9" ht="17.25" customHeight="1">
      <c r="A35" s="1282" t="s">
        <v>2238</v>
      </c>
      <c r="B35" s="331" t="s">
        <v>17</v>
      </c>
      <c r="C35" s="910" t="s">
        <v>1134</v>
      </c>
      <c r="D35" s="905">
        <v>60916.596447643002</v>
      </c>
      <c r="E35" s="909">
        <v>73413.379161944002</v>
      </c>
      <c r="F35" s="905">
        <v>11431.917901421</v>
      </c>
      <c r="G35" s="906">
        <v>163598.75140056902</v>
      </c>
      <c r="H35" s="417">
        <v>-0.1702248671421881</v>
      </c>
      <c r="I35" s="416">
        <v>4.3286418755746139</v>
      </c>
    </row>
    <row r="36" spans="1:9" ht="17.25">
      <c r="A36" s="1284"/>
      <c r="B36" s="331" t="s">
        <v>18</v>
      </c>
      <c r="C36" s="910" t="s">
        <v>147</v>
      </c>
      <c r="D36" s="905">
        <v>39022.309839123001</v>
      </c>
      <c r="E36" s="905">
        <v>81810.198923093994</v>
      </c>
      <c r="F36" s="905">
        <v>10551.280393988</v>
      </c>
      <c r="G36" s="906">
        <v>145284.08286838501</v>
      </c>
      <c r="H36" s="417">
        <v>-0.52301411862100378</v>
      </c>
      <c r="I36" s="416">
        <v>2.6983482934789103</v>
      </c>
    </row>
    <row r="37" spans="1:9" ht="17.25">
      <c r="A37" s="1284"/>
      <c r="B37" s="331" t="s">
        <v>170</v>
      </c>
      <c r="C37" s="910" t="s">
        <v>1135</v>
      </c>
      <c r="D37" s="905">
        <v>3654.9543655049997</v>
      </c>
      <c r="E37" s="905">
        <v>7094.932748749</v>
      </c>
      <c r="F37" s="905">
        <v>1471.0113089250001</v>
      </c>
      <c r="G37" s="906">
        <v>13026.699797134999</v>
      </c>
      <c r="H37" s="417">
        <v>-0.4848500338287981</v>
      </c>
      <c r="I37" s="416">
        <v>1.4846541582171811</v>
      </c>
    </row>
    <row r="38" spans="1:9" ht="18" thickBot="1">
      <c r="A38" s="1286"/>
      <c r="B38" s="371" t="s">
        <v>171</v>
      </c>
      <c r="C38" s="911" t="s">
        <v>1136</v>
      </c>
      <c r="D38" s="907">
        <v>0</v>
      </c>
      <c r="E38" s="907">
        <v>70.099398350000001</v>
      </c>
      <c r="F38" s="907">
        <v>16.096724761000001</v>
      </c>
      <c r="G38" s="908">
        <v>362.804045352</v>
      </c>
      <c r="H38" s="481">
        <v>-1</v>
      </c>
      <c r="I38" s="480">
        <v>-1</v>
      </c>
    </row>
    <row r="39" spans="1:9" ht="21">
      <c r="A39" s="1282" t="s">
        <v>180</v>
      </c>
      <c r="B39" s="331" t="s">
        <v>17</v>
      </c>
      <c r="C39" s="910" t="s">
        <v>1134</v>
      </c>
      <c r="D39" s="905">
        <v>313229</v>
      </c>
      <c r="E39" s="909">
        <v>446866</v>
      </c>
      <c r="F39" s="905">
        <v>46437</v>
      </c>
      <c r="G39" s="906">
        <v>888689</v>
      </c>
      <c r="H39" s="417">
        <v>-0.29905385507064752</v>
      </c>
      <c r="I39" s="416">
        <v>5.7452462476042809</v>
      </c>
    </row>
    <row r="40" spans="1:9" ht="17.25">
      <c r="A40" s="1284"/>
      <c r="B40" s="331" t="s">
        <v>18</v>
      </c>
      <c r="C40" s="910" t="s">
        <v>147</v>
      </c>
      <c r="D40" s="905">
        <v>232498</v>
      </c>
      <c r="E40" s="905">
        <v>540855</v>
      </c>
      <c r="F40" s="905">
        <v>28678</v>
      </c>
      <c r="G40" s="906">
        <v>878662</v>
      </c>
      <c r="H40" s="417">
        <v>-0.57012877758364078</v>
      </c>
      <c r="I40" s="416">
        <v>7.1071901806262634</v>
      </c>
    </row>
    <row r="41" spans="1:9" ht="17.25">
      <c r="A41" s="1284"/>
      <c r="B41" s="331" t="s">
        <v>170</v>
      </c>
      <c r="C41" s="910" t="s">
        <v>1135</v>
      </c>
      <c r="D41" s="905">
        <v>60533</v>
      </c>
      <c r="E41" s="905">
        <v>114507</v>
      </c>
      <c r="F41" s="905">
        <v>32859</v>
      </c>
      <c r="G41" s="906">
        <v>237515</v>
      </c>
      <c r="H41" s="417">
        <v>-0.47135982953007238</v>
      </c>
      <c r="I41" s="416">
        <v>0.84220457104598445</v>
      </c>
    </row>
    <row r="42" spans="1:9" ht="18" thickBot="1">
      <c r="A42" s="1286"/>
      <c r="B42" s="371" t="s">
        <v>171</v>
      </c>
      <c r="C42" s="911" t="s">
        <v>1136</v>
      </c>
      <c r="D42" s="907">
        <v>0</v>
      </c>
      <c r="E42" s="907">
        <v>7</v>
      </c>
      <c r="F42" s="907">
        <v>4</v>
      </c>
      <c r="G42" s="908">
        <v>20</v>
      </c>
      <c r="H42" s="481">
        <v>-1</v>
      </c>
      <c r="I42" s="480">
        <v>-1</v>
      </c>
    </row>
    <row r="43" spans="1:9" ht="17.25">
      <c r="A43" s="1450" t="s">
        <v>48</v>
      </c>
      <c r="B43" s="1451"/>
      <c r="C43" s="912" t="s">
        <v>2168</v>
      </c>
      <c r="D43" s="913">
        <v>8645793.659</v>
      </c>
      <c r="E43" s="914">
        <v>10408651.773</v>
      </c>
      <c r="F43" s="913">
        <v>1927615.6730000002</v>
      </c>
      <c r="G43" s="915">
        <v>23439538.789999999</v>
      </c>
      <c r="H43" s="916">
        <v>-0.1693646931846492</v>
      </c>
      <c r="I43" s="917">
        <v>3.4852268946041089</v>
      </c>
    </row>
    <row r="44" spans="1:9" ht="17.25">
      <c r="A44" s="1452"/>
      <c r="B44" s="1453"/>
      <c r="C44" s="912" t="s">
        <v>2236</v>
      </c>
      <c r="D44" s="913">
        <v>103593.86065227099</v>
      </c>
      <c r="E44" s="913">
        <v>162388.610232137</v>
      </c>
      <c r="F44" s="913">
        <v>23470.306329094998</v>
      </c>
      <c r="G44" s="915">
        <v>322272.338111441</v>
      </c>
      <c r="H44" s="916">
        <v>-0.36206202821625244</v>
      </c>
      <c r="I44" s="917">
        <v>3.4138265261519285</v>
      </c>
    </row>
    <row r="45" spans="1:9" ht="18" thickBot="1">
      <c r="A45" s="1454"/>
      <c r="B45" s="1455"/>
      <c r="C45" s="918" t="s">
        <v>180</v>
      </c>
      <c r="D45" s="919">
        <v>606260</v>
      </c>
      <c r="E45" s="919">
        <v>1102235</v>
      </c>
      <c r="F45" s="919">
        <v>107978</v>
      </c>
      <c r="G45" s="920">
        <v>2004886</v>
      </c>
      <c r="H45" s="921">
        <v>-0.44997210213792882</v>
      </c>
      <c r="I45" s="922">
        <v>4.6146622460130766</v>
      </c>
    </row>
    <row r="46" spans="1:9" ht="16.5" customHeight="1">
      <c r="A46" s="1456" t="s">
        <v>172</v>
      </c>
      <c r="B46" s="1457"/>
      <c r="C46" s="923" t="s">
        <v>2168</v>
      </c>
      <c r="D46" s="924">
        <v>508576.09758823528</v>
      </c>
      <c r="E46" s="925">
        <v>452550.07708695653</v>
      </c>
      <c r="F46" s="924">
        <v>107089.75961111112</v>
      </c>
      <c r="G46" s="926">
        <v>1219072.8427928388</v>
      </c>
      <c r="H46" s="927">
        <v>0.12380070922076869</v>
      </c>
      <c r="I46" s="928">
        <v>3.7490637707572914</v>
      </c>
    </row>
    <row r="47" spans="1:9" ht="17.25">
      <c r="A47" s="1458"/>
      <c r="B47" s="1459"/>
      <c r="C47" s="923" t="s">
        <v>2236</v>
      </c>
      <c r="D47" s="924">
        <v>6093.7565089571171</v>
      </c>
      <c r="E47" s="924">
        <v>7060.3743579189995</v>
      </c>
      <c r="F47" s="924">
        <v>1303.9059071719444</v>
      </c>
      <c r="G47" s="926">
        <v>16465.299527289822</v>
      </c>
      <c r="H47" s="927">
        <v>-0.13690744993963566</v>
      </c>
      <c r="I47" s="928">
        <v>3.6734633806314534</v>
      </c>
    </row>
    <row r="48" spans="1:9" ht="18" thickBot="1">
      <c r="A48" s="1460"/>
      <c r="B48" s="1461"/>
      <c r="C48" s="929" t="s">
        <v>180</v>
      </c>
      <c r="D48" s="930">
        <v>35662.352941176468</v>
      </c>
      <c r="E48" s="930">
        <v>47923.260869565216</v>
      </c>
      <c r="F48" s="930">
        <v>5998.7777777777774</v>
      </c>
      <c r="G48" s="931">
        <v>101020.37851662404</v>
      </c>
      <c r="H48" s="932">
        <v>-0.25584460877484494</v>
      </c>
      <c r="I48" s="933">
        <v>4.9449364957785518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14"/>
  <sheetViews>
    <sheetView rightToLeft="1" zoomScaleNormal="100" workbookViewId="0">
      <pane xSplit="1" topLeftCell="G1" activePane="topRight" state="frozen"/>
      <selection pane="topRight" activeCell="N30" sqref="N30"/>
    </sheetView>
  </sheetViews>
  <sheetFormatPr defaultColWidth="9.140625" defaultRowHeight="15"/>
  <cols>
    <col min="1" max="1" width="30" style="70" customWidth="1"/>
    <col min="2" max="2" width="15.28515625" style="70" customWidth="1"/>
    <col min="3" max="3" width="14" style="70" customWidth="1"/>
    <col min="4" max="26" width="9.5703125" style="70" customWidth="1"/>
    <col min="27" max="16384" width="9.140625" style="70"/>
  </cols>
  <sheetData>
    <row r="1" spans="1:28">
      <c r="A1" s="82"/>
      <c r="B1" s="970" t="s">
        <v>296</v>
      </c>
      <c r="C1" s="970" t="s">
        <v>297</v>
      </c>
      <c r="D1" s="970" t="s">
        <v>298</v>
      </c>
      <c r="E1" s="970" t="s">
        <v>299</v>
      </c>
      <c r="F1" s="970" t="s">
        <v>300</v>
      </c>
      <c r="G1" s="970" t="s">
        <v>301</v>
      </c>
      <c r="H1" s="970" t="s">
        <v>302</v>
      </c>
      <c r="I1" s="970" t="s">
        <v>303</v>
      </c>
      <c r="J1" s="970" t="s">
        <v>304</v>
      </c>
      <c r="K1" s="970" t="s">
        <v>305</v>
      </c>
      <c r="L1" s="970" t="s">
        <v>306</v>
      </c>
      <c r="M1" s="970" t="s">
        <v>307</v>
      </c>
      <c r="N1" s="970" t="s">
        <v>282</v>
      </c>
      <c r="O1" s="970" t="s">
        <v>1501</v>
      </c>
      <c r="P1" s="970" t="s">
        <v>1541</v>
      </c>
      <c r="Q1" s="970" t="s">
        <v>1628</v>
      </c>
      <c r="R1" s="970" t="s">
        <v>1633</v>
      </c>
      <c r="S1" s="970" t="s">
        <v>1723</v>
      </c>
      <c r="T1" s="970" t="s">
        <v>1746</v>
      </c>
      <c r="U1" s="970" t="s">
        <v>1811</v>
      </c>
      <c r="V1" s="970" t="s">
        <v>1943</v>
      </c>
      <c r="W1" s="970" t="s">
        <v>1986</v>
      </c>
      <c r="X1" s="970" t="s">
        <v>1952</v>
      </c>
      <c r="Y1" s="970" t="s">
        <v>2131</v>
      </c>
      <c r="Z1" s="970" t="s">
        <v>2298</v>
      </c>
      <c r="AA1" s="970" t="s">
        <v>2518</v>
      </c>
      <c r="AB1" s="970" t="s">
        <v>2775</v>
      </c>
    </row>
    <row r="2" spans="1:28">
      <c r="A2" s="969" t="s">
        <v>308</v>
      </c>
      <c r="B2" s="848">
        <v>82</v>
      </c>
      <c r="C2" s="848">
        <v>81</v>
      </c>
      <c r="D2" s="848">
        <v>77</v>
      </c>
      <c r="E2" s="848">
        <v>76</v>
      </c>
      <c r="F2" s="848">
        <v>76</v>
      </c>
      <c r="G2" s="848">
        <v>70</v>
      </c>
      <c r="H2" s="848">
        <v>71</v>
      </c>
      <c r="I2" s="848">
        <v>71</v>
      </c>
      <c r="J2" s="848">
        <v>71</v>
      </c>
      <c r="K2" s="848">
        <v>69</v>
      </c>
      <c r="L2" s="848">
        <v>69</v>
      </c>
      <c r="M2" s="848">
        <v>69</v>
      </c>
      <c r="N2" s="848">
        <v>68</v>
      </c>
      <c r="O2" s="848">
        <v>67</v>
      </c>
      <c r="P2" s="848">
        <v>66</v>
      </c>
      <c r="Q2" s="848">
        <v>66</v>
      </c>
      <c r="R2" s="848">
        <v>67</v>
      </c>
      <c r="S2" s="848">
        <v>66</v>
      </c>
      <c r="T2" s="848">
        <v>65</v>
      </c>
      <c r="U2" s="848">
        <v>65</v>
      </c>
      <c r="V2" s="848">
        <v>66</v>
      </c>
      <c r="W2" s="848">
        <v>66</v>
      </c>
      <c r="X2" s="848">
        <v>66</v>
      </c>
      <c r="Y2" s="848">
        <v>66</v>
      </c>
      <c r="Z2" s="848">
        <v>66</v>
      </c>
      <c r="AA2" s="848">
        <v>66</v>
      </c>
      <c r="AB2" s="848">
        <v>67</v>
      </c>
    </row>
    <row r="3" spans="1:28">
      <c r="A3" s="969" t="s">
        <v>309</v>
      </c>
      <c r="B3" s="848">
        <v>70</v>
      </c>
      <c r="C3" s="848">
        <v>70</v>
      </c>
      <c r="D3" s="848">
        <v>71</v>
      </c>
      <c r="E3" s="848">
        <v>71</v>
      </c>
      <c r="F3" s="848">
        <v>71</v>
      </c>
      <c r="G3" s="848">
        <v>71</v>
      </c>
      <c r="H3" s="848">
        <v>72</v>
      </c>
      <c r="I3" s="848">
        <v>73</v>
      </c>
      <c r="J3" s="848">
        <v>73</v>
      </c>
      <c r="K3" s="848">
        <v>73</v>
      </c>
      <c r="L3" s="848">
        <v>74</v>
      </c>
      <c r="M3" s="848">
        <v>75</v>
      </c>
      <c r="N3" s="848">
        <v>75</v>
      </c>
      <c r="O3" s="848">
        <v>75</v>
      </c>
      <c r="P3" s="848">
        <v>76</v>
      </c>
      <c r="Q3" s="848">
        <v>75</v>
      </c>
      <c r="R3" s="848">
        <v>74</v>
      </c>
      <c r="S3" s="848">
        <v>74</v>
      </c>
      <c r="T3" s="848">
        <v>76</v>
      </c>
      <c r="U3" s="848">
        <v>78</v>
      </c>
      <c r="V3" s="848">
        <v>79</v>
      </c>
      <c r="W3" s="848">
        <v>79</v>
      </c>
      <c r="X3" s="848">
        <v>79</v>
      </c>
      <c r="Y3" s="848">
        <v>79</v>
      </c>
      <c r="Z3" s="848">
        <v>80</v>
      </c>
      <c r="AA3" s="848">
        <v>81</v>
      </c>
      <c r="AB3" s="848">
        <v>81</v>
      </c>
    </row>
    <row r="4" spans="1:28">
      <c r="A4" s="969" t="s">
        <v>310</v>
      </c>
      <c r="B4" s="848">
        <v>20</v>
      </c>
      <c r="C4" s="848">
        <v>19</v>
      </c>
      <c r="D4" s="848">
        <v>20</v>
      </c>
      <c r="E4" s="848">
        <v>21</v>
      </c>
      <c r="F4" s="848">
        <v>20</v>
      </c>
      <c r="G4" s="848">
        <v>20</v>
      </c>
      <c r="H4" s="848">
        <v>20</v>
      </c>
      <c r="I4" s="848">
        <v>20</v>
      </c>
      <c r="J4" s="848">
        <v>20</v>
      </c>
      <c r="K4" s="848">
        <v>20</v>
      </c>
      <c r="L4" s="848">
        <v>20</v>
      </c>
      <c r="M4" s="848">
        <v>20</v>
      </c>
      <c r="N4" s="848">
        <v>20</v>
      </c>
      <c r="O4" s="848">
        <v>21</v>
      </c>
      <c r="P4" s="848">
        <v>21</v>
      </c>
      <c r="Q4" s="848">
        <v>21</v>
      </c>
      <c r="R4" s="848">
        <v>21</v>
      </c>
      <c r="S4" s="848">
        <v>21</v>
      </c>
      <c r="T4" s="848">
        <v>21</v>
      </c>
      <c r="U4" s="848">
        <v>21</v>
      </c>
      <c r="V4" s="848">
        <v>20</v>
      </c>
      <c r="W4" s="848">
        <v>20</v>
      </c>
      <c r="X4" s="848">
        <v>20</v>
      </c>
      <c r="Y4" s="848">
        <v>20</v>
      </c>
      <c r="Z4" s="848">
        <v>20</v>
      </c>
      <c r="AA4" s="848">
        <v>20</v>
      </c>
      <c r="AB4" s="848">
        <v>20</v>
      </c>
    </row>
    <row r="5" spans="1:28">
      <c r="A5" s="969" t="s">
        <v>311</v>
      </c>
      <c r="B5" s="971">
        <v>28</v>
      </c>
      <c r="C5" s="971">
        <v>28</v>
      </c>
      <c r="D5" s="971">
        <v>28</v>
      </c>
      <c r="E5" s="971">
        <v>28</v>
      </c>
      <c r="F5" s="971">
        <v>30</v>
      </c>
      <c r="G5" s="971">
        <v>32</v>
      </c>
      <c r="H5" s="971">
        <v>32</v>
      </c>
      <c r="I5" s="971">
        <v>33</v>
      </c>
      <c r="J5" s="971">
        <v>33</v>
      </c>
      <c r="K5" s="971">
        <v>35</v>
      </c>
      <c r="L5" s="971">
        <v>36</v>
      </c>
      <c r="M5" s="971">
        <v>36</v>
      </c>
      <c r="N5" s="971">
        <v>37</v>
      </c>
      <c r="O5" s="971">
        <v>38</v>
      </c>
      <c r="P5" s="971">
        <v>38</v>
      </c>
      <c r="Q5" s="848">
        <v>38</v>
      </c>
      <c r="R5" s="848">
        <v>38</v>
      </c>
      <c r="S5" s="848">
        <v>39</v>
      </c>
      <c r="T5" s="848">
        <v>40</v>
      </c>
      <c r="U5" s="848">
        <v>42</v>
      </c>
      <c r="V5" s="848">
        <v>42</v>
      </c>
      <c r="W5" s="848">
        <v>42</v>
      </c>
      <c r="X5" s="848">
        <v>42</v>
      </c>
      <c r="Y5" s="848">
        <v>42</v>
      </c>
      <c r="Z5" s="848">
        <v>45</v>
      </c>
      <c r="AA5" s="848">
        <v>46</v>
      </c>
      <c r="AB5" s="848">
        <v>46</v>
      </c>
    </row>
    <row r="6" spans="1:28">
      <c r="A6" s="973" t="s">
        <v>16</v>
      </c>
      <c r="B6" s="972">
        <f t="shared" ref="B6:N6" si="0">SUM(B2:B5)</f>
        <v>200</v>
      </c>
      <c r="C6" s="972">
        <f t="shared" si="0"/>
        <v>198</v>
      </c>
      <c r="D6" s="972">
        <f t="shared" si="0"/>
        <v>196</v>
      </c>
      <c r="E6" s="972">
        <f t="shared" si="0"/>
        <v>196</v>
      </c>
      <c r="F6" s="972">
        <f t="shared" si="0"/>
        <v>197</v>
      </c>
      <c r="G6" s="972">
        <f t="shared" si="0"/>
        <v>193</v>
      </c>
      <c r="H6" s="972">
        <f t="shared" si="0"/>
        <v>195</v>
      </c>
      <c r="I6" s="972">
        <f t="shared" si="0"/>
        <v>197</v>
      </c>
      <c r="J6" s="972">
        <f t="shared" si="0"/>
        <v>197</v>
      </c>
      <c r="K6" s="972">
        <f t="shared" si="0"/>
        <v>197</v>
      </c>
      <c r="L6" s="972">
        <f t="shared" si="0"/>
        <v>199</v>
      </c>
      <c r="M6" s="972">
        <f t="shared" si="0"/>
        <v>200</v>
      </c>
      <c r="N6" s="972">
        <f t="shared" si="0"/>
        <v>200</v>
      </c>
      <c r="O6" s="972">
        <v>201</v>
      </c>
      <c r="P6" s="972">
        <v>201</v>
      </c>
      <c r="Q6" s="972">
        <v>200</v>
      </c>
      <c r="R6" s="972">
        <v>200</v>
      </c>
      <c r="S6" s="972">
        <v>200</v>
      </c>
      <c r="T6" s="972">
        <v>202</v>
      </c>
      <c r="U6" s="972">
        <v>206</v>
      </c>
      <c r="V6" s="972">
        <v>207</v>
      </c>
      <c r="W6" s="972">
        <v>207</v>
      </c>
      <c r="X6" s="972">
        <f>SUM(X2:X5)</f>
        <v>207</v>
      </c>
      <c r="Y6" s="972">
        <f>SUM(Y2:Y5)</f>
        <v>207</v>
      </c>
      <c r="Z6" s="972">
        <f>SUM(Z2:Z5)</f>
        <v>211</v>
      </c>
      <c r="AA6" s="972">
        <f>SUM(AA2:AA5)</f>
        <v>213</v>
      </c>
      <c r="AB6" s="972">
        <f>SUM(AB2:AB5)</f>
        <v>214</v>
      </c>
    </row>
    <row r="8" spans="1:28" ht="23.25" customHeight="1">
      <c r="A8" s="965"/>
      <c r="B8" s="1464" t="s">
        <v>458</v>
      </c>
      <c r="C8" s="1464"/>
      <c r="D8" s="1464" t="s">
        <v>2776</v>
      </c>
      <c r="E8" s="1464"/>
      <c r="F8" s="1464"/>
      <c r="G8" s="1464" t="s">
        <v>2520</v>
      </c>
      <c r="H8" s="1464"/>
      <c r="I8" s="1464"/>
    </row>
    <row r="9" spans="1:28" ht="27" customHeight="1">
      <c r="A9" s="966" t="s">
        <v>463</v>
      </c>
      <c r="B9" s="966" t="s">
        <v>2519</v>
      </c>
      <c r="C9" s="966" t="s">
        <v>2299</v>
      </c>
      <c r="D9" s="966" t="s">
        <v>51</v>
      </c>
      <c r="E9" s="966" t="s">
        <v>50</v>
      </c>
      <c r="F9" s="966" t="s">
        <v>1137</v>
      </c>
      <c r="G9" s="966" t="s">
        <v>51</v>
      </c>
      <c r="H9" s="966" t="s">
        <v>50</v>
      </c>
      <c r="I9" s="966" t="s">
        <v>1137</v>
      </c>
    </row>
    <row r="10" spans="1:28" ht="17.25" customHeight="1">
      <c r="A10" s="165" t="s">
        <v>312</v>
      </c>
      <c r="B10" s="974">
        <v>81</v>
      </c>
      <c r="C10" s="974">
        <v>80</v>
      </c>
      <c r="D10" s="967">
        <v>2726695</v>
      </c>
      <c r="E10" s="967">
        <v>5819</v>
      </c>
      <c r="F10" s="967">
        <f>D10+E10</f>
        <v>2732514</v>
      </c>
      <c r="G10" s="967">
        <v>2443929</v>
      </c>
      <c r="H10" s="967">
        <v>5140</v>
      </c>
      <c r="I10" s="967">
        <f>G10+H10</f>
        <v>2449069</v>
      </c>
    </row>
    <row r="11" spans="1:28" ht="17.25" customHeight="1">
      <c r="A11" s="165" t="s">
        <v>462</v>
      </c>
      <c r="B11" s="974">
        <v>20</v>
      </c>
      <c r="C11" s="974">
        <v>20</v>
      </c>
      <c r="D11" s="967">
        <v>21917</v>
      </c>
      <c r="E11" s="967">
        <v>223</v>
      </c>
      <c r="F11" s="967">
        <f t="shared" ref="F11:F13" si="1">D11+E11</f>
        <v>22140</v>
      </c>
      <c r="G11" s="967">
        <v>14857</v>
      </c>
      <c r="H11" s="967">
        <v>205</v>
      </c>
      <c r="I11" s="967">
        <f t="shared" ref="I11:I13" si="2">G11+H11</f>
        <v>15062</v>
      </c>
    </row>
    <row r="12" spans="1:28" ht="17.25" customHeight="1">
      <c r="A12" s="165" t="s">
        <v>15</v>
      </c>
      <c r="B12" s="974">
        <v>66</v>
      </c>
      <c r="C12" s="974">
        <v>66</v>
      </c>
      <c r="D12" s="967">
        <v>195330</v>
      </c>
      <c r="E12" s="967">
        <v>1189</v>
      </c>
      <c r="F12" s="967">
        <f t="shared" si="1"/>
        <v>196519</v>
      </c>
      <c r="G12" s="967">
        <v>70962</v>
      </c>
      <c r="H12" s="967">
        <v>878</v>
      </c>
      <c r="I12" s="967">
        <f t="shared" si="2"/>
        <v>71840</v>
      </c>
    </row>
    <row r="13" spans="1:28" ht="17.25">
      <c r="A13" s="165" t="s">
        <v>314</v>
      </c>
      <c r="B13" s="974">
        <v>46</v>
      </c>
      <c r="C13" s="974">
        <v>45</v>
      </c>
      <c r="D13" s="967">
        <v>0</v>
      </c>
      <c r="E13" s="967">
        <v>254</v>
      </c>
      <c r="F13" s="967">
        <f t="shared" si="1"/>
        <v>254</v>
      </c>
      <c r="G13" s="967">
        <v>0</v>
      </c>
      <c r="H13" s="967">
        <v>241</v>
      </c>
      <c r="I13" s="967">
        <f t="shared" si="2"/>
        <v>241</v>
      </c>
    </row>
    <row r="14" spans="1:28" ht="18">
      <c r="A14" s="166" t="s">
        <v>177</v>
      </c>
      <c r="B14" s="975">
        <f t="shared" ref="B14:I14" si="3">SUM(B10:B13)</f>
        <v>213</v>
      </c>
      <c r="C14" s="975">
        <f t="shared" si="3"/>
        <v>211</v>
      </c>
      <c r="D14" s="968">
        <f t="shared" si="3"/>
        <v>2943942</v>
      </c>
      <c r="E14" s="968">
        <f t="shared" si="3"/>
        <v>7485</v>
      </c>
      <c r="F14" s="968">
        <f t="shared" si="3"/>
        <v>2951427</v>
      </c>
      <c r="G14" s="968">
        <f t="shared" si="3"/>
        <v>2529748</v>
      </c>
      <c r="H14" s="968">
        <f t="shared" si="3"/>
        <v>6464</v>
      </c>
      <c r="I14" s="968">
        <f t="shared" si="3"/>
        <v>2536212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M9"/>
  <sheetViews>
    <sheetView rightToLeft="1" workbookViewId="0">
      <pane xSplit="1" topLeftCell="B1" activePane="topRight" state="frozen"/>
      <selection pane="topRight" activeCell="A10" sqref="A10"/>
    </sheetView>
  </sheetViews>
  <sheetFormatPr defaultColWidth="9.140625" defaultRowHeight="15"/>
  <cols>
    <col min="1" max="1" width="31.5703125" style="83" bestFit="1" customWidth="1"/>
    <col min="2" max="37" width="9.42578125" style="83" customWidth="1"/>
    <col min="38" max="16384" width="9.140625" style="83"/>
  </cols>
  <sheetData>
    <row r="1" spans="1:39">
      <c r="A1" s="976"/>
      <c r="B1" s="970" t="s">
        <v>315</v>
      </c>
      <c r="C1" s="970" t="s">
        <v>316</v>
      </c>
      <c r="D1" s="970" t="s">
        <v>317</v>
      </c>
      <c r="E1" s="970" t="s">
        <v>318</v>
      </c>
      <c r="F1" s="970" t="s">
        <v>319</v>
      </c>
      <c r="G1" s="970" t="s">
        <v>320</v>
      </c>
      <c r="H1" s="970" t="s">
        <v>321</v>
      </c>
      <c r="I1" s="970" t="s">
        <v>322</v>
      </c>
      <c r="J1" s="970" t="s">
        <v>323</v>
      </c>
      <c r="K1" s="970" t="s">
        <v>324</v>
      </c>
      <c r="L1" s="970" t="s">
        <v>325</v>
      </c>
      <c r="M1" s="970" t="s">
        <v>296</v>
      </c>
      <c r="N1" s="970" t="s">
        <v>297</v>
      </c>
      <c r="O1" s="970" t="s">
        <v>298</v>
      </c>
      <c r="P1" s="970" t="s">
        <v>299</v>
      </c>
      <c r="Q1" s="970" t="s">
        <v>300</v>
      </c>
      <c r="R1" s="970" t="s">
        <v>301</v>
      </c>
      <c r="S1" s="970" t="s">
        <v>302</v>
      </c>
      <c r="T1" s="970" t="s">
        <v>303</v>
      </c>
      <c r="U1" s="970" t="s">
        <v>304</v>
      </c>
      <c r="V1" s="970" t="s">
        <v>305</v>
      </c>
      <c r="W1" s="970" t="s">
        <v>306</v>
      </c>
      <c r="X1" s="970" t="s">
        <v>307</v>
      </c>
      <c r="Y1" s="970" t="s">
        <v>282</v>
      </c>
      <c r="Z1" s="970" t="s">
        <v>2521</v>
      </c>
      <c r="AA1" s="970" t="s">
        <v>1541</v>
      </c>
      <c r="AB1" s="970" t="s">
        <v>1628</v>
      </c>
      <c r="AC1" s="970" t="s">
        <v>1633</v>
      </c>
      <c r="AD1" s="970" t="s">
        <v>1723</v>
      </c>
      <c r="AE1" s="970" t="s">
        <v>1746</v>
      </c>
      <c r="AF1" s="970" t="s">
        <v>1811</v>
      </c>
      <c r="AG1" s="970" t="s">
        <v>1943</v>
      </c>
      <c r="AH1" s="970" t="s">
        <v>1986</v>
      </c>
      <c r="AI1" s="970" t="s">
        <v>1952</v>
      </c>
      <c r="AJ1" s="970" t="s">
        <v>2131</v>
      </c>
      <c r="AK1" s="970" t="s">
        <v>2298</v>
      </c>
      <c r="AL1" s="970" t="s">
        <v>2518</v>
      </c>
      <c r="AM1" s="970" t="s">
        <v>2775</v>
      </c>
    </row>
    <row r="2" spans="1:39" s="978" customFormat="1">
      <c r="A2" s="557" t="s">
        <v>326</v>
      </c>
      <c r="B2" s="977">
        <v>17731879.169091009</v>
      </c>
      <c r="C2" s="977">
        <v>17474221.738578003</v>
      </c>
      <c r="D2" s="977">
        <v>17388700.845830005</v>
      </c>
      <c r="E2" s="977">
        <v>7801620.0046159942</v>
      </c>
      <c r="F2" s="977">
        <v>7857117.7057149997</v>
      </c>
      <c r="G2" s="977">
        <v>8141338.0850690017</v>
      </c>
      <c r="H2" s="977">
        <v>7897557.9982270012</v>
      </c>
      <c r="I2" s="977">
        <v>8024848.2565930001</v>
      </c>
      <c r="J2" s="977">
        <v>8351905.8379749991</v>
      </c>
      <c r="K2" s="977">
        <v>8667304.4478599969</v>
      </c>
      <c r="L2" s="977">
        <v>8600458.3302260023</v>
      </c>
      <c r="M2" s="977">
        <v>8338.8727354969997</v>
      </c>
      <c r="N2" s="977">
        <v>8114.3348209980004</v>
      </c>
      <c r="O2" s="977">
        <v>7901.7150517770006</v>
      </c>
      <c r="P2" s="977">
        <v>9270.8370471490034</v>
      </c>
      <c r="Q2" s="977">
        <v>9524.418098477001</v>
      </c>
      <c r="R2" s="977">
        <v>12525.208425026005</v>
      </c>
      <c r="S2" s="977">
        <v>16127.015396641993</v>
      </c>
      <c r="T2" s="977">
        <v>19988.164914720008</v>
      </c>
      <c r="U2" s="977">
        <v>18194.55423392501</v>
      </c>
      <c r="V2" s="977">
        <v>15642.436076713004</v>
      </c>
      <c r="W2" s="977">
        <v>16130.964210549004</v>
      </c>
      <c r="X2" s="977">
        <v>15384.784958202999</v>
      </c>
      <c r="Y2" s="977">
        <v>18201.523599274002</v>
      </c>
      <c r="Z2" s="977">
        <v>21081</v>
      </c>
      <c r="AA2" s="977">
        <v>22922</v>
      </c>
      <c r="AB2" s="977">
        <v>26880</v>
      </c>
      <c r="AC2" s="977">
        <v>29878</v>
      </c>
      <c r="AD2" s="977">
        <v>32916</v>
      </c>
      <c r="AE2" s="977">
        <v>39784</v>
      </c>
      <c r="AF2" s="977">
        <v>40067</v>
      </c>
      <c r="AG2" s="977">
        <v>40301</v>
      </c>
      <c r="AH2" s="977">
        <v>49725</v>
      </c>
      <c r="AI2" s="977">
        <v>60677</v>
      </c>
      <c r="AJ2" s="977">
        <v>79684</v>
      </c>
      <c r="AK2" s="977">
        <v>102771</v>
      </c>
      <c r="AL2" s="977">
        <v>149237</v>
      </c>
      <c r="AM2" s="977">
        <v>250883</v>
      </c>
    </row>
    <row r="3" spans="1:39" s="978" customFormat="1">
      <c r="A3" s="557" t="s">
        <v>327</v>
      </c>
      <c r="B3" s="977">
        <v>1305709838.7276196</v>
      </c>
      <c r="C3" s="977">
        <v>1302575815.1702788</v>
      </c>
      <c r="D3" s="977">
        <v>1298213327.543704</v>
      </c>
      <c r="E3" s="977">
        <v>1271817252.5741477</v>
      </c>
      <c r="F3" s="977">
        <v>1270592556.041599</v>
      </c>
      <c r="G3" s="977">
        <v>1346205621.6946554</v>
      </c>
      <c r="H3" s="977">
        <v>1477578163.3560557</v>
      </c>
      <c r="I3" s="977">
        <v>1546474847.120791</v>
      </c>
      <c r="J3" s="977">
        <v>1561283876.1245947</v>
      </c>
      <c r="K3" s="977">
        <v>1560917511.7386191</v>
      </c>
      <c r="L3" s="977">
        <v>1504165321.0231848</v>
      </c>
      <c r="M3" s="977">
        <v>1435040.0844028555</v>
      </c>
      <c r="N3" s="977">
        <v>1465562.7234586433</v>
      </c>
      <c r="O3" s="977">
        <v>1468554.0938118156</v>
      </c>
      <c r="P3" s="977">
        <v>1460029.3279838066</v>
      </c>
      <c r="Q3" s="977">
        <v>1445866.4393690934</v>
      </c>
      <c r="R3" s="977">
        <v>1420875.5587274164</v>
      </c>
      <c r="S3" s="977">
        <v>1359969.407892178</v>
      </c>
      <c r="T3" s="977">
        <v>1362204.7151734983</v>
      </c>
      <c r="U3" s="977">
        <v>1385202.1421966625</v>
      </c>
      <c r="V3" s="977">
        <v>1410446.5719497243</v>
      </c>
      <c r="W3" s="977">
        <v>1442480.129653313</v>
      </c>
      <c r="X3" s="977">
        <v>1466569.4725739178</v>
      </c>
      <c r="Y3" s="977">
        <v>1485604.1815619604</v>
      </c>
      <c r="Z3" s="977">
        <v>1500393</v>
      </c>
      <c r="AA3" s="977">
        <v>1478537</v>
      </c>
      <c r="AB3" s="977">
        <v>1496374</v>
      </c>
      <c r="AC3" s="977">
        <v>1520448</v>
      </c>
      <c r="AD3" s="977">
        <v>1574223</v>
      </c>
      <c r="AE3" s="977">
        <v>1616268</v>
      </c>
      <c r="AF3" s="977">
        <v>1677189</v>
      </c>
      <c r="AG3" s="977">
        <v>1699148</v>
      </c>
      <c r="AH3" s="977">
        <v>1736912</v>
      </c>
      <c r="AI3" s="977">
        <v>1760412</v>
      </c>
      <c r="AJ3" s="977">
        <v>1765334</v>
      </c>
      <c r="AK3" s="977">
        <v>1832835</v>
      </c>
      <c r="AL3" s="977">
        <v>1925934</v>
      </c>
      <c r="AM3" s="977">
        <v>2020779</v>
      </c>
    </row>
    <row r="4" spans="1:39" s="978" customFormat="1">
      <c r="A4" s="557" t="s">
        <v>328</v>
      </c>
      <c r="B4" s="977">
        <v>9082086.8274370003</v>
      </c>
      <c r="C4" s="977">
        <v>8444271.6604590006</v>
      </c>
      <c r="D4" s="977">
        <v>7786306.9670840008</v>
      </c>
      <c r="E4" s="977">
        <v>7895423.2746239994</v>
      </c>
      <c r="F4" s="977">
        <v>7987463.0452459995</v>
      </c>
      <c r="G4" s="977">
        <v>6770389.645451</v>
      </c>
      <c r="H4" s="977">
        <v>7274105.2776839994</v>
      </c>
      <c r="I4" s="977">
        <v>6508008.8443659991</v>
      </c>
      <c r="J4" s="977">
        <v>9069109.5521099996</v>
      </c>
      <c r="K4" s="977">
        <v>10446556.289171999</v>
      </c>
      <c r="L4" s="977">
        <v>11511687.645783</v>
      </c>
      <c r="M4" s="977">
        <v>9385.0880130209989</v>
      </c>
      <c r="N4" s="977">
        <v>8912.601621971</v>
      </c>
      <c r="O4" s="977">
        <v>8916.6253575460014</v>
      </c>
      <c r="P4" s="977">
        <v>9405.8590003249992</v>
      </c>
      <c r="Q4" s="977">
        <v>7414.7250852979996</v>
      </c>
      <c r="R4" s="977">
        <v>8054.6024672030007</v>
      </c>
      <c r="S4" s="977">
        <v>8720.2280163270007</v>
      </c>
      <c r="T4" s="977">
        <v>9578.0501895009984</v>
      </c>
      <c r="U4" s="977">
        <v>7949.4056640359995</v>
      </c>
      <c r="V4" s="977">
        <v>6221.6570265030005</v>
      </c>
      <c r="W4" s="977">
        <v>6099.7213193510006</v>
      </c>
      <c r="X4" s="977">
        <v>5834.2544195519995</v>
      </c>
      <c r="Y4" s="977">
        <v>5252.0566620480004</v>
      </c>
      <c r="Z4" s="977">
        <v>5795</v>
      </c>
      <c r="AA4" s="977">
        <v>6542</v>
      </c>
      <c r="AB4" s="977">
        <v>7087</v>
      </c>
      <c r="AC4" s="977">
        <v>10352</v>
      </c>
      <c r="AD4" s="977">
        <v>12578</v>
      </c>
      <c r="AE4" s="977">
        <v>13181</v>
      </c>
      <c r="AF4" s="977">
        <v>12047</v>
      </c>
      <c r="AG4" s="977">
        <v>11639</v>
      </c>
      <c r="AH4" s="977">
        <v>12642</v>
      </c>
      <c r="AI4" s="977">
        <v>13522</v>
      </c>
      <c r="AJ4" s="977">
        <v>14447</v>
      </c>
      <c r="AK4" s="977">
        <v>13204</v>
      </c>
      <c r="AL4" s="977">
        <v>16999</v>
      </c>
      <c r="AM4" s="977">
        <v>23998</v>
      </c>
    </row>
    <row r="5" spans="1:39" s="978" customFormat="1">
      <c r="A5" s="973" t="s">
        <v>16</v>
      </c>
      <c r="B5" s="979">
        <f t="shared" ref="B5:AI5" si="0">SUM(B2:B4)</f>
        <v>1332523804.7241476</v>
      </c>
      <c r="C5" s="979">
        <f t="shared" si="0"/>
        <v>1328494308.5693159</v>
      </c>
      <c r="D5" s="979">
        <f t="shared" si="0"/>
        <v>1323388335.3566179</v>
      </c>
      <c r="E5" s="979">
        <f t="shared" si="0"/>
        <v>1287514295.8533878</v>
      </c>
      <c r="F5" s="979">
        <f t="shared" si="0"/>
        <v>1286437136.7925599</v>
      </c>
      <c r="G5" s="979">
        <f t="shared" si="0"/>
        <v>1361117349.4251754</v>
      </c>
      <c r="H5" s="979">
        <f t="shared" si="0"/>
        <v>1492749826.6319668</v>
      </c>
      <c r="I5" s="979">
        <f t="shared" si="0"/>
        <v>1561007704.22175</v>
      </c>
      <c r="J5" s="979">
        <f t="shared" si="0"/>
        <v>1578704891.5146797</v>
      </c>
      <c r="K5" s="979">
        <f t="shared" si="0"/>
        <v>1580031372.475651</v>
      </c>
      <c r="L5" s="979">
        <f t="shared" si="0"/>
        <v>1524277466.9991937</v>
      </c>
      <c r="M5" s="979">
        <f t="shared" si="0"/>
        <v>1452764.0451513736</v>
      </c>
      <c r="N5" s="979">
        <f t="shared" si="0"/>
        <v>1482589.6599016122</v>
      </c>
      <c r="O5" s="979">
        <f t="shared" si="0"/>
        <v>1485372.4342211385</v>
      </c>
      <c r="P5" s="979">
        <f t="shared" si="0"/>
        <v>1478706.0240312805</v>
      </c>
      <c r="Q5" s="979">
        <f t="shared" si="0"/>
        <v>1462805.5825528684</v>
      </c>
      <c r="R5" s="979">
        <f t="shared" si="0"/>
        <v>1441455.3696196454</v>
      </c>
      <c r="S5" s="979">
        <f t="shared" si="0"/>
        <v>1384816.651305147</v>
      </c>
      <c r="T5" s="979">
        <f t="shared" si="0"/>
        <v>1391770.9302777192</v>
      </c>
      <c r="U5" s="979">
        <f t="shared" si="0"/>
        <v>1411346.1020946235</v>
      </c>
      <c r="V5" s="979">
        <f t="shared" si="0"/>
        <v>1432310.6650529404</v>
      </c>
      <c r="W5" s="979">
        <f t="shared" si="0"/>
        <v>1464710.815183213</v>
      </c>
      <c r="X5" s="979">
        <f t="shared" si="0"/>
        <v>1487788.5119516728</v>
      </c>
      <c r="Y5" s="979">
        <f t="shared" si="0"/>
        <v>1509057.7618232823</v>
      </c>
      <c r="Z5" s="979">
        <f t="shared" si="0"/>
        <v>1527269</v>
      </c>
      <c r="AA5" s="979">
        <f t="shared" si="0"/>
        <v>1508001</v>
      </c>
      <c r="AB5" s="979">
        <f t="shared" si="0"/>
        <v>1530341</v>
      </c>
      <c r="AC5" s="979">
        <f t="shared" si="0"/>
        <v>1560678</v>
      </c>
      <c r="AD5" s="979">
        <f t="shared" si="0"/>
        <v>1619717</v>
      </c>
      <c r="AE5" s="979">
        <f t="shared" si="0"/>
        <v>1669233</v>
      </c>
      <c r="AF5" s="979">
        <f t="shared" si="0"/>
        <v>1729303</v>
      </c>
      <c r="AG5" s="979">
        <f t="shared" si="0"/>
        <v>1751088</v>
      </c>
      <c r="AH5" s="979">
        <f t="shared" si="0"/>
        <v>1799279</v>
      </c>
      <c r="AI5" s="979">
        <f t="shared" si="0"/>
        <v>1834611</v>
      </c>
      <c r="AJ5" s="979">
        <f>SUM(AJ2:AJ4)</f>
        <v>1859465</v>
      </c>
      <c r="AK5" s="979">
        <f>SUM(AK2:AK4)</f>
        <v>1948810</v>
      </c>
      <c r="AL5" s="979">
        <f>SUM(AL2:AL4)</f>
        <v>2092170</v>
      </c>
      <c r="AM5" s="979">
        <f>SUM(AM2:AM4)</f>
        <v>2295660</v>
      </c>
    </row>
    <row r="6" spans="1:39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</row>
    <row r="7" spans="1:39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</row>
    <row r="8" spans="1:39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</row>
    <row r="9" spans="1:39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34"/>
  <sheetViews>
    <sheetView rightToLeft="1" workbookViewId="0">
      <selection activeCell="K2" sqref="K2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</cols>
  <sheetData>
    <row r="1" spans="1:31" s="1150" customFormat="1" ht="27" customHeight="1">
      <c r="A1" s="1468" t="s">
        <v>1805</v>
      </c>
      <c r="B1" s="1465" t="s">
        <v>1586</v>
      </c>
      <c r="C1" s="1465"/>
      <c r="D1" s="1465" t="s">
        <v>1575</v>
      </c>
      <c r="E1" s="1465"/>
      <c r="F1" s="1465" t="s">
        <v>1576</v>
      </c>
      <c r="G1" s="1465"/>
      <c r="H1" s="1465" t="s">
        <v>1803</v>
      </c>
      <c r="I1" s="1465"/>
      <c r="J1" s="1465" t="s">
        <v>1802</v>
      </c>
      <c r="K1" s="1465"/>
      <c r="L1" s="1465" t="s">
        <v>1801</v>
      </c>
      <c r="M1" s="1465"/>
      <c r="N1" s="1465" t="s">
        <v>1793</v>
      </c>
      <c r="O1" s="1465"/>
      <c r="P1" s="1465" t="s">
        <v>1792</v>
      </c>
      <c r="Q1" s="1465"/>
      <c r="R1" s="1465" t="s">
        <v>1903</v>
      </c>
      <c r="S1" s="1465"/>
      <c r="T1" s="1465" t="s">
        <v>1946</v>
      </c>
      <c r="U1" s="1465"/>
      <c r="V1" s="1465" t="s">
        <v>1990</v>
      </c>
      <c r="W1" s="1465"/>
      <c r="X1" s="1465" t="s">
        <v>2027</v>
      </c>
      <c r="Y1" s="1465"/>
      <c r="Z1" s="1465" t="s">
        <v>2151</v>
      </c>
      <c r="AA1" s="1465"/>
      <c r="AB1" s="1465" t="s">
        <v>2326</v>
      </c>
      <c r="AC1" s="1465"/>
      <c r="AD1" s="1465" t="s">
        <v>2549</v>
      </c>
      <c r="AE1" s="1465"/>
    </row>
    <row r="2" spans="1:31" ht="39">
      <c r="A2" s="1468"/>
      <c r="B2" s="936" t="s">
        <v>1577</v>
      </c>
      <c r="C2" s="936" t="s">
        <v>1578</v>
      </c>
      <c r="D2" s="936" t="s">
        <v>1577</v>
      </c>
      <c r="E2" s="936" t="s">
        <v>1578</v>
      </c>
      <c r="F2" s="936" t="s">
        <v>1577</v>
      </c>
      <c r="G2" s="936" t="s">
        <v>1578</v>
      </c>
      <c r="H2" s="936" t="s">
        <v>1577</v>
      </c>
      <c r="I2" s="936" t="s">
        <v>1578</v>
      </c>
      <c r="J2" s="936" t="s">
        <v>1577</v>
      </c>
      <c r="K2" s="936" t="s">
        <v>1578</v>
      </c>
      <c r="L2" s="936" t="s">
        <v>1577</v>
      </c>
      <c r="M2" s="936" t="s">
        <v>1578</v>
      </c>
      <c r="N2" s="936" t="s">
        <v>1577</v>
      </c>
      <c r="O2" s="936" t="s">
        <v>1578</v>
      </c>
      <c r="P2" s="936" t="s">
        <v>1577</v>
      </c>
      <c r="Q2" s="936" t="s">
        <v>1578</v>
      </c>
      <c r="R2" s="936" t="s">
        <v>1577</v>
      </c>
      <c r="S2" s="936" t="s">
        <v>1578</v>
      </c>
      <c r="T2" s="936" t="s">
        <v>1577</v>
      </c>
      <c r="U2" s="936" t="s">
        <v>1578</v>
      </c>
      <c r="V2" s="936" t="s">
        <v>1577</v>
      </c>
      <c r="W2" s="936" t="s">
        <v>1578</v>
      </c>
      <c r="X2" s="936" t="s">
        <v>1577</v>
      </c>
      <c r="Y2" s="936" t="s">
        <v>1578</v>
      </c>
      <c r="Z2" s="936" t="s">
        <v>1577</v>
      </c>
      <c r="AA2" s="936" t="s">
        <v>1578</v>
      </c>
      <c r="AB2" s="936" t="s">
        <v>1577</v>
      </c>
      <c r="AC2" s="936" t="s">
        <v>1578</v>
      </c>
      <c r="AD2" s="936" t="s">
        <v>1577</v>
      </c>
      <c r="AE2" s="936" t="s">
        <v>1578</v>
      </c>
    </row>
    <row r="3" spans="1:31" ht="17.45" customHeight="1">
      <c r="A3" s="1468"/>
      <c r="B3" s="937" t="s">
        <v>1579</v>
      </c>
      <c r="C3" s="937" t="s">
        <v>1580</v>
      </c>
      <c r="D3" s="937" t="s">
        <v>1579</v>
      </c>
      <c r="E3" s="937" t="s">
        <v>1580</v>
      </c>
      <c r="F3" s="937" t="s">
        <v>1579</v>
      </c>
      <c r="G3" s="937" t="s">
        <v>1580</v>
      </c>
      <c r="H3" s="937" t="s">
        <v>1579</v>
      </c>
      <c r="I3" s="937" t="s">
        <v>1580</v>
      </c>
      <c r="J3" s="937" t="s">
        <v>1579</v>
      </c>
      <c r="K3" s="937" t="s">
        <v>1580</v>
      </c>
      <c r="L3" s="937" t="s">
        <v>1579</v>
      </c>
      <c r="M3" s="937" t="s">
        <v>1580</v>
      </c>
      <c r="N3" s="937" t="s">
        <v>1579</v>
      </c>
      <c r="O3" s="937" t="s">
        <v>1580</v>
      </c>
      <c r="P3" s="937" t="s">
        <v>1579</v>
      </c>
      <c r="Q3" s="937" t="s">
        <v>1580</v>
      </c>
      <c r="R3" s="937" t="s">
        <v>1579</v>
      </c>
      <c r="S3" s="937" t="s">
        <v>1580</v>
      </c>
      <c r="T3" s="937" t="s">
        <v>1579</v>
      </c>
      <c r="U3" s="937" t="s">
        <v>1580</v>
      </c>
      <c r="V3" s="937" t="s">
        <v>1579</v>
      </c>
      <c r="W3" s="937" t="s">
        <v>1580</v>
      </c>
      <c r="X3" s="937" t="s">
        <v>1579</v>
      </c>
      <c r="Y3" s="937" t="s">
        <v>1580</v>
      </c>
      <c r="Z3" s="937" t="s">
        <v>1579</v>
      </c>
      <c r="AA3" s="937" t="s">
        <v>1580</v>
      </c>
      <c r="AB3" s="937" t="s">
        <v>1579</v>
      </c>
      <c r="AC3" s="937" t="s">
        <v>1580</v>
      </c>
      <c r="AD3" s="937" t="s">
        <v>1579</v>
      </c>
      <c r="AE3" s="937" t="s">
        <v>1580</v>
      </c>
    </row>
    <row r="4" spans="1:31" ht="17.45" customHeight="1">
      <c r="A4" s="934" t="s">
        <v>1804</v>
      </c>
      <c r="B4" s="935"/>
      <c r="C4" s="935"/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>
        <v>25000</v>
      </c>
      <c r="U4" s="935">
        <v>82</v>
      </c>
      <c r="V4" s="935">
        <v>39000</v>
      </c>
      <c r="W4" s="935">
        <v>453</v>
      </c>
      <c r="X4" s="935">
        <v>39000</v>
      </c>
      <c r="Y4" s="935">
        <v>453</v>
      </c>
      <c r="Z4" s="935">
        <v>0</v>
      </c>
      <c r="AA4" s="935">
        <v>0</v>
      </c>
      <c r="AB4" s="935">
        <v>40000</v>
      </c>
      <c r="AC4" s="935">
        <v>960</v>
      </c>
      <c r="AD4" s="935">
        <v>110600</v>
      </c>
      <c r="AE4" s="935">
        <v>1822</v>
      </c>
    </row>
    <row r="5" spans="1:31" ht="17.45" customHeight="1">
      <c r="A5" s="934" t="s">
        <v>1581</v>
      </c>
      <c r="B5" s="935"/>
      <c r="C5" s="935">
        <v>1</v>
      </c>
      <c r="D5" s="935">
        <v>1700</v>
      </c>
      <c r="E5" s="935">
        <v>42</v>
      </c>
      <c r="F5" s="935">
        <v>2090</v>
      </c>
      <c r="G5" s="935">
        <v>50</v>
      </c>
      <c r="H5" s="935">
        <v>4051</v>
      </c>
      <c r="I5" s="935">
        <v>92</v>
      </c>
      <c r="J5" s="935">
        <v>4051</v>
      </c>
      <c r="K5" s="935">
        <v>94</v>
      </c>
      <c r="L5" s="935">
        <v>4051</v>
      </c>
      <c r="M5" s="935">
        <v>94</v>
      </c>
      <c r="N5" s="935">
        <v>4051</v>
      </c>
      <c r="O5" s="935">
        <v>94</v>
      </c>
      <c r="P5" s="935">
        <v>4051</v>
      </c>
      <c r="Q5" s="935">
        <v>94</v>
      </c>
      <c r="R5" s="935">
        <v>4051</v>
      </c>
      <c r="S5" s="935">
        <v>94</v>
      </c>
      <c r="T5" s="935">
        <v>4051</v>
      </c>
      <c r="U5" s="935">
        <v>94</v>
      </c>
      <c r="V5" s="935">
        <v>4051</v>
      </c>
      <c r="W5" s="935">
        <v>94</v>
      </c>
      <c r="X5" s="935">
        <v>4051</v>
      </c>
      <c r="Y5" s="935">
        <v>94</v>
      </c>
      <c r="Z5" s="935">
        <v>0</v>
      </c>
      <c r="AA5" s="935">
        <v>0</v>
      </c>
      <c r="AB5" s="935">
        <v>0</v>
      </c>
      <c r="AC5" s="935">
        <v>0</v>
      </c>
      <c r="AD5" s="935">
        <v>1</v>
      </c>
      <c r="AE5" s="935">
        <v>66</v>
      </c>
    </row>
    <row r="6" spans="1:31" ht="17.45" customHeight="1">
      <c r="A6" s="934" t="s">
        <v>1582</v>
      </c>
      <c r="B6" s="935">
        <v>325784</v>
      </c>
      <c r="C6" s="935">
        <v>24395</v>
      </c>
      <c r="D6" s="935">
        <v>1150922</v>
      </c>
      <c r="E6" s="935">
        <v>87655</v>
      </c>
      <c r="F6" s="935">
        <v>1824189</v>
      </c>
      <c r="G6" s="935">
        <v>131049</v>
      </c>
      <c r="H6" s="935">
        <v>2461204</v>
      </c>
      <c r="I6" s="935">
        <v>166113</v>
      </c>
      <c r="J6" s="935">
        <v>3111260</v>
      </c>
      <c r="K6" s="935">
        <v>204454</v>
      </c>
      <c r="L6" s="935">
        <v>3837140</v>
      </c>
      <c r="M6" s="935">
        <v>247099</v>
      </c>
      <c r="N6" s="935">
        <v>4709312</v>
      </c>
      <c r="O6" s="935">
        <v>295584</v>
      </c>
      <c r="P6" s="935">
        <v>5512747</v>
      </c>
      <c r="Q6" s="935">
        <v>339549</v>
      </c>
      <c r="R6" s="935">
        <v>6609788</v>
      </c>
      <c r="S6" s="935">
        <v>406378</v>
      </c>
      <c r="T6" s="935">
        <v>7559265</v>
      </c>
      <c r="U6" s="935">
        <v>467119</v>
      </c>
      <c r="V6" s="935">
        <v>8586872</v>
      </c>
      <c r="W6" s="935">
        <v>542426</v>
      </c>
      <c r="X6" s="935">
        <v>9661843</v>
      </c>
      <c r="Y6" s="935">
        <v>614814</v>
      </c>
      <c r="Z6" s="935">
        <v>485411</v>
      </c>
      <c r="AA6" s="935">
        <v>35561</v>
      </c>
      <c r="AB6" s="935">
        <v>1194404</v>
      </c>
      <c r="AC6" s="935">
        <v>98525</v>
      </c>
      <c r="AD6" s="935">
        <v>2478127</v>
      </c>
      <c r="AE6" s="935">
        <v>204238</v>
      </c>
    </row>
    <row r="7" spans="1:31" ht="17.45" customHeight="1">
      <c r="A7" s="934" t="s">
        <v>1583</v>
      </c>
      <c r="B7" s="935">
        <v>939409</v>
      </c>
      <c r="C7" s="935">
        <v>48103</v>
      </c>
      <c r="D7" s="935">
        <v>2404256</v>
      </c>
      <c r="E7" s="935">
        <v>123781</v>
      </c>
      <c r="F7" s="935">
        <v>3408878</v>
      </c>
      <c r="G7" s="935">
        <v>174496</v>
      </c>
      <c r="H7" s="935">
        <v>4775305</v>
      </c>
      <c r="I7" s="935">
        <v>238072</v>
      </c>
      <c r="J7" s="935">
        <v>5577459</v>
      </c>
      <c r="K7" s="935">
        <v>283202</v>
      </c>
      <c r="L7" s="935">
        <v>7017764</v>
      </c>
      <c r="M7" s="935">
        <v>343059</v>
      </c>
      <c r="N7" s="935">
        <v>8247878</v>
      </c>
      <c r="O7" s="935">
        <v>403631</v>
      </c>
      <c r="P7" s="935">
        <v>9882005</v>
      </c>
      <c r="Q7" s="935">
        <v>467367</v>
      </c>
      <c r="R7" s="935">
        <v>11619340</v>
      </c>
      <c r="S7" s="935">
        <v>535318</v>
      </c>
      <c r="T7" s="935">
        <v>13488326</v>
      </c>
      <c r="U7" s="935">
        <v>607176</v>
      </c>
      <c r="V7" s="935">
        <v>15137719</v>
      </c>
      <c r="W7" s="935">
        <v>686156</v>
      </c>
      <c r="X7" s="935">
        <v>16557831</v>
      </c>
      <c r="Y7" s="935">
        <v>755984</v>
      </c>
      <c r="Z7" s="935">
        <v>1316490</v>
      </c>
      <c r="AA7" s="935">
        <v>40995</v>
      </c>
      <c r="AB7" s="935">
        <v>3289358</v>
      </c>
      <c r="AC7" s="935">
        <v>111293</v>
      </c>
      <c r="AD7" s="935">
        <v>4865453</v>
      </c>
      <c r="AE7" s="935">
        <v>179748</v>
      </c>
    </row>
    <row r="8" spans="1:31" ht="17.45" customHeight="1">
      <c r="A8" s="934" t="s">
        <v>1584</v>
      </c>
      <c r="B8" s="935">
        <v>4144</v>
      </c>
      <c r="C8" s="935">
        <v>651</v>
      </c>
      <c r="D8" s="935">
        <v>9904</v>
      </c>
      <c r="E8" s="935">
        <v>1289</v>
      </c>
      <c r="F8" s="935">
        <v>14440</v>
      </c>
      <c r="G8" s="935">
        <v>1626</v>
      </c>
      <c r="H8" s="935">
        <v>30811</v>
      </c>
      <c r="I8" s="935">
        <v>1844</v>
      </c>
      <c r="J8" s="935">
        <v>33032</v>
      </c>
      <c r="K8" s="935">
        <v>2039</v>
      </c>
      <c r="L8" s="935">
        <v>35128</v>
      </c>
      <c r="M8" s="935">
        <v>2278</v>
      </c>
      <c r="N8" s="935">
        <v>37487</v>
      </c>
      <c r="O8" s="935">
        <v>2545</v>
      </c>
      <c r="P8" s="935">
        <v>53845</v>
      </c>
      <c r="Q8" s="935">
        <v>2881</v>
      </c>
      <c r="R8" s="935">
        <v>73740</v>
      </c>
      <c r="S8" s="935">
        <v>3997</v>
      </c>
      <c r="T8" s="935">
        <v>81401</v>
      </c>
      <c r="U8" s="935">
        <v>4503</v>
      </c>
      <c r="V8" s="935">
        <v>89388</v>
      </c>
      <c r="W8" s="935">
        <v>4708</v>
      </c>
      <c r="X8" s="935">
        <v>92678</v>
      </c>
      <c r="Y8" s="935">
        <v>4757</v>
      </c>
      <c r="Z8" s="935">
        <v>10250</v>
      </c>
      <c r="AA8" s="935">
        <v>65</v>
      </c>
      <c r="AB8" s="935">
        <v>27032</v>
      </c>
      <c r="AC8" s="935">
        <v>290</v>
      </c>
      <c r="AD8" s="935">
        <v>30608</v>
      </c>
      <c r="AE8" s="935">
        <v>573</v>
      </c>
    </row>
    <row r="9" spans="1:31" ht="17.45" customHeight="1">
      <c r="A9" s="938" t="s">
        <v>1585</v>
      </c>
      <c r="B9" s="939">
        <v>1269337</v>
      </c>
      <c r="C9" s="939">
        <v>73149</v>
      </c>
      <c r="D9" s="939">
        <v>3566782</v>
      </c>
      <c r="E9" s="939">
        <v>212767</v>
      </c>
      <c r="F9" s="939">
        <v>5249597</v>
      </c>
      <c r="G9" s="939">
        <v>307220</v>
      </c>
      <c r="H9" s="939">
        <v>7271371</v>
      </c>
      <c r="I9" s="939">
        <v>406120</v>
      </c>
      <c r="J9" s="939">
        <v>8725802</v>
      </c>
      <c r="K9" s="939">
        <v>489789</v>
      </c>
      <c r="L9" s="939">
        <v>10894083</v>
      </c>
      <c r="M9" s="939">
        <v>592530</v>
      </c>
      <c r="N9" s="939">
        <v>12998729</v>
      </c>
      <c r="O9" s="939">
        <v>701854</v>
      </c>
      <c r="P9" s="939">
        <v>15452648</v>
      </c>
      <c r="Q9" s="939">
        <v>809890</v>
      </c>
      <c r="R9" s="939">
        <v>18306919</v>
      </c>
      <c r="S9" s="939">
        <v>945787</v>
      </c>
      <c r="T9" s="939">
        <v>21158043</v>
      </c>
      <c r="U9" s="939">
        <v>1078975</v>
      </c>
      <c r="V9" s="939">
        <v>23857030</v>
      </c>
      <c r="W9" s="939">
        <v>1233837</v>
      </c>
      <c r="X9" s="939">
        <v>26355403</v>
      </c>
      <c r="Y9" s="939">
        <v>1376102</v>
      </c>
      <c r="Z9" s="939">
        <v>1812151</v>
      </c>
      <c r="AA9" s="939">
        <v>76621</v>
      </c>
      <c r="AB9" s="939">
        <v>4550794</v>
      </c>
      <c r="AC9" s="939">
        <v>211068</v>
      </c>
      <c r="AD9" s="939">
        <v>7484789</v>
      </c>
      <c r="AE9" s="939">
        <v>386447</v>
      </c>
    </row>
    <row r="11" spans="1:31" ht="15.75" customHeight="1">
      <c r="A11" s="1479" t="s">
        <v>1588</v>
      </c>
      <c r="B11" s="1465" t="s">
        <v>1586</v>
      </c>
      <c r="C11" s="1465"/>
      <c r="D11" s="1465" t="s">
        <v>1575</v>
      </c>
      <c r="E11" s="1465"/>
      <c r="F11" s="1465" t="s">
        <v>1576</v>
      </c>
      <c r="G11" s="1465"/>
      <c r="H11" s="1465" t="s">
        <v>1803</v>
      </c>
      <c r="I11" s="1465"/>
      <c r="J11" s="1465" t="s">
        <v>1802</v>
      </c>
      <c r="K11" s="1465"/>
      <c r="L11" s="1465" t="s">
        <v>1801</v>
      </c>
      <c r="M11" s="1465"/>
      <c r="N11" s="1465" t="s">
        <v>1793</v>
      </c>
      <c r="O11" s="1465"/>
      <c r="P11" s="1465" t="s">
        <v>1792</v>
      </c>
      <c r="Q11" s="1465"/>
      <c r="R11" s="1465" t="s">
        <v>1903</v>
      </c>
      <c r="S11" s="1465"/>
      <c r="T11" s="1465" t="s">
        <v>1946</v>
      </c>
      <c r="U11" s="1465"/>
      <c r="V11" s="1465" t="s">
        <v>1990</v>
      </c>
      <c r="W11" s="1465"/>
      <c r="X11" s="1465" t="s">
        <v>2027</v>
      </c>
      <c r="Y11" s="1465"/>
      <c r="Z11" s="1465" t="s">
        <v>2151</v>
      </c>
      <c r="AA11" s="1465"/>
      <c r="AB11" s="1465" t="s">
        <v>2326</v>
      </c>
      <c r="AC11" s="1465"/>
      <c r="AD11" s="1465" t="s">
        <v>2549</v>
      </c>
      <c r="AE11" s="1465"/>
    </row>
    <row r="12" spans="1:31" ht="39">
      <c r="A12" s="1480"/>
      <c r="B12" s="936" t="s">
        <v>1577</v>
      </c>
      <c r="C12" s="936" t="s">
        <v>1578</v>
      </c>
      <c r="D12" s="936" t="s">
        <v>1577</v>
      </c>
      <c r="E12" s="936" t="s">
        <v>1578</v>
      </c>
      <c r="F12" s="936" t="s">
        <v>1577</v>
      </c>
      <c r="G12" s="936" t="s">
        <v>1578</v>
      </c>
      <c r="H12" s="936" t="s">
        <v>1577</v>
      </c>
      <c r="I12" s="936" t="s">
        <v>1578</v>
      </c>
      <c r="J12" s="936" t="s">
        <v>1577</v>
      </c>
      <c r="K12" s="936" t="s">
        <v>1578</v>
      </c>
      <c r="L12" s="936" t="s">
        <v>1577</v>
      </c>
      <c r="M12" s="936" t="s">
        <v>1578</v>
      </c>
      <c r="N12" s="936" t="s">
        <v>1577</v>
      </c>
      <c r="O12" s="936" t="s">
        <v>1578</v>
      </c>
      <c r="P12" s="936" t="s">
        <v>1577</v>
      </c>
      <c r="Q12" s="936" t="s">
        <v>1578</v>
      </c>
      <c r="R12" s="936" t="s">
        <v>1577</v>
      </c>
      <c r="S12" s="936" t="s">
        <v>1578</v>
      </c>
      <c r="T12" s="936" t="s">
        <v>1577</v>
      </c>
      <c r="U12" s="936" t="s">
        <v>1578</v>
      </c>
      <c r="V12" s="936" t="s">
        <v>1577</v>
      </c>
      <c r="W12" s="936" t="s">
        <v>1578</v>
      </c>
      <c r="X12" s="936" t="s">
        <v>1577</v>
      </c>
      <c r="Y12" s="936" t="s">
        <v>1578</v>
      </c>
      <c r="Z12" s="936" t="s">
        <v>1577</v>
      </c>
      <c r="AA12" s="936" t="s">
        <v>1578</v>
      </c>
      <c r="AB12" s="936" t="s">
        <v>1577</v>
      </c>
      <c r="AC12" s="936" t="s">
        <v>1578</v>
      </c>
      <c r="AD12" s="936" t="s">
        <v>1577</v>
      </c>
      <c r="AE12" s="936" t="s">
        <v>1578</v>
      </c>
    </row>
    <row r="13" spans="1:31" ht="15" customHeight="1">
      <c r="A13" s="1480"/>
      <c r="B13" s="1466" t="s">
        <v>1587</v>
      </c>
      <c r="C13" s="1466" t="s">
        <v>1580</v>
      </c>
      <c r="D13" s="1466" t="s">
        <v>1587</v>
      </c>
      <c r="E13" s="1466" t="s">
        <v>1580</v>
      </c>
      <c r="F13" s="1466" t="s">
        <v>1587</v>
      </c>
      <c r="G13" s="1466" t="s">
        <v>1580</v>
      </c>
      <c r="H13" s="1466" t="s">
        <v>1587</v>
      </c>
      <c r="I13" s="1466" t="s">
        <v>1580</v>
      </c>
      <c r="J13" s="1466" t="s">
        <v>1587</v>
      </c>
      <c r="K13" s="1466" t="s">
        <v>1580</v>
      </c>
      <c r="L13" s="1466" t="s">
        <v>1587</v>
      </c>
      <c r="M13" s="1466" t="s">
        <v>1580</v>
      </c>
      <c r="N13" s="1466" t="s">
        <v>1587</v>
      </c>
      <c r="O13" s="1466" t="s">
        <v>1580</v>
      </c>
      <c r="P13" s="1466" t="s">
        <v>1587</v>
      </c>
      <c r="Q13" s="1466" t="s">
        <v>1580</v>
      </c>
      <c r="R13" s="1466" t="s">
        <v>1587</v>
      </c>
      <c r="S13" s="1466" t="s">
        <v>1580</v>
      </c>
      <c r="T13" s="1466" t="s">
        <v>1587</v>
      </c>
      <c r="U13" s="1466" t="s">
        <v>1580</v>
      </c>
      <c r="V13" s="1466" t="s">
        <v>1587</v>
      </c>
      <c r="W13" s="1466" t="s">
        <v>1580</v>
      </c>
      <c r="X13" s="1466" t="s">
        <v>1587</v>
      </c>
      <c r="Y13" s="1466" t="s">
        <v>1580</v>
      </c>
      <c r="Z13" s="1466" t="s">
        <v>1587</v>
      </c>
      <c r="AA13" s="1466" t="s">
        <v>1580</v>
      </c>
      <c r="AB13" s="1466" t="s">
        <v>1587</v>
      </c>
      <c r="AC13" s="1466" t="s">
        <v>1580</v>
      </c>
      <c r="AD13" s="1466" t="s">
        <v>1587</v>
      </c>
      <c r="AE13" s="1466" t="s">
        <v>1580</v>
      </c>
    </row>
    <row r="14" spans="1:31" ht="3" customHeight="1">
      <c r="A14" s="1481"/>
      <c r="B14" s="1467"/>
      <c r="C14" s="1467"/>
      <c r="D14" s="1467"/>
      <c r="E14" s="1467"/>
      <c r="F14" s="1467"/>
      <c r="G14" s="1467"/>
      <c r="H14" s="1467"/>
      <c r="I14" s="1467"/>
      <c r="J14" s="1467"/>
      <c r="K14" s="1467"/>
      <c r="L14" s="1467"/>
      <c r="M14" s="1467"/>
      <c r="N14" s="1467"/>
      <c r="O14" s="1467"/>
      <c r="P14" s="1467"/>
      <c r="Q14" s="1467"/>
      <c r="R14" s="1467"/>
      <c r="S14" s="1467"/>
      <c r="T14" s="1467"/>
      <c r="U14" s="1467"/>
      <c r="V14" s="1467"/>
      <c r="W14" s="1467"/>
      <c r="X14" s="1467"/>
      <c r="Y14" s="1467"/>
      <c r="Z14" s="1467"/>
      <c r="AA14" s="1467"/>
      <c r="AB14" s="1467"/>
      <c r="AC14" s="1467"/>
      <c r="AD14" s="1467"/>
      <c r="AE14" s="1467"/>
    </row>
    <row r="15" spans="1:31" ht="17.45" customHeight="1">
      <c r="A15" s="934" t="s">
        <v>1589</v>
      </c>
      <c r="B15" s="940">
        <v>115107</v>
      </c>
      <c r="C15" s="940">
        <v>5485</v>
      </c>
      <c r="D15" s="940">
        <v>423480</v>
      </c>
      <c r="E15" s="940">
        <v>22380</v>
      </c>
      <c r="F15" s="940">
        <v>615604</v>
      </c>
      <c r="G15" s="940">
        <v>32249</v>
      </c>
      <c r="H15" s="940">
        <v>915135</v>
      </c>
      <c r="I15" s="940">
        <v>45599</v>
      </c>
      <c r="J15" s="940">
        <v>1096782</v>
      </c>
      <c r="K15" s="940">
        <v>54044</v>
      </c>
      <c r="L15" s="940">
        <v>1997637</v>
      </c>
      <c r="M15" s="940">
        <v>98926</v>
      </c>
      <c r="N15" s="940">
        <v>2465266</v>
      </c>
      <c r="O15" s="940">
        <v>121863</v>
      </c>
      <c r="P15" s="940">
        <v>3150479</v>
      </c>
      <c r="Q15" s="940">
        <v>157189</v>
      </c>
      <c r="R15" s="940">
        <v>4494080</v>
      </c>
      <c r="S15" s="940">
        <v>239595</v>
      </c>
      <c r="T15" s="940">
        <v>5333516</v>
      </c>
      <c r="U15" s="940">
        <v>293212</v>
      </c>
      <c r="V15" s="940">
        <v>5725097</v>
      </c>
      <c r="W15" s="940">
        <v>315698</v>
      </c>
      <c r="X15" s="940">
        <v>6722352</v>
      </c>
      <c r="Y15" s="940">
        <v>374104</v>
      </c>
      <c r="Z15" s="940">
        <v>1156589</v>
      </c>
      <c r="AA15" s="940">
        <v>31527</v>
      </c>
      <c r="AB15" s="940">
        <v>3130910</v>
      </c>
      <c r="AC15" s="940">
        <v>93646</v>
      </c>
      <c r="AD15" s="940">
        <v>5048238</v>
      </c>
      <c r="AE15" s="940">
        <v>182107</v>
      </c>
    </row>
    <row r="16" spans="1:31" ht="17.45" customHeight="1">
      <c r="A16" s="934" t="s">
        <v>1590</v>
      </c>
      <c r="B16" s="940">
        <v>20000</v>
      </c>
      <c r="C16" s="940">
        <v>7</v>
      </c>
      <c r="D16" s="940">
        <v>40000</v>
      </c>
      <c r="E16" s="940">
        <v>13</v>
      </c>
      <c r="F16" s="940">
        <v>105000</v>
      </c>
      <c r="G16" s="940">
        <v>35</v>
      </c>
      <c r="H16" s="940">
        <v>174500</v>
      </c>
      <c r="I16" s="940">
        <v>58</v>
      </c>
      <c r="J16" s="940">
        <v>261400</v>
      </c>
      <c r="K16" s="940">
        <v>87</v>
      </c>
      <c r="L16" s="940">
        <v>1540300</v>
      </c>
      <c r="M16" s="940">
        <v>157</v>
      </c>
      <c r="N16" s="940">
        <v>3549100</v>
      </c>
      <c r="O16" s="940">
        <v>285</v>
      </c>
      <c r="P16" s="940">
        <v>4254800</v>
      </c>
      <c r="Q16" s="940">
        <v>369</v>
      </c>
      <c r="R16" s="940">
        <v>5347600</v>
      </c>
      <c r="S16" s="940">
        <v>530</v>
      </c>
      <c r="T16" s="940">
        <v>6449500</v>
      </c>
      <c r="U16" s="940">
        <v>701</v>
      </c>
      <c r="V16" s="940">
        <v>8356000</v>
      </c>
      <c r="W16" s="940">
        <v>893</v>
      </c>
      <c r="X16" s="940">
        <v>9906300</v>
      </c>
      <c r="Y16" s="940">
        <v>1133</v>
      </c>
      <c r="Z16" s="940">
        <v>1899700</v>
      </c>
      <c r="AA16" s="940">
        <v>198</v>
      </c>
      <c r="AB16" s="940">
        <v>3939800</v>
      </c>
      <c r="AC16" s="940">
        <v>430</v>
      </c>
      <c r="AD16" s="940">
        <v>6327800</v>
      </c>
      <c r="AE16" s="940">
        <v>674</v>
      </c>
    </row>
    <row r="17" spans="1:31" ht="17.45" customHeight="1">
      <c r="A17" s="938" t="s">
        <v>1137</v>
      </c>
      <c r="B17" s="939"/>
      <c r="C17" s="939">
        <v>5492</v>
      </c>
      <c r="D17" s="939"/>
      <c r="E17" s="939">
        <v>22393</v>
      </c>
      <c r="F17" s="939"/>
      <c r="G17" s="939">
        <v>32284</v>
      </c>
      <c r="H17" s="939"/>
      <c r="I17" s="939">
        <v>45657</v>
      </c>
      <c r="J17" s="939"/>
      <c r="K17" s="939">
        <v>54131</v>
      </c>
      <c r="L17" s="939"/>
      <c r="M17" s="939">
        <v>99083</v>
      </c>
      <c r="N17" s="939"/>
      <c r="O17" s="939">
        <v>122148</v>
      </c>
      <c r="P17" s="939"/>
      <c r="Q17" s="939">
        <v>157558</v>
      </c>
      <c r="R17" s="939"/>
      <c r="S17" s="939">
        <v>240125</v>
      </c>
      <c r="T17" s="939"/>
      <c r="U17" s="939">
        <v>293913</v>
      </c>
      <c r="V17" s="939"/>
      <c r="W17" s="939">
        <v>316591</v>
      </c>
      <c r="X17" s="939"/>
      <c r="Y17" s="939">
        <v>375237</v>
      </c>
      <c r="Z17" s="939"/>
      <c r="AA17" s="939">
        <v>31725</v>
      </c>
      <c r="AB17" s="939"/>
      <c r="AC17" s="939">
        <v>94076</v>
      </c>
      <c r="AD17" s="939"/>
      <c r="AE17" s="939">
        <v>182781</v>
      </c>
    </row>
    <row r="18" spans="1:31" ht="15.75" thickBot="1"/>
    <row r="19" spans="1:31" ht="17.25">
      <c r="A19" s="1471" t="s">
        <v>1800</v>
      </c>
      <c r="B19" s="1473" t="s">
        <v>2551</v>
      </c>
      <c r="C19" s="1474"/>
      <c r="D19" s="1477" t="s">
        <v>2152</v>
      </c>
      <c r="E19" s="1471"/>
      <c r="F19" s="1477" t="s">
        <v>2152</v>
      </c>
      <c r="G19" s="1471"/>
      <c r="AA19" s="941"/>
      <c r="AC19" s="941"/>
      <c r="AE19" s="941"/>
    </row>
    <row r="20" spans="1:31" ht="17.25">
      <c r="A20" s="1472"/>
      <c r="B20" s="1475"/>
      <c r="C20" s="1476"/>
      <c r="D20" s="1478" t="s">
        <v>2327</v>
      </c>
      <c r="E20" s="1472"/>
      <c r="F20" s="1478" t="s">
        <v>2550</v>
      </c>
      <c r="G20" s="1472"/>
    </row>
    <row r="21" spans="1:31" ht="17.25">
      <c r="A21" s="949"/>
      <c r="B21" s="942" t="s">
        <v>1577</v>
      </c>
      <c r="C21" s="943" t="s">
        <v>1578</v>
      </c>
      <c r="D21" s="944" t="s">
        <v>1577</v>
      </c>
      <c r="E21" s="942" t="s">
        <v>1578</v>
      </c>
      <c r="F21" s="944" t="s">
        <v>1577</v>
      </c>
      <c r="G21" s="943" t="s">
        <v>1578</v>
      </c>
    </row>
    <row r="22" spans="1:31" ht="17.25">
      <c r="A22" s="949"/>
      <c r="B22" s="945" t="s">
        <v>1799</v>
      </c>
      <c r="C22" s="946" t="s">
        <v>1580</v>
      </c>
      <c r="D22" s="947" t="s">
        <v>1799</v>
      </c>
      <c r="E22" s="945" t="s">
        <v>1580</v>
      </c>
      <c r="F22" s="947" t="s">
        <v>1799</v>
      </c>
      <c r="G22" s="946" t="s">
        <v>1580</v>
      </c>
    </row>
    <row r="23" spans="1:31" ht="20.25">
      <c r="A23" s="418" t="s">
        <v>2028</v>
      </c>
      <c r="B23" s="1040">
        <v>39000</v>
      </c>
      <c r="C23" s="1040">
        <v>453</v>
      </c>
      <c r="D23" s="1041">
        <v>40000</v>
      </c>
      <c r="E23" s="1042">
        <v>960</v>
      </c>
      <c r="F23" s="1041">
        <v>110600</v>
      </c>
      <c r="G23" s="1043">
        <v>1822</v>
      </c>
    </row>
    <row r="24" spans="1:31" ht="20.25">
      <c r="A24" s="418" t="s">
        <v>1798</v>
      </c>
      <c r="B24" s="1044">
        <v>4051</v>
      </c>
      <c r="C24" s="1045">
        <v>94</v>
      </c>
      <c r="D24" s="1041">
        <v>0</v>
      </c>
      <c r="E24" s="1042">
        <v>0</v>
      </c>
      <c r="F24" s="1041">
        <v>1</v>
      </c>
      <c r="G24" s="1043">
        <v>66</v>
      </c>
    </row>
    <row r="25" spans="1:31" ht="20.25">
      <c r="A25" s="418" t="s">
        <v>1797</v>
      </c>
      <c r="B25" s="1044">
        <v>9661843</v>
      </c>
      <c r="C25" s="1045">
        <v>614814</v>
      </c>
      <c r="D25" s="1041">
        <v>1194404</v>
      </c>
      <c r="E25" s="1044">
        <v>98525</v>
      </c>
      <c r="F25" s="1041">
        <v>2478127</v>
      </c>
      <c r="G25" s="1045">
        <v>204238</v>
      </c>
    </row>
    <row r="26" spans="1:31" ht="34.5">
      <c r="A26" s="418" t="s">
        <v>1796</v>
      </c>
      <c r="B26" s="1044">
        <v>16557831</v>
      </c>
      <c r="C26" s="1045">
        <v>755984</v>
      </c>
      <c r="D26" s="1041">
        <v>3289358</v>
      </c>
      <c r="E26" s="1044">
        <v>111293</v>
      </c>
      <c r="F26" s="1041">
        <v>4865453</v>
      </c>
      <c r="G26" s="1045">
        <v>179748</v>
      </c>
    </row>
    <row r="27" spans="1:31" ht="21" thickBot="1">
      <c r="A27" s="950" t="s">
        <v>1584</v>
      </c>
      <c r="B27" s="1044">
        <v>92678</v>
      </c>
      <c r="C27" s="1045">
        <v>4757</v>
      </c>
      <c r="D27" s="1041">
        <v>27032</v>
      </c>
      <c r="E27" s="1046">
        <v>290</v>
      </c>
      <c r="F27" s="1041">
        <v>30608</v>
      </c>
      <c r="G27" s="1045">
        <v>573</v>
      </c>
    </row>
    <row r="28" spans="1:31" ht="21" thickBot="1">
      <c r="A28" s="951" t="s">
        <v>1585</v>
      </c>
      <c r="B28" s="1047">
        <v>26355403</v>
      </c>
      <c r="C28" s="1048">
        <v>1376102</v>
      </c>
      <c r="D28" s="1049">
        <v>4550794</v>
      </c>
      <c r="E28" s="1047">
        <v>211068</v>
      </c>
      <c r="F28" s="1049">
        <v>7484789</v>
      </c>
      <c r="G28" s="1048">
        <v>386447</v>
      </c>
    </row>
    <row r="29" spans="1:31" ht="15.75" thickBot="1"/>
    <row r="30" spans="1:31" ht="34.5" customHeight="1">
      <c r="A30" s="952" t="s">
        <v>1795</v>
      </c>
      <c r="B30" s="1477" t="s">
        <v>1794</v>
      </c>
      <c r="C30" s="1471"/>
      <c r="D30" s="1482" t="s">
        <v>2551</v>
      </c>
      <c r="E30" s="1474"/>
      <c r="F30" s="1469" t="s">
        <v>2770</v>
      </c>
      <c r="G30" s="1470"/>
      <c r="H30" s="1469" t="s">
        <v>2771</v>
      </c>
      <c r="I30" s="1470"/>
    </row>
    <row r="31" spans="1:31" ht="33.75" customHeight="1">
      <c r="A31" s="949"/>
      <c r="B31" s="948"/>
      <c r="C31" s="949"/>
      <c r="D31" s="942" t="s">
        <v>1577</v>
      </c>
      <c r="E31" s="943" t="s">
        <v>1791</v>
      </c>
      <c r="F31" s="942" t="s">
        <v>1577</v>
      </c>
      <c r="G31" s="943" t="s">
        <v>1791</v>
      </c>
      <c r="H31" s="942" t="s">
        <v>1577</v>
      </c>
      <c r="I31" s="943" t="s">
        <v>1791</v>
      </c>
    </row>
    <row r="32" spans="1:31" ht="20.25">
      <c r="A32" s="418" t="s">
        <v>1588</v>
      </c>
      <c r="B32" s="542" t="s">
        <v>1790</v>
      </c>
      <c r="C32" s="418" t="s">
        <v>1579</v>
      </c>
      <c r="D32" s="1044">
        <v>6722352</v>
      </c>
      <c r="E32" s="1045">
        <v>374104</v>
      </c>
      <c r="F32" s="1044">
        <v>3130910</v>
      </c>
      <c r="G32" s="1045">
        <v>93646</v>
      </c>
      <c r="H32" s="1044">
        <v>5048238</v>
      </c>
      <c r="I32" s="1045">
        <v>182107</v>
      </c>
    </row>
    <row r="33" spans="1:9" ht="20.25">
      <c r="A33" s="418" t="s">
        <v>171</v>
      </c>
      <c r="B33" s="542" t="s">
        <v>1590</v>
      </c>
      <c r="C33" s="955" t="s">
        <v>1789</v>
      </c>
      <c r="D33" s="1044">
        <v>9906300</v>
      </c>
      <c r="E33" s="1043">
        <v>1133</v>
      </c>
      <c r="F33" s="1044">
        <v>3939800</v>
      </c>
      <c r="G33" s="1043">
        <v>430</v>
      </c>
      <c r="H33" s="1044">
        <v>6327800</v>
      </c>
      <c r="I33" s="1043">
        <v>674</v>
      </c>
    </row>
    <row r="34" spans="1:9" ht="21" thickBot="1">
      <c r="A34" s="951" t="s">
        <v>48</v>
      </c>
      <c r="B34" s="953"/>
      <c r="C34" s="954"/>
      <c r="D34" s="1050"/>
      <c r="E34" s="1051">
        <v>375237</v>
      </c>
      <c r="F34" s="1050"/>
      <c r="G34" s="1051">
        <v>94076</v>
      </c>
      <c r="H34" s="1050"/>
      <c r="I34" s="1051">
        <v>182781</v>
      </c>
    </row>
  </sheetData>
  <mergeCells count="72">
    <mergeCell ref="M13:M14"/>
    <mergeCell ref="H30:I30"/>
    <mergeCell ref="A19:A20"/>
    <mergeCell ref="B19:C20"/>
    <mergeCell ref="F19:G19"/>
    <mergeCell ref="F20:G20"/>
    <mergeCell ref="D19:E19"/>
    <mergeCell ref="D20:E20"/>
    <mergeCell ref="A11:A14"/>
    <mergeCell ref="B13:B14"/>
    <mergeCell ref="C13:C14"/>
    <mergeCell ref="B11:C11"/>
    <mergeCell ref="D11:E11"/>
    <mergeCell ref="B30:C30"/>
    <mergeCell ref="D30:E30"/>
    <mergeCell ref="F30:G30"/>
    <mergeCell ref="N13:N14"/>
    <mergeCell ref="O13:O14"/>
    <mergeCell ref="Z11:AA11"/>
    <mergeCell ref="X13:X14"/>
    <mergeCell ref="Y13:Y14"/>
    <mergeCell ref="Z13:Z14"/>
    <mergeCell ref="AA13:AA14"/>
    <mergeCell ref="T13:T14"/>
    <mergeCell ref="U13:U14"/>
    <mergeCell ref="V13:V14"/>
    <mergeCell ref="W13:W14"/>
    <mergeCell ref="F11:G11"/>
    <mergeCell ref="B1:C1"/>
    <mergeCell ref="D1:E1"/>
    <mergeCell ref="F1:G1"/>
    <mergeCell ref="D13:D14"/>
    <mergeCell ref="E13:E14"/>
    <mergeCell ref="F13:F14"/>
    <mergeCell ref="G13:G14"/>
    <mergeCell ref="J1:K1"/>
    <mergeCell ref="L1:M1"/>
    <mergeCell ref="N1:O1"/>
    <mergeCell ref="P1:Q1"/>
    <mergeCell ref="A1:A3"/>
    <mergeCell ref="AB13:AB14"/>
    <mergeCell ref="AC13:AC14"/>
    <mergeCell ref="R1:S1"/>
    <mergeCell ref="H13:H14"/>
    <mergeCell ref="I13:I14"/>
    <mergeCell ref="J13:J14"/>
    <mergeCell ref="K13:K14"/>
    <mergeCell ref="L13:L14"/>
    <mergeCell ref="H11:I11"/>
    <mergeCell ref="J11:K11"/>
    <mergeCell ref="L11:M11"/>
    <mergeCell ref="AB1:AC1"/>
    <mergeCell ref="AB11:AC11"/>
    <mergeCell ref="N11:O11"/>
    <mergeCell ref="P11:Q11"/>
    <mergeCell ref="H1:I1"/>
    <mergeCell ref="AD1:AE1"/>
    <mergeCell ref="AD11:AE11"/>
    <mergeCell ref="AD13:AD14"/>
    <mergeCell ref="AE13:AE14"/>
    <mergeCell ref="P13:P14"/>
    <mergeCell ref="Q13:Q14"/>
    <mergeCell ref="R11:S11"/>
    <mergeCell ref="R13:R14"/>
    <mergeCell ref="S13:S14"/>
    <mergeCell ref="T1:U1"/>
    <mergeCell ref="V1:W1"/>
    <mergeCell ref="T11:U11"/>
    <mergeCell ref="V11:W11"/>
    <mergeCell ref="X1:Y1"/>
    <mergeCell ref="Z1:AA1"/>
    <mergeCell ref="X11:Y1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7"/>
  <sheetViews>
    <sheetView rightToLeft="1" zoomScaleNormal="100" workbookViewId="0">
      <selection activeCell="E8" sqref="E8"/>
    </sheetView>
  </sheetViews>
  <sheetFormatPr defaultColWidth="9.140625" defaultRowHeight="15"/>
  <cols>
    <col min="1" max="1" width="10.28515625" style="122" customWidth="1"/>
    <col min="2" max="9" width="12.7109375" style="122" customWidth="1"/>
    <col min="10" max="16384" width="9.140625" style="122"/>
  </cols>
  <sheetData>
    <row r="1" spans="1:6" ht="15" customHeight="1">
      <c r="A1" s="1195" t="s">
        <v>1807</v>
      </c>
      <c r="B1" s="1196"/>
      <c r="C1" s="1196"/>
      <c r="D1" s="1196"/>
      <c r="E1" s="1196"/>
      <c r="F1" s="1197"/>
    </row>
    <row r="2" spans="1:6" ht="19.5" customHeight="1">
      <c r="A2" s="838" t="s">
        <v>235</v>
      </c>
      <c r="B2" s="838" t="s">
        <v>50</v>
      </c>
      <c r="C2" s="838" t="s">
        <v>236</v>
      </c>
      <c r="D2" s="838" t="s">
        <v>51</v>
      </c>
      <c r="E2" s="838" t="s">
        <v>236</v>
      </c>
      <c r="F2" s="838" t="s">
        <v>48</v>
      </c>
    </row>
    <row r="3" spans="1:6" ht="18.75" customHeight="1">
      <c r="A3" s="637" t="s">
        <v>1570</v>
      </c>
      <c r="B3" s="123">
        <v>114715</v>
      </c>
      <c r="C3" s="74">
        <v>0.32460201130723654</v>
      </c>
      <c r="D3" s="123">
        <v>238687</v>
      </c>
      <c r="E3" s="74">
        <v>0.67539798869276346</v>
      </c>
      <c r="F3" s="638">
        <v>353402</v>
      </c>
    </row>
    <row r="4" spans="1:6" ht="18.75" customHeight="1">
      <c r="A4" s="637" t="s">
        <v>1591</v>
      </c>
      <c r="B4" s="123">
        <v>97289</v>
      </c>
      <c r="C4" s="74">
        <v>0.26810314181862271</v>
      </c>
      <c r="D4" s="123">
        <v>265590</v>
      </c>
      <c r="E4" s="74">
        <v>0.73189685818137729</v>
      </c>
      <c r="F4" s="638">
        <v>362879</v>
      </c>
    </row>
    <row r="5" spans="1:6" ht="18.75" customHeight="1">
      <c r="A5" s="637" t="s">
        <v>1632</v>
      </c>
      <c r="B5" s="123">
        <v>83979</v>
      </c>
      <c r="C5" s="74">
        <v>0.25164282953227679</v>
      </c>
      <c r="D5" s="123">
        <v>249744</v>
      </c>
      <c r="E5" s="74">
        <v>0.74835717046772321</v>
      </c>
      <c r="F5" s="638">
        <v>333723</v>
      </c>
    </row>
    <row r="6" spans="1:6" ht="18.75" customHeight="1">
      <c r="A6" s="637" t="s">
        <v>1679</v>
      </c>
      <c r="B6" s="123">
        <v>121166</v>
      </c>
      <c r="C6" s="74">
        <v>0.24897924796209192</v>
      </c>
      <c r="D6" s="123">
        <v>365485</v>
      </c>
      <c r="E6" s="74">
        <v>0.75102075203790808</v>
      </c>
      <c r="F6" s="638">
        <v>486651</v>
      </c>
    </row>
    <row r="7" spans="1:6" ht="18.75" customHeight="1">
      <c r="A7" s="637" t="s">
        <v>1742</v>
      </c>
      <c r="B7" s="123">
        <v>129673</v>
      </c>
      <c r="C7" s="74">
        <v>0.23517900540462114</v>
      </c>
      <c r="D7" s="123">
        <v>421707</v>
      </c>
      <c r="E7" s="74">
        <v>0.76482099459537889</v>
      </c>
      <c r="F7" s="638">
        <v>551380</v>
      </c>
    </row>
    <row r="8" spans="1:6" ht="18.75" customHeight="1">
      <c r="A8" s="637" t="s">
        <v>1904</v>
      </c>
      <c r="B8" s="123">
        <v>86577.885555492496</v>
      </c>
      <c r="C8" s="74">
        <v>0.28542435054220366</v>
      </c>
      <c r="D8" s="123">
        <v>216752.52543090598</v>
      </c>
      <c r="E8" s="74">
        <v>0.71457564945779639</v>
      </c>
      <c r="F8" s="638">
        <v>303330.41098639846</v>
      </c>
    </row>
    <row r="9" spans="1:6" ht="18.75" customHeight="1">
      <c r="A9" s="637" t="s">
        <v>1885</v>
      </c>
      <c r="B9" s="123">
        <v>115044.28478775649</v>
      </c>
      <c r="C9" s="74">
        <v>0.19410272494581748</v>
      </c>
      <c r="D9" s="123">
        <v>477653.65296592703</v>
      </c>
      <c r="E9" s="74">
        <v>0.80589727505418252</v>
      </c>
      <c r="F9" s="638">
        <v>592697.93775368354</v>
      </c>
    </row>
    <row r="10" spans="1:6" ht="18.75" customHeight="1">
      <c r="A10" s="637" t="s">
        <v>1945</v>
      </c>
      <c r="B10" s="123">
        <v>190228.9221715325</v>
      </c>
      <c r="C10" s="74">
        <v>0.23110955420360579</v>
      </c>
      <c r="D10" s="123">
        <v>632882.53605897503</v>
      </c>
      <c r="E10" s="74">
        <v>0.76889044579639421</v>
      </c>
      <c r="F10" s="638">
        <v>823111.45823050756</v>
      </c>
    </row>
    <row r="11" spans="1:6" ht="18.75" customHeight="1">
      <c r="A11" s="637" t="s">
        <v>1989</v>
      </c>
      <c r="B11" s="123">
        <v>232302.68591564649</v>
      </c>
      <c r="C11" s="74">
        <v>0.20728332910201422</v>
      </c>
      <c r="D11" s="123">
        <v>888398.5635385199</v>
      </c>
      <c r="E11" s="74">
        <v>0.79271667089798592</v>
      </c>
      <c r="F11" s="638">
        <v>1120701.2494541663</v>
      </c>
    </row>
    <row r="12" spans="1:6" ht="18.75" customHeight="1">
      <c r="A12" s="637" t="s">
        <v>2013</v>
      </c>
      <c r="B12" s="123">
        <v>389609.391961043</v>
      </c>
      <c r="C12" s="74">
        <v>0.29902423386144772</v>
      </c>
      <c r="D12" s="123">
        <v>913326.45016059501</v>
      </c>
      <c r="E12" s="74">
        <v>0.70097576613855239</v>
      </c>
      <c r="F12" s="638">
        <v>1302935.8421216379</v>
      </c>
    </row>
    <row r="13" spans="1:6" ht="18.75" customHeight="1">
      <c r="A13" s="637" t="s">
        <v>2134</v>
      </c>
      <c r="B13" s="123">
        <v>357155.39471474197</v>
      </c>
      <c r="C13" s="74">
        <v>0.23961090336819921</v>
      </c>
      <c r="D13" s="123">
        <v>1133408.639284652</v>
      </c>
      <c r="E13" s="74">
        <v>0.76038909663180076</v>
      </c>
      <c r="F13" s="638">
        <v>1490564.0339993939</v>
      </c>
    </row>
    <row r="14" spans="1:6" ht="18.75" customHeight="1">
      <c r="A14" s="637" t="s">
        <v>2304</v>
      </c>
      <c r="B14" s="123">
        <v>702766.79997489799</v>
      </c>
      <c r="C14" s="74">
        <v>0.20892041546064086</v>
      </c>
      <c r="D14" s="123">
        <v>2661034.6668439079</v>
      </c>
      <c r="E14" s="74">
        <v>0.79107958453935923</v>
      </c>
      <c r="F14" s="638">
        <v>3363801.4668188058</v>
      </c>
    </row>
    <row r="15" spans="1:6" ht="18.75" customHeight="1">
      <c r="A15" s="637" t="s">
        <v>2527</v>
      </c>
      <c r="B15" s="123">
        <v>463515.82612621901</v>
      </c>
      <c r="C15" s="74">
        <v>0.1940337394363375</v>
      </c>
      <c r="D15" s="123">
        <v>1925325.5551341702</v>
      </c>
      <c r="E15" s="74">
        <v>0.80596626056366238</v>
      </c>
      <c r="F15" s="638">
        <v>2388841.3812603895</v>
      </c>
    </row>
    <row r="17" spans="1:6" ht="18.75" customHeight="1">
      <c r="A17" s="1195" t="s">
        <v>2171</v>
      </c>
      <c r="B17" s="1196"/>
      <c r="C17" s="1196"/>
      <c r="D17" s="1196"/>
      <c r="E17" s="1196"/>
      <c r="F17" s="1197"/>
    </row>
    <row r="18" spans="1:6" ht="19.5">
      <c r="A18" s="838" t="s">
        <v>235</v>
      </c>
      <c r="B18" s="838" t="s">
        <v>50</v>
      </c>
      <c r="C18" s="838" t="s">
        <v>236</v>
      </c>
      <c r="D18" s="838" t="s">
        <v>51</v>
      </c>
      <c r="E18" s="838" t="s">
        <v>236</v>
      </c>
      <c r="F18" s="838" t="s">
        <v>48</v>
      </c>
    </row>
    <row r="19" spans="1:6" ht="17.25">
      <c r="A19" s="637" t="s">
        <v>1570</v>
      </c>
      <c r="B19" s="123">
        <v>36684</v>
      </c>
      <c r="C19" s="74">
        <v>0.95710707576706322</v>
      </c>
      <c r="D19" s="123">
        <v>1644</v>
      </c>
      <c r="E19" s="74">
        <v>4.2892924232936759E-2</v>
      </c>
      <c r="F19" s="638">
        <v>38328</v>
      </c>
    </row>
    <row r="20" spans="1:6" ht="17.25">
      <c r="A20" s="637" t="s">
        <v>1591</v>
      </c>
      <c r="B20" s="123">
        <v>60162</v>
      </c>
      <c r="C20" s="74">
        <v>0.96447465452563408</v>
      </c>
      <c r="D20" s="123">
        <v>2216</v>
      </c>
      <c r="E20" s="74">
        <v>3.5525345474365963E-2</v>
      </c>
      <c r="F20" s="638">
        <v>62378</v>
      </c>
    </row>
    <row r="21" spans="1:6" ht="17.25">
      <c r="A21" s="637" t="s">
        <v>1632</v>
      </c>
      <c r="B21" s="123">
        <v>44870</v>
      </c>
      <c r="C21" s="74">
        <v>0.95059531375789164</v>
      </c>
      <c r="D21" s="123">
        <v>2332</v>
      </c>
      <c r="E21" s="74">
        <v>4.9404686242108385E-2</v>
      </c>
      <c r="F21" s="638">
        <v>47202</v>
      </c>
    </row>
    <row r="22" spans="1:6" ht="17.25">
      <c r="A22" s="637" t="s">
        <v>1679</v>
      </c>
      <c r="B22" s="123">
        <v>47880</v>
      </c>
      <c r="C22" s="74">
        <v>0.95561232636116877</v>
      </c>
      <c r="D22" s="123">
        <v>2224</v>
      </c>
      <c r="E22" s="74">
        <v>4.4387673638831233E-2</v>
      </c>
      <c r="F22" s="638">
        <v>50104</v>
      </c>
    </row>
    <row r="23" spans="1:6" ht="17.25">
      <c r="A23" s="637" t="s">
        <v>1742</v>
      </c>
      <c r="B23" s="123">
        <v>89684</v>
      </c>
      <c r="C23" s="74">
        <v>0.97103693197197893</v>
      </c>
      <c r="D23" s="123">
        <v>2675</v>
      </c>
      <c r="E23" s="74">
        <v>2.896306802802109E-2</v>
      </c>
      <c r="F23" s="638">
        <v>92359</v>
      </c>
    </row>
    <row r="24" spans="1:6" ht="17.25">
      <c r="A24" s="637" t="s">
        <v>1904</v>
      </c>
      <c r="B24" s="123">
        <v>79826.193898761499</v>
      </c>
      <c r="C24" s="74">
        <v>0.97793824071407853</v>
      </c>
      <c r="D24" s="123">
        <v>1800.8358822534999</v>
      </c>
      <c r="E24" s="74">
        <v>2.2061759285921519E-2</v>
      </c>
      <c r="F24" s="638">
        <v>81627.029781014993</v>
      </c>
    </row>
    <row r="25" spans="1:6" ht="17.25">
      <c r="A25" s="637" t="s">
        <v>1885</v>
      </c>
      <c r="B25" s="123">
        <v>116122.0024184495</v>
      </c>
      <c r="C25" s="74">
        <v>0.97795135822060619</v>
      </c>
      <c r="D25" s="123">
        <v>2618.0570357699999</v>
      </c>
      <c r="E25" s="74">
        <v>2.2048641779393731E-2</v>
      </c>
      <c r="F25" s="638">
        <v>118740.0594542195</v>
      </c>
    </row>
    <row r="26" spans="1:6" ht="17.25">
      <c r="A26" s="637" t="s">
        <v>1945</v>
      </c>
      <c r="B26" s="123">
        <v>125911.04189077599</v>
      </c>
      <c r="C26" s="74">
        <v>0.97774900111017049</v>
      </c>
      <c r="D26" s="123">
        <v>2865.404567172</v>
      </c>
      <c r="E26" s="74">
        <v>2.2250998889829589E-2</v>
      </c>
      <c r="F26" s="638">
        <v>128776.44645794798</v>
      </c>
    </row>
    <row r="27" spans="1:6" ht="17.25">
      <c r="A27" s="637" t="s">
        <v>1989</v>
      </c>
      <c r="B27" s="123">
        <v>125607.66547859</v>
      </c>
      <c r="C27" s="74">
        <v>0.97717387250732224</v>
      </c>
      <c r="D27" s="123">
        <v>2934.1109775225</v>
      </c>
      <c r="E27" s="74">
        <v>2.2826127492677692E-2</v>
      </c>
      <c r="F27" s="638">
        <v>128541.77645611251</v>
      </c>
    </row>
    <row r="28" spans="1:6" ht="17.25">
      <c r="A28" s="637" t="s">
        <v>2013</v>
      </c>
      <c r="B28" s="123">
        <v>215388.4347811765</v>
      </c>
      <c r="C28" s="74">
        <v>0.98214129922634985</v>
      </c>
      <c r="D28" s="123">
        <v>3916.5012304155002</v>
      </c>
      <c r="E28" s="74">
        <v>1.7858700773650083E-2</v>
      </c>
      <c r="F28" s="638">
        <v>219304.93601159201</v>
      </c>
    </row>
    <row r="29" spans="1:6" ht="17.25">
      <c r="A29" s="637" t="s">
        <v>2134</v>
      </c>
      <c r="B29" s="123">
        <v>49423.801362239501</v>
      </c>
      <c r="C29" s="74">
        <v>0.90882943378956449</v>
      </c>
      <c r="D29" s="123">
        <v>4958.0215901225001</v>
      </c>
      <c r="E29" s="74">
        <v>9.1170566210435483E-2</v>
      </c>
      <c r="F29" s="638">
        <v>54381.822952362003</v>
      </c>
    </row>
    <row r="30" spans="1:6" ht="17.25">
      <c r="A30" s="637" t="s">
        <v>2304</v>
      </c>
      <c r="B30" s="123">
        <v>92277.875636113502</v>
      </c>
      <c r="C30" s="74">
        <v>0.92155501174366217</v>
      </c>
      <c r="D30" s="123">
        <v>7854.9156353654998</v>
      </c>
      <c r="E30" s="74">
        <v>7.8444988256337861E-2</v>
      </c>
      <c r="F30" s="638">
        <v>100132.791271479</v>
      </c>
    </row>
    <row r="31" spans="1:6" ht="17.25">
      <c r="A31" s="637" t="s">
        <v>2527</v>
      </c>
      <c r="B31" s="123">
        <v>164772.38073494402</v>
      </c>
      <c r="C31" s="74">
        <v>0.96536834547326755</v>
      </c>
      <c r="D31" s="123">
        <v>5911.0495925389996</v>
      </c>
      <c r="E31" s="74">
        <v>3.4631654526732447E-2</v>
      </c>
      <c r="F31" s="638">
        <v>170683.43032748302</v>
      </c>
    </row>
    <row r="35" spans="1:9" ht="18.75" customHeight="1">
      <c r="A35" s="1201" t="s">
        <v>235</v>
      </c>
      <c r="B35" s="1195" t="s">
        <v>1631</v>
      </c>
      <c r="C35" s="1196"/>
      <c r="D35" s="1196"/>
      <c r="E35" s="1197"/>
      <c r="F35" s="1198" t="s">
        <v>1806</v>
      </c>
      <c r="G35" s="1199"/>
      <c r="H35" s="1199"/>
      <c r="I35" s="1200"/>
    </row>
    <row r="36" spans="1:9" ht="19.5">
      <c r="A36" s="1202"/>
      <c r="B36" s="641" t="s">
        <v>50</v>
      </c>
      <c r="C36" s="642" t="s">
        <v>236</v>
      </c>
      <c r="D36" s="642" t="s">
        <v>51</v>
      </c>
      <c r="E36" s="643" t="s">
        <v>236</v>
      </c>
      <c r="F36" s="644" t="s">
        <v>50</v>
      </c>
      <c r="G36" s="644" t="s">
        <v>236</v>
      </c>
      <c r="H36" s="644" t="s">
        <v>51</v>
      </c>
      <c r="I36" s="645" t="s">
        <v>236</v>
      </c>
    </row>
    <row r="37" spans="1:9" ht="20.25">
      <c r="A37" s="639" t="s">
        <v>237</v>
      </c>
      <c r="B37" s="646">
        <v>23347.745844804998</v>
      </c>
      <c r="C37" s="647">
        <v>0.31609198361691526</v>
      </c>
      <c r="D37" s="646">
        <v>50516.025003306997</v>
      </c>
      <c r="E37" s="647">
        <v>0.68390801638308474</v>
      </c>
      <c r="F37" s="648">
        <v>16901.978182644001</v>
      </c>
      <c r="G37" s="649">
        <v>0.95136088492827053</v>
      </c>
      <c r="H37" s="648">
        <v>864.12766678699995</v>
      </c>
      <c r="I37" s="649">
        <v>4.8639115071729438E-2</v>
      </c>
    </row>
    <row r="38" spans="1:9" ht="20.25">
      <c r="A38" s="640" t="s">
        <v>238</v>
      </c>
      <c r="B38" s="646">
        <v>24816.0239693845</v>
      </c>
      <c r="C38" s="647">
        <v>0.3445149380573776</v>
      </c>
      <c r="D38" s="646">
        <v>47215.755289056498</v>
      </c>
      <c r="E38" s="647">
        <v>0.65548506194262235</v>
      </c>
      <c r="F38" s="648">
        <v>38500.840561318997</v>
      </c>
      <c r="G38" s="649">
        <v>0.96143016471719522</v>
      </c>
      <c r="H38" s="648">
        <v>1544.5438818079999</v>
      </c>
      <c r="I38" s="649">
        <v>3.8569835282804749E-2</v>
      </c>
    </row>
    <row r="39" spans="1:9" ht="20.25">
      <c r="A39" s="640" t="s">
        <v>239</v>
      </c>
      <c r="B39" s="646">
        <v>29580.575134469</v>
      </c>
      <c r="C39" s="647">
        <v>0.47923130478844644</v>
      </c>
      <c r="D39" s="646">
        <v>32144.472538548001</v>
      </c>
      <c r="E39" s="647">
        <v>0.52076869521155345</v>
      </c>
      <c r="F39" s="648">
        <v>22138.937423520001</v>
      </c>
      <c r="G39" s="649">
        <v>0.95596829675732298</v>
      </c>
      <c r="H39" s="648">
        <v>1019.714906914</v>
      </c>
      <c r="I39" s="649">
        <v>4.4031703242677002E-2</v>
      </c>
    </row>
    <row r="40" spans="1:9" ht="20.25">
      <c r="A40" s="640" t="s">
        <v>240</v>
      </c>
      <c r="B40" s="646">
        <v>25068.047475009</v>
      </c>
      <c r="C40" s="647">
        <v>0.45415699236758922</v>
      </c>
      <c r="D40" s="646">
        <v>30128.829147600001</v>
      </c>
      <c r="E40" s="647">
        <v>0.54584300763241078</v>
      </c>
      <c r="F40" s="648">
        <v>15942.614822242</v>
      </c>
      <c r="G40" s="649">
        <v>0.94485726511459167</v>
      </c>
      <c r="H40" s="648">
        <v>930.42559440599996</v>
      </c>
      <c r="I40" s="649">
        <v>5.5142734885408308E-2</v>
      </c>
    </row>
    <row r="41" spans="1:9" ht="20.25">
      <c r="A41" s="640" t="s">
        <v>241</v>
      </c>
      <c r="B41" s="646">
        <v>23115.483555624</v>
      </c>
      <c r="C41" s="647">
        <v>0.42163244487029161</v>
      </c>
      <c r="D41" s="646">
        <v>31708.294445462001</v>
      </c>
      <c r="E41" s="647">
        <v>0.57836755512970839</v>
      </c>
      <c r="F41" s="648">
        <v>19865.753761760501</v>
      </c>
      <c r="G41" s="649">
        <v>0.9536518385025623</v>
      </c>
      <c r="H41" s="648">
        <v>965.48984277550005</v>
      </c>
      <c r="I41" s="649">
        <v>4.6348161497437666E-2</v>
      </c>
    </row>
    <row r="42" spans="1:9" ht="20.25">
      <c r="A42" s="640" t="s">
        <v>242</v>
      </c>
      <c r="B42" s="646">
        <v>28709.795195637002</v>
      </c>
      <c r="C42" s="647">
        <v>0.57576674160869257</v>
      </c>
      <c r="D42" s="646">
        <v>21153.79212346</v>
      </c>
      <c r="E42" s="647">
        <v>0.42423325839130743</v>
      </c>
      <c r="F42" s="648">
        <v>18263.098120477502</v>
      </c>
      <c r="G42" s="649">
        <v>0.94291070055482862</v>
      </c>
      <c r="H42" s="648">
        <v>1105.7542106405001</v>
      </c>
      <c r="I42" s="649">
        <v>5.7089299445171313E-2</v>
      </c>
    </row>
    <row r="43" spans="1:9" ht="20.25">
      <c r="A43" s="640" t="s">
        <v>243</v>
      </c>
      <c r="B43" s="646">
        <v>16476.5595799435</v>
      </c>
      <c r="C43" s="647">
        <v>0.3323574498266097</v>
      </c>
      <c r="D43" s="646">
        <v>33098.256897133499</v>
      </c>
      <c r="E43" s="647">
        <v>0.66764255017339036</v>
      </c>
      <c r="F43" s="648">
        <v>31141.475401023999</v>
      </c>
      <c r="G43" s="649">
        <v>0.96698625452475184</v>
      </c>
      <c r="H43" s="648">
        <v>1063.196852905</v>
      </c>
      <c r="I43" s="649">
        <v>3.3013745475248206E-2</v>
      </c>
    </row>
    <row r="44" spans="1:9" ht="20.25">
      <c r="A44" s="640" t="s">
        <v>244</v>
      </c>
      <c r="B44" s="646">
        <v>30926.688766938001</v>
      </c>
      <c r="C44" s="647">
        <v>0.45323851098186163</v>
      </c>
      <c r="D44" s="646">
        <v>37308.220706974003</v>
      </c>
      <c r="E44" s="647">
        <v>0.54676148901813837</v>
      </c>
      <c r="F44" s="648">
        <v>34944.309221062998</v>
      </c>
      <c r="G44" s="649">
        <v>0.96487034746023359</v>
      </c>
      <c r="H44" s="648">
        <v>1272.2760569950001</v>
      </c>
      <c r="I44" s="649">
        <v>3.51296525397665E-2</v>
      </c>
    </row>
    <row r="45" spans="1:9" ht="20.25">
      <c r="A45" s="640" t="s">
        <v>245</v>
      </c>
      <c r="B45" s="646">
        <v>24611.216635664499</v>
      </c>
      <c r="C45" s="647">
        <v>0.51094398222975701</v>
      </c>
      <c r="D45" s="646">
        <v>23556.914297713502</v>
      </c>
      <c r="E45" s="647">
        <v>0.48905601777024299</v>
      </c>
      <c r="F45" s="648">
        <v>24888.488913866498</v>
      </c>
      <c r="G45" s="649">
        <v>0.94974562390663697</v>
      </c>
      <c r="H45" s="648">
        <v>1316.9373470005</v>
      </c>
      <c r="I45" s="649">
        <v>5.0254376093362946E-2</v>
      </c>
    </row>
    <row r="46" spans="1:9" ht="20.25">
      <c r="A46" s="640" t="s">
        <v>246</v>
      </c>
      <c r="B46" s="646">
        <v>20928.483266032999</v>
      </c>
      <c r="C46" s="647">
        <v>0.49977690407533509</v>
      </c>
      <c r="D46" s="646">
        <v>20947.167840242</v>
      </c>
      <c r="E46" s="647">
        <v>0.50022309592466496</v>
      </c>
      <c r="F46" s="648">
        <v>28322.671785371</v>
      </c>
      <c r="G46" s="649">
        <v>0.96236289931108487</v>
      </c>
      <c r="H46" s="648">
        <v>1107.6728441299999</v>
      </c>
      <c r="I46" s="649">
        <v>3.7637100688915071E-2</v>
      </c>
    </row>
    <row r="47" spans="1:9" ht="20.25">
      <c r="A47" s="640" t="s">
        <v>247</v>
      </c>
      <c r="B47" s="646">
        <v>25350.4699373775</v>
      </c>
      <c r="C47" s="647">
        <v>0.47450151596554274</v>
      </c>
      <c r="D47" s="646">
        <v>28075.0072938025</v>
      </c>
      <c r="E47" s="647">
        <v>0.5254984840344572</v>
      </c>
      <c r="F47" s="648">
        <v>52835.509066879997</v>
      </c>
      <c r="G47" s="649">
        <v>0.96475714421976233</v>
      </c>
      <c r="H47" s="648">
        <v>1930.0963328190001</v>
      </c>
      <c r="I47" s="649">
        <v>3.5242855780237725E-2</v>
      </c>
    </row>
    <row r="48" spans="1:9" ht="20.25">
      <c r="A48" s="640" t="s">
        <v>248</v>
      </c>
      <c r="B48" s="646">
        <v>72991.332819539006</v>
      </c>
      <c r="C48" s="647">
        <v>0.76272245504228897</v>
      </c>
      <c r="D48" s="646">
        <v>22707.085834586</v>
      </c>
      <c r="E48" s="647">
        <v>0.23727754495771103</v>
      </c>
      <c r="F48" s="648">
        <v>33140.359813427996</v>
      </c>
      <c r="G48" s="649">
        <v>0.94330632689030636</v>
      </c>
      <c r="H48" s="648">
        <v>1991.769452235</v>
      </c>
      <c r="I48" s="649">
        <v>5.6693673109693664E-2</v>
      </c>
    </row>
    <row r="49" spans="1:9" ht="20.25">
      <c r="A49" s="640" t="s">
        <v>249</v>
      </c>
      <c r="B49" s="646">
        <v>12709.290052394501</v>
      </c>
      <c r="C49" s="647">
        <v>0.30529231270219676</v>
      </c>
      <c r="D49" s="646">
        <v>28920.615201040499</v>
      </c>
      <c r="E49" s="647">
        <v>0.6947076872978033</v>
      </c>
      <c r="F49" s="648">
        <v>16367.360108624</v>
      </c>
      <c r="G49" s="649">
        <v>0.95112036926514387</v>
      </c>
      <c r="H49" s="648">
        <v>841.14539449100005</v>
      </c>
      <c r="I49" s="649">
        <v>4.8879630734856086E-2</v>
      </c>
    </row>
    <row r="50" spans="1:9" ht="20.25">
      <c r="A50" s="640" t="s">
        <v>250</v>
      </c>
      <c r="B50" s="646">
        <v>54111.708667279003</v>
      </c>
      <c r="C50" s="647">
        <v>0.59634383532545365</v>
      </c>
      <c r="D50" s="646">
        <v>36627.400990403003</v>
      </c>
      <c r="E50" s="647">
        <v>0.40365616467454629</v>
      </c>
      <c r="F50" s="648">
        <v>20278.784327570502</v>
      </c>
      <c r="G50" s="649">
        <v>0.94157313465256987</v>
      </c>
      <c r="H50" s="648">
        <v>1258.3470765165</v>
      </c>
      <c r="I50" s="649">
        <v>5.8426865347430128E-2</v>
      </c>
    </row>
    <row r="51" spans="1:9" ht="20.25">
      <c r="A51" s="640" t="s">
        <v>251</v>
      </c>
      <c r="B51" s="646">
        <v>25838.699335010999</v>
      </c>
      <c r="C51" s="647">
        <v>0.51952589759876699</v>
      </c>
      <c r="D51" s="646">
        <v>23896.452376263998</v>
      </c>
      <c r="E51" s="647">
        <v>0.48047410240123289</v>
      </c>
      <c r="F51" s="648">
        <v>18974.799449568502</v>
      </c>
      <c r="G51" s="649">
        <v>0.93805641853972854</v>
      </c>
      <c r="H51" s="648">
        <v>1252.9811770025001</v>
      </c>
      <c r="I51" s="649">
        <v>6.1943581460271374E-2</v>
      </c>
    </row>
    <row r="52" spans="1:9" ht="20.25">
      <c r="A52" s="640" t="s">
        <v>252</v>
      </c>
      <c r="B52" s="646">
        <v>23270.7185232745</v>
      </c>
      <c r="C52" s="647">
        <v>0.51403789407534695</v>
      </c>
      <c r="D52" s="646">
        <v>21999.715410655499</v>
      </c>
      <c r="E52" s="647">
        <v>0.48596210592465305</v>
      </c>
      <c r="F52" s="648">
        <v>19000.478868982002</v>
      </c>
      <c r="G52" s="649">
        <v>0.94583645995654286</v>
      </c>
      <c r="H52" s="648">
        <v>1088.0667447650001</v>
      </c>
      <c r="I52" s="649">
        <v>5.4163540043457088E-2</v>
      </c>
    </row>
    <row r="53" spans="1:9" ht="20.25">
      <c r="A53" s="640" t="s">
        <v>253</v>
      </c>
      <c r="B53" s="646">
        <v>34610.722554886997</v>
      </c>
      <c r="C53" s="647">
        <v>0.568873727967803</v>
      </c>
      <c r="D53" s="646">
        <v>26230.059596413001</v>
      </c>
      <c r="E53" s="647">
        <v>0.43112627203219706</v>
      </c>
      <c r="F53" s="648">
        <v>18535.849999999999</v>
      </c>
      <c r="G53" s="649">
        <v>0.93567687745059847</v>
      </c>
      <c r="H53" s="648">
        <v>1274.2473174669999</v>
      </c>
      <c r="I53" s="649">
        <v>6.4323122549401507E-2</v>
      </c>
    </row>
    <row r="54" spans="1:9" ht="20.25">
      <c r="A54" s="640" t="s">
        <v>254</v>
      </c>
      <c r="B54" s="646">
        <v>24105.251169702002</v>
      </c>
      <c r="C54" s="647">
        <v>0.5139509124230387</v>
      </c>
      <c r="D54" s="646">
        <v>22796.603826637998</v>
      </c>
      <c r="E54" s="647">
        <v>0.48604908757696125</v>
      </c>
      <c r="F54" s="648">
        <v>30483.977633765</v>
      </c>
      <c r="G54" s="649">
        <v>0.95108714207235678</v>
      </c>
      <c r="H54" s="648">
        <v>1567.741168092</v>
      </c>
      <c r="I54" s="649">
        <v>4.891285792764314E-2</v>
      </c>
    </row>
    <row r="55" spans="1:9" ht="20.25">
      <c r="A55" s="640" t="s">
        <v>255</v>
      </c>
      <c r="B55" s="646">
        <v>27868.2430113925</v>
      </c>
      <c r="C55" s="647">
        <v>0.52726181439703057</v>
      </c>
      <c r="D55" s="646">
        <v>24986.415244605501</v>
      </c>
      <c r="E55" s="647">
        <v>0.47273818560296937</v>
      </c>
      <c r="F55" s="648">
        <v>33458.639088449003</v>
      </c>
      <c r="G55" s="649">
        <v>0.95578468426859531</v>
      </c>
      <c r="H55" s="648">
        <v>1547.8217171589999</v>
      </c>
      <c r="I55" s="649">
        <v>4.421531573140465E-2</v>
      </c>
    </row>
    <row r="56" spans="1:9" ht="20.25">
      <c r="A56" s="640" t="s">
        <v>256</v>
      </c>
      <c r="B56" s="646">
        <v>21663.636967848499</v>
      </c>
      <c r="C56" s="647">
        <v>0.45808422414235994</v>
      </c>
      <c r="D56" s="646">
        <v>25628.183675850501</v>
      </c>
      <c r="E56" s="647">
        <v>0.54191577585764006</v>
      </c>
      <c r="F56" s="648">
        <v>44181.440947666</v>
      </c>
      <c r="G56" s="649">
        <v>0.96903809818115261</v>
      </c>
      <c r="H56" s="648">
        <v>1411.648767375</v>
      </c>
      <c r="I56" s="649">
        <v>3.0961901818847386E-2</v>
      </c>
    </row>
    <row r="57" spans="1:9" ht="20.25">
      <c r="A57" s="640" t="s">
        <v>257</v>
      </c>
      <c r="B57" s="646">
        <v>31187.864790494499</v>
      </c>
      <c r="C57" s="647">
        <v>0.50264924232996666</v>
      </c>
      <c r="D57" s="646">
        <v>30859.109847181498</v>
      </c>
      <c r="E57" s="647">
        <v>0.49735075767003328</v>
      </c>
      <c r="F57" s="648">
        <v>43599.639252492503</v>
      </c>
      <c r="G57" s="649">
        <v>0.97498149712276694</v>
      </c>
      <c r="H57" s="648">
        <v>1118.7881034704999</v>
      </c>
      <c r="I57" s="649">
        <v>2.5018502877233104E-2</v>
      </c>
    </row>
    <row r="58" spans="1:9" ht="20.25">
      <c r="A58" s="640" t="s">
        <v>258</v>
      </c>
      <c r="B58" s="646">
        <v>34207.324004146998</v>
      </c>
      <c r="C58" s="647">
        <v>0.51506361358166264</v>
      </c>
      <c r="D58" s="646">
        <v>32206.460821916</v>
      </c>
      <c r="E58" s="647">
        <v>0.48493638641833742</v>
      </c>
      <c r="F58" s="648">
        <v>26589.918701375002</v>
      </c>
      <c r="G58" s="649">
        <v>0.95960170051620164</v>
      </c>
      <c r="H58" s="648">
        <v>1119.4097492430001</v>
      </c>
      <c r="I58" s="649">
        <v>4.0398299483798347E-2</v>
      </c>
    </row>
    <row r="59" spans="1:9" ht="20.25">
      <c r="A59" s="640" t="s">
        <v>259</v>
      </c>
      <c r="B59" s="646">
        <v>37854.144376962999</v>
      </c>
      <c r="C59" s="647">
        <v>0.56300228370368566</v>
      </c>
      <c r="D59" s="646">
        <v>29382.073792422001</v>
      </c>
      <c r="E59" s="647">
        <v>0.43699771629631434</v>
      </c>
      <c r="F59" s="648">
        <v>32092.2420892595</v>
      </c>
      <c r="G59" s="649">
        <v>0.96967247008381874</v>
      </c>
      <c r="H59" s="648">
        <v>1003.7187422215</v>
      </c>
      <c r="I59" s="649">
        <v>3.0327529916181158E-2</v>
      </c>
    </row>
    <row r="60" spans="1:9" ht="20.25">
      <c r="A60" s="640" t="s">
        <v>260</v>
      </c>
      <c r="B60" s="646">
        <v>73487.503364037999</v>
      </c>
      <c r="C60" s="647">
        <v>0.77047314222048802</v>
      </c>
      <c r="D60" s="646">
        <v>21892.204684250999</v>
      </c>
      <c r="E60" s="647">
        <v>0.22952685777951193</v>
      </c>
      <c r="F60" s="648">
        <v>134018.95738056549</v>
      </c>
      <c r="G60" s="649">
        <v>0.98513491893214666</v>
      </c>
      <c r="H60" s="648">
        <v>2022.2637811385</v>
      </c>
      <c r="I60" s="649">
        <v>1.4865081067853376E-2</v>
      </c>
    </row>
    <row r="61" spans="1:9" ht="20.25">
      <c r="A61" s="640" t="s">
        <v>261</v>
      </c>
      <c r="B61" s="646">
        <v>9366</v>
      </c>
      <c r="C61" s="647">
        <v>0.43371150729335495</v>
      </c>
      <c r="D61" s="646">
        <v>12229</v>
      </c>
      <c r="E61" s="647">
        <v>0.56628849270664505</v>
      </c>
      <c r="F61" s="648">
        <v>22223.523985040501</v>
      </c>
      <c r="G61" s="649">
        <v>0.93959221665138049</v>
      </c>
      <c r="H61" s="648">
        <v>1428.7834640814999</v>
      </c>
      <c r="I61" s="649">
        <v>6.0407783348619452E-2</v>
      </c>
    </row>
    <row r="62" spans="1:9" ht="20.25">
      <c r="A62" s="640" t="s">
        <v>262</v>
      </c>
      <c r="B62" s="646">
        <v>36312</v>
      </c>
      <c r="C62" s="647">
        <v>0.63968994979300631</v>
      </c>
      <c r="D62" s="646">
        <v>20453</v>
      </c>
      <c r="E62" s="647">
        <v>0.36031005020699375</v>
      </c>
      <c r="F62" s="648">
        <v>44061.531278679497</v>
      </c>
      <c r="G62" s="649">
        <v>0.9584329318337802</v>
      </c>
      <c r="H62" s="648">
        <v>1910.9408841625</v>
      </c>
      <c r="I62" s="649">
        <v>4.1567068166219898E-2</v>
      </c>
    </row>
    <row r="63" spans="1:9" ht="20.25">
      <c r="A63" s="640" t="s">
        <v>263</v>
      </c>
      <c r="B63" s="646">
        <v>37645</v>
      </c>
      <c r="C63" s="647">
        <v>0.52665817932539627</v>
      </c>
      <c r="D63" s="646">
        <v>33834</v>
      </c>
      <c r="E63" s="647">
        <v>0.47334182067460373</v>
      </c>
      <c r="F63" s="648">
        <v>29436.941172587001</v>
      </c>
      <c r="G63" s="649">
        <v>0.9464022160479868</v>
      </c>
      <c r="H63" s="648">
        <v>1667.1081136780001</v>
      </c>
      <c r="I63" s="649">
        <v>5.3597783952013138E-2</v>
      </c>
    </row>
    <row r="64" spans="1:9" ht="20.25">
      <c r="A64" s="640" t="s">
        <v>264</v>
      </c>
      <c r="B64" s="646">
        <v>46846</v>
      </c>
      <c r="C64" s="647">
        <v>0.45126239030545895</v>
      </c>
      <c r="D64" s="646">
        <v>56965</v>
      </c>
      <c r="E64" s="647">
        <v>0.548737609694541</v>
      </c>
      <c r="F64" s="648">
        <v>41582.426817305997</v>
      </c>
      <c r="G64" s="649">
        <v>0.94926716532478084</v>
      </c>
      <c r="H64" s="648">
        <v>2222.3399925509998</v>
      </c>
      <c r="I64" s="649">
        <v>5.07328346752191E-2</v>
      </c>
    </row>
    <row r="65" spans="1:9" ht="20.25">
      <c r="A65" s="640" t="s">
        <v>265</v>
      </c>
      <c r="B65" s="646">
        <v>77063</v>
      </c>
      <c r="C65" s="647">
        <v>0.46041845903833284</v>
      </c>
      <c r="D65" s="646">
        <v>90313</v>
      </c>
      <c r="E65" s="647">
        <v>0.53958154096166711</v>
      </c>
      <c r="F65" s="648">
        <v>54228.315024408497</v>
      </c>
      <c r="G65" s="649">
        <v>0.945567998648846</v>
      </c>
      <c r="H65" s="648">
        <v>3121.6747192134999</v>
      </c>
      <c r="I65" s="649">
        <v>5.4432001351153989E-2</v>
      </c>
    </row>
    <row r="66" spans="1:9" ht="20.25">
      <c r="A66" s="640" t="s">
        <v>266</v>
      </c>
      <c r="B66" s="646">
        <v>80077</v>
      </c>
      <c r="C66" s="647">
        <v>0.36779302140793579</v>
      </c>
      <c r="D66" s="646">
        <v>137646</v>
      </c>
      <c r="E66" s="647">
        <v>0.63220697859206421</v>
      </c>
      <c r="F66" s="648">
        <v>54254.905938276999</v>
      </c>
      <c r="G66" s="649">
        <v>0.9478810396777908</v>
      </c>
      <c r="H66" s="648">
        <v>2983.1900539369999</v>
      </c>
      <c r="I66" s="649">
        <v>5.2118960322209147E-2</v>
      </c>
    </row>
    <row r="67" spans="1:9" ht="20.25">
      <c r="A67" s="640" t="s">
        <v>267</v>
      </c>
      <c r="B67" s="646">
        <v>133651</v>
      </c>
      <c r="C67" s="647">
        <v>0.35283293821971839</v>
      </c>
      <c r="D67" s="646">
        <v>245143</v>
      </c>
      <c r="E67" s="647">
        <v>0.64716706178028161</v>
      </c>
      <c r="F67" s="648">
        <v>57304.515014190503</v>
      </c>
      <c r="G67" s="649">
        <v>0.94621596117167117</v>
      </c>
      <c r="H67" s="648">
        <v>3257.2566803304999</v>
      </c>
      <c r="I67" s="649">
        <v>5.3784038828328766E-2</v>
      </c>
    </row>
    <row r="68" spans="1:9" ht="20.25">
      <c r="A68" s="640" t="s">
        <v>268</v>
      </c>
      <c r="B68" s="646">
        <v>69685</v>
      </c>
      <c r="C68" s="647">
        <v>0.36595997206131803</v>
      </c>
      <c r="D68" s="646">
        <v>120732</v>
      </c>
      <c r="E68" s="647">
        <v>0.63404002793868197</v>
      </c>
      <c r="F68" s="648">
        <v>38104.911905066001</v>
      </c>
      <c r="G68" s="649">
        <v>0.93297389309220602</v>
      </c>
      <c r="H68" s="648">
        <v>2737.508431877</v>
      </c>
      <c r="I68" s="649">
        <v>6.7026106907793967E-2</v>
      </c>
    </row>
    <row r="69" spans="1:9" ht="20.25">
      <c r="A69" s="640" t="s">
        <v>269</v>
      </c>
      <c r="B69" s="646">
        <v>36899</v>
      </c>
      <c r="C69" s="647">
        <v>0.30625897429512877</v>
      </c>
      <c r="D69" s="646">
        <v>83584</v>
      </c>
      <c r="E69" s="647">
        <v>0.69374102570487117</v>
      </c>
      <c r="F69" s="648">
        <v>61104.182446889499</v>
      </c>
      <c r="G69" s="649">
        <v>0.96247938357140816</v>
      </c>
      <c r="H69" s="648">
        <v>2382.0422867295001</v>
      </c>
      <c r="I69" s="649">
        <v>3.7520616428591863E-2</v>
      </c>
    </row>
    <row r="70" spans="1:9" ht="20.25">
      <c r="A70" s="640" t="s">
        <v>270</v>
      </c>
      <c r="B70" s="646">
        <v>64230</v>
      </c>
      <c r="C70" s="647">
        <v>0.3558192484751791</v>
      </c>
      <c r="D70" s="646">
        <v>116283</v>
      </c>
      <c r="E70" s="647">
        <v>0.6441807515248209</v>
      </c>
      <c r="F70" s="648">
        <v>42545.787244794497</v>
      </c>
      <c r="G70" s="649">
        <v>0.94066958018633751</v>
      </c>
      <c r="H70" s="648">
        <v>2683.4708719255</v>
      </c>
      <c r="I70" s="649">
        <v>5.9330419813662508E-2</v>
      </c>
    </row>
    <row r="71" spans="1:9" ht="20.25">
      <c r="A71" s="640" t="s">
        <v>271</v>
      </c>
      <c r="B71" s="646">
        <v>40968</v>
      </c>
      <c r="C71" s="647">
        <v>0.3084382340540866</v>
      </c>
      <c r="D71" s="646">
        <v>91856</v>
      </c>
      <c r="E71" s="647">
        <v>0.69156176594591334</v>
      </c>
      <c r="F71" s="648">
        <v>47312.415226616002</v>
      </c>
      <c r="G71" s="649">
        <v>0.96302297995434594</v>
      </c>
      <c r="H71" s="648">
        <v>1816.6462926209999</v>
      </c>
      <c r="I71" s="649">
        <v>3.6977020045654098E-2</v>
      </c>
    </row>
    <row r="72" spans="1:9" ht="20.25">
      <c r="A72" s="640" t="s">
        <v>272</v>
      </c>
      <c r="B72" s="646">
        <v>118285</v>
      </c>
      <c r="C72" s="647">
        <v>0.52764816615664623</v>
      </c>
      <c r="D72" s="646">
        <v>105889</v>
      </c>
      <c r="E72" s="647">
        <v>0.47235183384335383</v>
      </c>
      <c r="F72" s="648">
        <v>99963.758621330999</v>
      </c>
      <c r="G72" s="649">
        <v>0.97583412368641653</v>
      </c>
      <c r="H72" s="648">
        <v>2475.5353067159999</v>
      </c>
      <c r="I72" s="649">
        <v>2.4165876313583412E-2</v>
      </c>
    </row>
    <row r="73" spans="1:9" ht="20.25">
      <c r="A73" s="640" t="s">
        <v>335</v>
      </c>
      <c r="B73" s="646">
        <v>63671</v>
      </c>
      <c r="C73" s="647">
        <v>0.3175642649801993</v>
      </c>
      <c r="D73" s="646">
        <v>136827</v>
      </c>
      <c r="E73" s="647">
        <v>0.6824357350198007</v>
      </c>
      <c r="F73" s="648">
        <v>18755.4619537285</v>
      </c>
      <c r="G73" s="649">
        <v>0.93229037192961817</v>
      </c>
      <c r="H73" s="648">
        <v>1362.1564604885</v>
      </c>
      <c r="I73" s="649">
        <v>6.7709628070381944E-2</v>
      </c>
    </row>
    <row r="74" spans="1:9" ht="20.25">
      <c r="A74" s="640" t="s">
        <v>1522</v>
      </c>
      <c r="B74" s="646">
        <v>106177</v>
      </c>
      <c r="C74" s="647">
        <v>0.27490187346596384</v>
      </c>
      <c r="D74" s="646">
        <v>280059</v>
      </c>
      <c r="E74" s="647">
        <v>0.72509812653403616</v>
      </c>
      <c r="F74" s="648">
        <v>27019.4343472685</v>
      </c>
      <c r="G74" s="649">
        <v>0.92890935343627434</v>
      </c>
      <c r="H74" s="648">
        <v>2067.8326151285</v>
      </c>
      <c r="I74" s="649">
        <v>7.1090646563725685E-2</v>
      </c>
    </row>
    <row r="75" spans="1:9" ht="20.25">
      <c r="A75" s="640" t="s">
        <v>1570</v>
      </c>
      <c r="B75" s="646">
        <v>114715</v>
      </c>
      <c r="C75" s="647">
        <v>0.32460201130723654</v>
      </c>
      <c r="D75" s="646">
        <v>238687</v>
      </c>
      <c r="E75" s="647">
        <v>0.67539798869276346</v>
      </c>
      <c r="F75" s="648">
        <v>36684</v>
      </c>
      <c r="G75" s="649">
        <v>0.95710707576706322</v>
      </c>
      <c r="H75" s="648">
        <v>1644</v>
      </c>
      <c r="I75" s="649">
        <v>4.2892924232936759E-2</v>
      </c>
    </row>
    <row r="76" spans="1:9" ht="20.25">
      <c r="A76" s="640" t="s">
        <v>1591</v>
      </c>
      <c r="B76" s="646">
        <v>97289</v>
      </c>
      <c r="C76" s="647">
        <v>0.26810314181862271</v>
      </c>
      <c r="D76" s="646">
        <v>265590</v>
      </c>
      <c r="E76" s="647">
        <v>0.73189685818137729</v>
      </c>
      <c r="F76" s="648">
        <v>60162</v>
      </c>
      <c r="G76" s="649">
        <v>0.96447465452563408</v>
      </c>
      <c r="H76" s="648">
        <v>2216</v>
      </c>
      <c r="I76" s="649">
        <v>3.5525345474365963E-2</v>
      </c>
    </row>
    <row r="77" spans="1:9" ht="20.25">
      <c r="A77" s="640" t="s">
        <v>1632</v>
      </c>
      <c r="B77" s="646">
        <v>83979</v>
      </c>
      <c r="C77" s="647">
        <v>0.25164282953227679</v>
      </c>
      <c r="D77" s="646">
        <v>249744</v>
      </c>
      <c r="E77" s="647">
        <v>0.74835717046772321</v>
      </c>
      <c r="F77" s="648">
        <v>44870</v>
      </c>
      <c r="G77" s="649">
        <v>0.95059531375789164</v>
      </c>
      <c r="H77" s="648">
        <v>2332</v>
      </c>
      <c r="I77" s="649">
        <v>4.9404686242108385E-2</v>
      </c>
    </row>
    <row r="78" spans="1:9" ht="20.25">
      <c r="A78" s="640" t="s">
        <v>1679</v>
      </c>
      <c r="B78" s="646">
        <v>121166</v>
      </c>
      <c r="C78" s="647">
        <v>0.24897924796209192</v>
      </c>
      <c r="D78" s="646">
        <v>365485</v>
      </c>
      <c r="E78" s="647">
        <v>0.75102075203790808</v>
      </c>
      <c r="F78" s="648">
        <v>47880</v>
      </c>
      <c r="G78" s="649">
        <v>0.95561232636116877</v>
      </c>
      <c r="H78" s="648">
        <v>2224</v>
      </c>
      <c r="I78" s="649">
        <v>4.4387673638831233E-2</v>
      </c>
    </row>
    <row r="79" spans="1:9" ht="20.25">
      <c r="A79" s="640" t="s">
        <v>1742</v>
      </c>
      <c r="B79" s="646">
        <v>129673</v>
      </c>
      <c r="C79" s="647">
        <v>0.23517900540462114</v>
      </c>
      <c r="D79" s="646">
        <v>421707</v>
      </c>
      <c r="E79" s="647">
        <v>0.76482099459537889</v>
      </c>
      <c r="F79" s="648">
        <v>89684</v>
      </c>
      <c r="G79" s="649">
        <v>0.97103693197197893</v>
      </c>
      <c r="H79" s="648">
        <v>2675</v>
      </c>
      <c r="I79" s="649">
        <v>2.896306802802109E-2</v>
      </c>
    </row>
    <row r="80" spans="1:9" ht="20.25">
      <c r="A80" s="640" t="s">
        <v>1904</v>
      </c>
      <c r="B80" s="646">
        <v>86577.885555492496</v>
      </c>
      <c r="C80" s="647">
        <v>0.28542435054220366</v>
      </c>
      <c r="D80" s="646">
        <v>216752.52543090598</v>
      </c>
      <c r="E80" s="647">
        <v>0.71457564945779639</v>
      </c>
      <c r="F80" s="648">
        <v>79826.193898761499</v>
      </c>
      <c r="G80" s="649">
        <v>0.97793824071407853</v>
      </c>
      <c r="H80" s="648">
        <v>1800.8358822534999</v>
      </c>
      <c r="I80" s="649">
        <v>2.2061759285921519E-2</v>
      </c>
    </row>
    <row r="81" spans="1:9" ht="20.25">
      <c r="A81" s="640" t="s">
        <v>1885</v>
      </c>
      <c r="B81" s="646">
        <v>115044.28478775649</v>
      </c>
      <c r="C81" s="647">
        <v>0.19410272494581748</v>
      </c>
      <c r="D81" s="646">
        <v>477653.65296592703</v>
      </c>
      <c r="E81" s="647">
        <v>0.80589727505418252</v>
      </c>
      <c r="F81" s="648">
        <v>116122.0024184495</v>
      </c>
      <c r="G81" s="649">
        <v>0.97795135822060619</v>
      </c>
      <c r="H81" s="648">
        <v>2618.0570357699999</v>
      </c>
      <c r="I81" s="649">
        <v>2.2048641779393731E-2</v>
      </c>
    </row>
    <row r="82" spans="1:9" ht="20.25">
      <c r="A82" s="640" t="s">
        <v>1945</v>
      </c>
      <c r="B82" s="646">
        <v>190228.9221715325</v>
      </c>
      <c r="C82" s="647">
        <v>0.23110955420360579</v>
      </c>
      <c r="D82" s="646">
        <v>632882.53605897503</v>
      </c>
      <c r="E82" s="647">
        <v>0.76889044579639421</v>
      </c>
      <c r="F82" s="648">
        <v>125911.04189077599</v>
      </c>
      <c r="G82" s="649">
        <v>0.97774900111017049</v>
      </c>
      <c r="H82" s="648">
        <v>2865.404567172</v>
      </c>
      <c r="I82" s="649">
        <v>2.2250998889829589E-2</v>
      </c>
    </row>
    <row r="83" spans="1:9" ht="20.25">
      <c r="A83" s="640" t="s">
        <v>1989</v>
      </c>
      <c r="B83" s="646">
        <v>232302.68591564649</v>
      </c>
      <c r="C83" s="647">
        <v>0.20728332910201422</v>
      </c>
      <c r="D83" s="646">
        <v>888398.5635385199</v>
      </c>
      <c r="E83" s="647">
        <v>0.79271667089798592</v>
      </c>
      <c r="F83" s="648">
        <v>125607.66547859</v>
      </c>
      <c r="G83" s="649">
        <v>0.97717387250732224</v>
      </c>
      <c r="H83" s="648">
        <v>2934.1109775225</v>
      </c>
      <c r="I83" s="649">
        <v>2.2826127492677692E-2</v>
      </c>
    </row>
    <row r="84" spans="1:9" ht="20.25">
      <c r="A84" s="640" t="s">
        <v>2013</v>
      </c>
      <c r="B84" s="646">
        <v>389609.391961043</v>
      </c>
      <c r="C84" s="647">
        <v>0.29902423386144772</v>
      </c>
      <c r="D84" s="646">
        <v>913326.45016059501</v>
      </c>
      <c r="E84" s="647">
        <v>0.70097576613855239</v>
      </c>
      <c r="F84" s="648">
        <v>215388.4347811765</v>
      </c>
      <c r="G84" s="649">
        <v>0.98214129922634985</v>
      </c>
      <c r="H84" s="648">
        <v>3916.5012304155002</v>
      </c>
      <c r="I84" s="649">
        <v>1.7858700773650083E-2</v>
      </c>
    </row>
    <row r="85" spans="1:9" ht="20.25">
      <c r="A85" s="640" t="s">
        <v>2134</v>
      </c>
      <c r="B85" s="646">
        <v>357155.39471474197</v>
      </c>
      <c r="C85" s="647">
        <v>0.23961090336819921</v>
      </c>
      <c r="D85" s="646">
        <v>1133408.639284652</v>
      </c>
      <c r="E85" s="647">
        <v>0.76038909663180076</v>
      </c>
      <c r="F85" s="648">
        <v>49423.801362239501</v>
      </c>
      <c r="G85" s="649">
        <v>0.90882943378956449</v>
      </c>
      <c r="H85" s="648">
        <v>4958.0215901225001</v>
      </c>
      <c r="I85" s="649">
        <v>9.1170566210435483E-2</v>
      </c>
    </row>
    <row r="86" spans="1:9" ht="20.25">
      <c r="A86" s="640" t="s">
        <v>2304</v>
      </c>
      <c r="B86" s="646">
        <v>702766.79997489799</v>
      </c>
      <c r="C86" s="647">
        <v>0.20892041546064086</v>
      </c>
      <c r="D86" s="646">
        <v>2661034.6668439079</v>
      </c>
      <c r="E86" s="647">
        <v>0.79107958453935923</v>
      </c>
      <c r="F86" s="648">
        <v>92277.875636113502</v>
      </c>
      <c r="G86" s="649">
        <v>0.92155501174366217</v>
      </c>
      <c r="H86" s="648">
        <v>7854.9156353654998</v>
      </c>
      <c r="I86" s="649">
        <v>7.8444988256337861E-2</v>
      </c>
    </row>
    <row r="87" spans="1:9" ht="20.25">
      <c r="A87" s="640" t="s">
        <v>2527</v>
      </c>
      <c r="B87" s="646">
        <v>463515.82612621901</v>
      </c>
      <c r="C87" s="647">
        <v>0.1940337394363375</v>
      </c>
      <c r="D87" s="646">
        <v>1925325.5551341702</v>
      </c>
      <c r="E87" s="647">
        <v>0.80596626056366238</v>
      </c>
      <c r="F87" s="648">
        <v>164772.38073494402</v>
      </c>
      <c r="G87" s="649">
        <v>0.96536834547326755</v>
      </c>
      <c r="H87" s="648">
        <v>5911.0495925389996</v>
      </c>
      <c r="I87" s="649">
        <v>3.4631654526732447E-2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D11" sqref="D11"/>
    </sheetView>
  </sheetViews>
  <sheetFormatPr defaultColWidth="9.140625" defaultRowHeight="15"/>
  <cols>
    <col min="1" max="1" width="9.28515625" style="122" customWidth="1"/>
    <col min="2" max="2" width="36.85546875" style="122" customWidth="1"/>
    <col min="3" max="3" width="13.140625" style="122" customWidth="1"/>
    <col min="4" max="4" width="12.28515625" style="122" customWidth="1"/>
    <col min="5" max="5" width="16.42578125" style="122" customWidth="1"/>
    <col min="6" max="6" width="17.85546875" style="122" customWidth="1"/>
    <col min="7" max="16384" width="9.140625" style="122"/>
  </cols>
  <sheetData>
    <row r="1" spans="1:5">
      <c r="A1" s="124"/>
      <c r="B1" s="125"/>
      <c r="C1" s="650" t="s">
        <v>2305</v>
      </c>
      <c r="D1" s="650" t="s">
        <v>2528</v>
      </c>
      <c r="E1" s="650" t="s">
        <v>1905</v>
      </c>
    </row>
    <row r="2" spans="1:5" ht="15.75" customHeight="1">
      <c r="A2" s="1203" t="s">
        <v>22</v>
      </c>
      <c r="B2" s="126" t="s">
        <v>210</v>
      </c>
      <c r="C2" s="1098">
        <v>2492806.0563624152</v>
      </c>
      <c r="D2" s="1098">
        <v>1719076.75385024</v>
      </c>
      <c r="E2" s="520">
        <v>-0.31038487753083621</v>
      </c>
    </row>
    <row r="3" spans="1:5" ht="17.25">
      <c r="A3" s="1204"/>
      <c r="B3" s="127" t="s">
        <v>211</v>
      </c>
      <c r="C3" s="1099">
        <v>500730.69053755503</v>
      </c>
      <c r="D3" s="1099">
        <v>321614.59651676001</v>
      </c>
      <c r="E3" s="521">
        <v>-0.35770943823816059</v>
      </c>
    </row>
    <row r="4" spans="1:5" ht="17.25">
      <c r="A4" s="1204"/>
      <c r="B4" s="127" t="s">
        <v>212</v>
      </c>
      <c r="C4" s="1099">
        <v>1992075.3658248601</v>
      </c>
      <c r="D4" s="1099">
        <v>1397462.15733348</v>
      </c>
      <c r="E4" s="521">
        <v>-0.29848931355323904</v>
      </c>
    </row>
    <row r="5" spans="1:5" ht="17.25">
      <c r="A5" s="1204"/>
      <c r="B5" s="127" t="s">
        <v>213</v>
      </c>
      <c r="C5" s="1099">
        <v>708126.74302649195</v>
      </c>
      <c r="D5" s="1099">
        <v>375211.10742227</v>
      </c>
      <c r="E5" s="521">
        <v>-0.47013566269416707</v>
      </c>
    </row>
    <row r="6" spans="1:5" ht="17.25">
      <c r="A6" s="1204"/>
      <c r="B6" s="127" t="s">
        <v>214</v>
      </c>
      <c r="C6" s="1099">
        <v>1784679.31333592</v>
      </c>
      <c r="D6" s="1099">
        <v>1343865.6464279699</v>
      </c>
      <c r="E6" s="521">
        <v>-0.24699881015821368</v>
      </c>
    </row>
    <row r="7" spans="1:5" ht="16.5">
      <c r="A7" s="1204"/>
      <c r="B7" s="126" t="s">
        <v>215</v>
      </c>
      <c r="C7" s="1098">
        <v>215450</v>
      </c>
      <c r="D7" s="1098">
        <v>167952</v>
      </c>
      <c r="E7" s="520">
        <v>-0.22045950336504994</v>
      </c>
    </row>
    <row r="8" spans="1:5" ht="17.25">
      <c r="A8" s="1204"/>
      <c r="B8" s="127" t="s">
        <v>216</v>
      </c>
      <c r="C8" s="1099">
        <v>40517</v>
      </c>
      <c r="D8" s="1099">
        <v>30735</v>
      </c>
      <c r="E8" s="521">
        <v>-0.24142952340992674</v>
      </c>
    </row>
    <row r="9" spans="1:5" ht="17.25">
      <c r="A9" s="1204"/>
      <c r="B9" s="127" t="s">
        <v>217</v>
      </c>
      <c r="C9" s="1099">
        <v>174933</v>
      </c>
      <c r="D9" s="1099">
        <v>137217</v>
      </c>
      <c r="E9" s="521">
        <v>-0.2156025449743616</v>
      </c>
    </row>
    <row r="10" spans="1:5" ht="17.25">
      <c r="A10" s="1204"/>
      <c r="B10" s="127" t="s">
        <v>218</v>
      </c>
      <c r="C10" s="1099">
        <v>66286</v>
      </c>
      <c r="D10" s="1099">
        <v>36694</v>
      </c>
      <c r="E10" s="521">
        <v>-0.4464291102193525</v>
      </c>
    </row>
    <row r="11" spans="1:5" ht="17.25">
      <c r="A11" s="1205"/>
      <c r="B11" s="128" t="s">
        <v>219</v>
      </c>
      <c r="C11" s="1099">
        <v>149165</v>
      </c>
      <c r="D11" s="1099">
        <v>131258</v>
      </c>
      <c r="E11" s="522">
        <v>-0.12004826869573959</v>
      </c>
    </row>
    <row r="12" spans="1:5" ht="7.5" customHeight="1">
      <c r="A12" s="124"/>
      <c r="B12" s="125"/>
      <c r="C12" s="1101" t="s">
        <v>2305</v>
      </c>
      <c r="D12" s="1101" t="s">
        <v>2528</v>
      </c>
      <c r="E12" s="1101" t="s">
        <v>1905</v>
      </c>
    </row>
    <row r="13" spans="1:5" ht="16.5" customHeight="1">
      <c r="A13" s="1206" t="s">
        <v>18</v>
      </c>
      <c r="B13" s="129" t="s">
        <v>220</v>
      </c>
      <c r="C13" s="1098">
        <v>1126351.779812909</v>
      </c>
      <c r="D13" s="1098">
        <v>940386.96402439498</v>
      </c>
      <c r="E13" s="520">
        <v>-0.16510367286799454</v>
      </c>
    </row>
    <row r="14" spans="1:5" ht="17.25">
      <c r="A14" s="1207"/>
      <c r="B14" s="130" t="s">
        <v>221</v>
      </c>
      <c r="C14" s="1099">
        <v>238271.81811982999</v>
      </c>
      <c r="D14" s="1099">
        <v>312446.73503764498</v>
      </c>
      <c r="E14" s="521">
        <v>0.31130377693475886</v>
      </c>
    </row>
    <row r="15" spans="1:5" ht="17.25">
      <c r="A15" s="1207"/>
      <c r="B15" s="130" t="s">
        <v>222</v>
      </c>
      <c r="C15" s="1099">
        <v>888079.96169307898</v>
      </c>
      <c r="D15" s="1099">
        <v>627940.22898675001</v>
      </c>
      <c r="E15" s="521">
        <v>-0.29292377255127555</v>
      </c>
    </row>
    <row r="16" spans="1:5" ht="17.25">
      <c r="A16" s="1207"/>
      <c r="B16" s="130" t="s">
        <v>223</v>
      </c>
      <c r="C16" s="1099">
        <v>312997.75256131799</v>
      </c>
      <c r="D16" s="1099">
        <v>355627.862315498</v>
      </c>
      <c r="E16" s="521">
        <v>0.1361994116741414</v>
      </c>
    </row>
    <row r="17" spans="1:5" ht="17.25">
      <c r="A17" s="1207"/>
      <c r="B17" s="130" t="s">
        <v>224</v>
      </c>
      <c r="C17" s="1099">
        <v>813354.02725159097</v>
      </c>
      <c r="D17" s="1099">
        <v>584759.10170889704</v>
      </c>
      <c r="E17" s="521">
        <v>-0.28105218377677466</v>
      </c>
    </row>
    <row r="18" spans="1:5" ht="16.5">
      <c r="A18" s="1207"/>
      <c r="B18" s="129" t="s">
        <v>225</v>
      </c>
      <c r="C18" s="1098">
        <v>69494</v>
      </c>
      <c r="D18" s="1098">
        <v>45579</v>
      </c>
      <c r="E18" s="520">
        <v>-0.34413042852620368</v>
      </c>
    </row>
    <row r="19" spans="1:5" ht="17.25">
      <c r="A19" s="1207"/>
      <c r="B19" s="130" t="s">
        <v>226</v>
      </c>
      <c r="C19" s="1099">
        <v>10059</v>
      </c>
      <c r="D19" s="1099">
        <v>7670</v>
      </c>
      <c r="E19" s="521">
        <v>-0.23749875733174275</v>
      </c>
    </row>
    <row r="20" spans="1:5" ht="17.25">
      <c r="A20" s="1207"/>
      <c r="B20" s="130" t="s">
        <v>227</v>
      </c>
      <c r="C20" s="1099">
        <v>59435</v>
      </c>
      <c r="D20" s="1099">
        <v>37909</v>
      </c>
      <c r="E20" s="521">
        <v>-0.36217716833515601</v>
      </c>
    </row>
    <row r="21" spans="1:5" ht="17.25">
      <c r="A21" s="1207"/>
      <c r="B21" s="130" t="s">
        <v>228</v>
      </c>
      <c r="C21" s="1099">
        <v>15698</v>
      </c>
      <c r="D21" s="1099">
        <v>9755</v>
      </c>
      <c r="E21" s="521">
        <v>-0.37858325901388712</v>
      </c>
    </row>
    <row r="22" spans="1:5" ht="18" thickBot="1">
      <c r="A22" s="1208"/>
      <c r="B22" s="131" t="s">
        <v>229</v>
      </c>
      <c r="C22" s="1100">
        <v>53796</v>
      </c>
      <c r="D22" s="1100">
        <v>35825</v>
      </c>
      <c r="E22" s="522">
        <v>-0.33405829429697376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G7" sqref="G7"/>
    </sheetView>
  </sheetViews>
  <sheetFormatPr defaultColWidth="9.140625" defaultRowHeight="15"/>
  <cols>
    <col min="1" max="1" width="5.5703125" style="122" customWidth="1"/>
    <col min="2" max="2" width="16.7109375" style="122" customWidth="1"/>
    <col min="3" max="3" width="13.28515625" style="122" customWidth="1"/>
    <col min="4" max="4" width="12.42578125" style="122" customWidth="1"/>
    <col min="5" max="5" width="11.7109375" style="122" customWidth="1"/>
    <col min="6" max="6" width="11.85546875" style="122" customWidth="1"/>
    <col min="7" max="7" width="13.7109375" style="122" customWidth="1"/>
    <col min="8" max="8" width="15.85546875" style="122" customWidth="1"/>
    <col min="9" max="9" width="16.7109375" style="122" customWidth="1"/>
    <col min="10" max="10" width="13.5703125" style="122" customWidth="1"/>
    <col min="11" max="11" width="14.5703125" style="122" bestFit="1" customWidth="1"/>
    <col min="12" max="13" width="12.5703125" style="122" bestFit="1" customWidth="1"/>
    <col min="14" max="14" width="15.28515625" style="122" bestFit="1" customWidth="1"/>
    <col min="15" max="15" width="11.7109375" style="122" bestFit="1" customWidth="1"/>
    <col min="16" max="16384" width="9.140625" style="122"/>
  </cols>
  <sheetData>
    <row r="1" spans="1:8" ht="24" customHeight="1">
      <c r="A1" s="1216" t="s">
        <v>230</v>
      </c>
      <c r="B1" s="1217"/>
      <c r="C1" s="1217"/>
      <c r="D1" s="1217"/>
      <c r="E1" s="1218"/>
      <c r="F1" s="1209" t="s">
        <v>231</v>
      </c>
      <c r="G1" s="1210"/>
      <c r="H1" s="1211"/>
    </row>
    <row r="2" spans="1:8" ht="24" customHeight="1">
      <c r="A2" s="1212" t="s">
        <v>52</v>
      </c>
      <c r="B2" s="1212"/>
      <c r="C2" s="1213" t="s">
        <v>2523</v>
      </c>
      <c r="D2" s="1213" t="s">
        <v>2301</v>
      </c>
      <c r="E2" s="1213" t="s">
        <v>2529</v>
      </c>
      <c r="F2" s="1214" t="s">
        <v>232</v>
      </c>
      <c r="G2" s="1214" t="s">
        <v>233</v>
      </c>
      <c r="H2" s="1214" t="s">
        <v>2530</v>
      </c>
    </row>
    <row r="3" spans="1:8" ht="24" customHeight="1">
      <c r="A3" s="1215" t="s">
        <v>53</v>
      </c>
      <c r="B3" s="1215"/>
      <c r="C3" s="1213"/>
      <c r="D3" s="1213"/>
      <c r="E3" s="1213"/>
      <c r="F3" s="1214"/>
      <c r="G3" s="1214"/>
      <c r="H3" s="1214"/>
    </row>
    <row r="4" spans="1:8" ht="24" customHeight="1">
      <c r="A4" s="132">
        <v>1</v>
      </c>
      <c r="B4" s="133" t="s">
        <v>54</v>
      </c>
      <c r="C4" s="134">
        <v>25870370.449000001</v>
      </c>
      <c r="D4" s="134">
        <v>36619452.960500002</v>
      </c>
      <c r="E4" s="135">
        <v>39409935.218500003</v>
      </c>
      <c r="F4" s="136">
        <v>-0.29353476479003182</v>
      </c>
      <c r="G4" s="154">
        <v>-0.3435571435079191</v>
      </c>
      <c r="H4" s="137">
        <v>0.60976799904468293</v>
      </c>
    </row>
    <row r="5" spans="1:8" ht="24" customHeight="1">
      <c r="A5" s="132">
        <v>2</v>
      </c>
      <c r="B5" s="139" t="s">
        <v>2306</v>
      </c>
      <c r="C5" s="134">
        <v>374836.64</v>
      </c>
      <c r="D5" s="134">
        <v>624426.44900000002</v>
      </c>
      <c r="E5" s="134">
        <v>307019.83649999998</v>
      </c>
      <c r="F5" s="140">
        <v>-0.39971050137243624</v>
      </c>
      <c r="G5" s="154">
        <v>0.22088736764733463</v>
      </c>
      <c r="H5" s="137">
        <v>8.8349483975119145E-3</v>
      </c>
    </row>
    <row r="6" spans="1:8" ht="24" customHeight="1">
      <c r="A6" s="132">
        <v>3</v>
      </c>
      <c r="B6" s="139" t="s">
        <v>57</v>
      </c>
      <c r="C6" s="134">
        <v>312586.98050000001</v>
      </c>
      <c r="D6" s="134">
        <v>553658.11699999997</v>
      </c>
      <c r="E6" s="134">
        <v>142028.09950000001</v>
      </c>
      <c r="F6" s="140">
        <v>-0.43541515801528474</v>
      </c>
      <c r="G6" s="154">
        <v>1.200881245334132</v>
      </c>
      <c r="H6" s="137">
        <v>7.3677158200211252E-3</v>
      </c>
    </row>
    <row r="7" spans="1:8" ht="24" customHeight="1">
      <c r="A7" s="132">
        <v>4</v>
      </c>
      <c r="B7" s="139" t="s">
        <v>56</v>
      </c>
      <c r="C7" s="134">
        <v>235962.99650000001</v>
      </c>
      <c r="D7" s="134">
        <v>524436.86699999997</v>
      </c>
      <c r="E7" s="134">
        <v>368042.39649999997</v>
      </c>
      <c r="F7" s="140">
        <v>-0.55006405661408242</v>
      </c>
      <c r="G7" s="154">
        <v>-0.35887006838354829</v>
      </c>
      <c r="H7" s="137">
        <v>5.5616785429508297E-3</v>
      </c>
    </row>
    <row r="8" spans="1:8" ht="24" customHeight="1">
      <c r="A8" s="132">
        <v>5</v>
      </c>
      <c r="B8" s="139" t="s">
        <v>2531</v>
      </c>
      <c r="C8" s="134">
        <v>198239.15849999999</v>
      </c>
      <c r="D8" s="134">
        <v>134293.95050000001</v>
      </c>
      <c r="E8" s="134">
        <v>56909.388500000001</v>
      </c>
      <c r="F8" s="136">
        <v>0.47615851467561066</v>
      </c>
      <c r="G8" s="154">
        <v>2.4834174768895996</v>
      </c>
      <c r="H8" s="137">
        <v>4.6725227707560433E-3</v>
      </c>
    </row>
    <row r="9" spans="1:8" ht="24" customHeight="1">
      <c r="A9" s="142"/>
      <c r="B9" s="133" t="s">
        <v>234</v>
      </c>
      <c r="C9" s="143">
        <v>26991996.224500004</v>
      </c>
      <c r="D9" s="143">
        <v>38456268.343999997</v>
      </c>
      <c r="E9" s="143">
        <v>40283934.939499997</v>
      </c>
      <c r="F9" s="144">
        <v>-0.29811192331376235</v>
      </c>
      <c r="G9" s="156">
        <v>-0.32995631471856834</v>
      </c>
      <c r="H9" s="145">
        <v>0.63620486457592296</v>
      </c>
    </row>
    <row r="10" spans="1:8" ht="24" customHeight="1">
      <c r="A10" s="147"/>
      <c r="B10" s="133" t="s">
        <v>58</v>
      </c>
      <c r="C10" s="143">
        <v>1322501.0509999786</v>
      </c>
      <c r="D10" s="143">
        <v>2095588.9525000192</v>
      </c>
      <c r="E10" s="143">
        <v>604782.27450001426</v>
      </c>
      <c r="F10" s="144">
        <v>-0.3689119951590476</v>
      </c>
      <c r="G10" s="156">
        <v>1.1867391072155957</v>
      </c>
      <c r="H10" s="145">
        <v>3.1171521922830393E-2</v>
      </c>
    </row>
    <row r="11" spans="1:8" ht="24" customHeight="1">
      <c r="A11" s="148"/>
      <c r="B11" s="550" t="s">
        <v>46</v>
      </c>
      <c r="C11" s="553">
        <v>14112082.160499999</v>
      </c>
      <c r="D11" s="553">
        <v>25727785.478999998</v>
      </c>
      <c r="E11" s="554">
        <v>5439441.2290000003</v>
      </c>
      <c r="F11" s="555">
        <v>-0.45148477034609835</v>
      </c>
      <c r="G11" s="159">
        <v>1.5943992344769571</v>
      </c>
      <c r="H11" s="556">
        <v>0.3326236135012467</v>
      </c>
    </row>
    <row r="12" spans="1:8" ht="24" customHeight="1">
      <c r="A12" s="149"/>
      <c r="B12" s="550" t="s">
        <v>48</v>
      </c>
      <c r="C12" s="551">
        <v>42426579.435999982</v>
      </c>
      <c r="D12" s="551">
        <v>66279642.775500014</v>
      </c>
      <c r="E12" s="552">
        <v>46328158.443000011</v>
      </c>
      <c r="F12" s="150">
        <v>-0.35988521272352447</v>
      </c>
      <c r="G12" s="1146">
        <v>-8.4216147114941964E-2</v>
      </c>
      <c r="H12" s="151">
        <v>1</v>
      </c>
    </row>
    <row r="14" spans="1:8" ht="24" customHeight="1">
      <c r="A14" s="1227" t="s">
        <v>230</v>
      </c>
      <c r="B14" s="1228"/>
      <c r="C14" s="1228"/>
      <c r="D14" s="1228"/>
      <c r="E14" s="1229"/>
      <c r="F14" s="1210" t="s">
        <v>231</v>
      </c>
      <c r="G14" s="1210"/>
      <c r="H14" s="1211"/>
    </row>
    <row r="15" spans="1:8" ht="24" customHeight="1">
      <c r="A15" s="1212" t="s">
        <v>52</v>
      </c>
      <c r="B15" s="1212"/>
      <c r="C15" s="1219" t="s">
        <v>2523</v>
      </c>
      <c r="D15" s="1219" t="s">
        <v>2301</v>
      </c>
      <c r="E15" s="1219" t="s">
        <v>2529</v>
      </c>
      <c r="F15" s="1221" t="s">
        <v>232</v>
      </c>
      <c r="G15" s="1214" t="s">
        <v>233</v>
      </c>
      <c r="H15" s="1214" t="s">
        <v>2530</v>
      </c>
    </row>
    <row r="16" spans="1:8" ht="24" customHeight="1">
      <c r="A16" s="1215" t="s">
        <v>59</v>
      </c>
      <c r="B16" s="1215"/>
      <c r="C16" s="1220"/>
      <c r="D16" s="1220"/>
      <c r="E16" s="1220"/>
      <c r="F16" s="1222"/>
      <c r="G16" s="1214"/>
      <c r="H16" s="1214"/>
    </row>
    <row r="17" spans="1:8" ht="24" customHeight="1">
      <c r="A17" s="152">
        <v>1</v>
      </c>
      <c r="B17" s="139" t="s">
        <v>54</v>
      </c>
      <c r="C17" s="134">
        <v>15116088.647500001</v>
      </c>
      <c r="D17" s="134">
        <v>22978100.250500001</v>
      </c>
      <c r="E17" s="134">
        <v>14105976.9505</v>
      </c>
      <c r="F17" s="154">
        <v>-0.34215237627527206</v>
      </c>
      <c r="G17" s="154">
        <v>7.1608772688672051E-2</v>
      </c>
      <c r="H17" s="137">
        <v>8.8344115440076143E-2</v>
      </c>
    </row>
    <row r="18" spans="1:8" ht="24" customHeight="1">
      <c r="A18" s="152">
        <v>2</v>
      </c>
      <c r="B18" s="139" t="s">
        <v>55</v>
      </c>
      <c r="C18" s="134">
        <v>1519116.3225</v>
      </c>
      <c r="D18" s="134">
        <v>2248631.8190000001</v>
      </c>
      <c r="E18" s="134">
        <v>1710216.76</v>
      </c>
      <c r="F18" s="154">
        <v>-0.32442638689708947</v>
      </c>
      <c r="G18" s="137">
        <v>-0.11174047756379135</v>
      </c>
      <c r="H18" s="137">
        <v>8.8782879547375272E-3</v>
      </c>
    </row>
    <row r="19" spans="1:8" ht="24" customHeight="1">
      <c r="A19" s="152">
        <v>3</v>
      </c>
      <c r="B19" s="139" t="s">
        <v>56</v>
      </c>
      <c r="C19" s="134">
        <v>887559.89850000001</v>
      </c>
      <c r="D19" s="134">
        <v>1336665.9014999999</v>
      </c>
      <c r="E19" s="134">
        <v>1025418.407</v>
      </c>
      <c r="F19" s="154">
        <v>-0.33598972076419042</v>
      </c>
      <c r="G19" s="137">
        <v>-0.13444122668260239</v>
      </c>
      <c r="H19" s="137">
        <v>5.1872343409440341E-3</v>
      </c>
    </row>
    <row r="20" spans="1:8" ht="24" customHeight="1">
      <c r="A20" s="152">
        <v>4</v>
      </c>
      <c r="B20" s="133" t="s">
        <v>2532</v>
      </c>
      <c r="C20" s="134">
        <v>728936.67949999997</v>
      </c>
      <c r="D20" s="134">
        <v>884141.97549999994</v>
      </c>
      <c r="E20" s="134">
        <v>744711.29949999996</v>
      </c>
      <c r="F20" s="154">
        <v>-0.17554340852579509</v>
      </c>
      <c r="G20" s="137">
        <v>-2.1182195047384278E-2</v>
      </c>
      <c r="H20" s="137">
        <v>4.2601805046244036E-3</v>
      </c>
    </row>
    <row r="21" spans="1:8" ht="24" customHeight="1">
      <c r="A21" s="152">
        <v>5</v>
      </c>
      <c r="B21" s="133" t="s">
        <v>60</v>
      </c>
      <c r="C21" s="134">
        <v>721299.73049999995</v>
      </c>
      <c r="D21" s="134">
        <v>1034323.024</v>
      </c>
      <c r="E21" s="134">
        <v>774412.09400000004</v>
      </c>
      <c r="F21" s="154">
        <v>-0.30263591376846311</v>
      </c>
      <c r="G21" s="154">
        <v>-6.8584109044144248E-2</v>
      </c>
      <c r="H21" s="137">
        <v>4.2155472982573876E-3</v>
      </c>
    </row>
    <row r="22" spans="1:8" ht="24" customHeight="1">
      <c r="A22" s="155"/>
      <c r="B22" s="139" t="s">
        <v>234</v>
      </c>
      <c r="C22" s="143">
        <v>18973001.278500002</v>
      </c>
      <c r="D22" s="143">
        <v>28481862.9705</v>
      </c>
      <c r="E22" s="143">
        <v>18360735.511</v>
      </c>
      <c r="F22" s="156">
        <v>-0.33385673197883059</v>
      </c>
      <c r="G22" s="156">
        <v>3.3346472810590333E-2</v>
      </c>
      <c r="H22" s="156">
        <v>0.11088536553863949</v>
      </c>
    </row>
    <row r="23" spans="1:8" ht="24" customHeight="1">
      <c r="A23" s="157"/>
      <c r="B23" s="139" t="s">
        <v>58</v>
      </c>
      <c r="C23" s="134">
        <v>4329740.1484999955</v>
      </c>
      <c r="D23" s="134">
        <v>6577336.7100000381</v>
      </c>
      <c r="E23" s="134">
        <v>4992354.4375000522</v>
      </c>
      <c r="F23" s="153">
        <v>-0.34171833685857167</v>
      </c>
      <c r="G23" s="154">
        <v>-0.13272581049591192</v>
      </c>
      <c r="H23" s="137">
        <v>2.5304632198480628E-2</v>
      </c>
    </row>
    <row r="24" spans="1:8" ht="24" customHeight="1">
      <c r="A24" s="158"/>
      <c r="B24" s="139" t="s">
        <v>46</v>
      </c>
      <c r="C24" s="134">
        <v>147801905.127</v>
      </c>
      <c r="D24" s="134">
        <v>183605682.30199999</v>
      </c>
      <c r="E24" s="134">
        <v>57223946.730499998</v>
      </c>
      <c r="F24" s="159">
        <v>-0.19500364436493245</v>
      </c>
      <c r="G24" s="154">
        <v>1.5828680748478074</v>
      </c>
      <c r="H24" s="137">
        <v>0.86381000226287996</v>
      </c>
    </row>
    <row r="25" spans="1:8" ht="24" customHeight="1">
      <c r="A25" s="160"/>
      <c r="B25" s="161" t="s">
        <v>48</v>
      </c>
      <c r="C25" s="162">
        <v>171104646.55399999</v>
      </c>
      <c r="D25" s="162">
        <v>218664881.98250002</v>
      </c>
      <c r="E25" s="162">
        <v>80577036.67900005</v>
      </c>
      <c r="F25" s="163">
        <v>-0.21750285184022522</v>
      </c>
      <c r="G25" s="163">
        <v>1.1234914264176856</v>
      </c>
      <c r="H25" s="163">
        <v>1</v>
      </c>
    </row>
    <row r="27" spans="1:8" ht="18.75">
      <c r="A27" s="1223"/>
      <c r="B27" s="1224"/>
      <c r="C27" s="138" t="s">
        <v>2303</v>
      </c>
      <c r="D27" s="138" t="s">
        <v>2525</v>
      </c>
    </row>
    <row r="28" spans="1:8" ht="17.25" customHeight="1">
      <c r="A28" s="1225" t="s">
        <v>47</v>
      </c>
      <c r="B28" s="1226"/>
      <c r="C28" s="141">
        <v>75611056977</v>
      </c>
      <c r="D28" s="141">
        <v>51617238702.499969</v>
      </c>
    </row>
    <row r="29" spans="1:8" ht="17.25">
      <c r="A29" s="1225" t="s">
        <v>46</v>
      </c>
      <c r="B29" s="1226"/>
      <c r="C29" s="141">
        <v>209333467781</v>
      </c>
      <c r="D29" s="141">
        <v>161913987287.5</v>
      </c>
    </row>
    <row r="30" spans="1:8" ht="16.5">
      <c r="A30" s="1225" t="s">
        <v>48</v>
      </c>
      <c r="B30" s="1226"/>
      <c r="C30" s="146">
        <v>284944524758</v>
      </c>
      <c r="D30" s="146">
        <v>213531225989.99997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21"/>
  <sheetViews>
    <sheetView rightToLeft="1" zoomScaleNormal="100" workbookViewId="0">
      <selection activeCell="F8" sqref="F8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29" width="13.5703125" bestFit="1" customWidth="1"/>
  </cols>
  <sheetData>
    <row r="1" spans="1:29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201</v>
      </c>
      <c r="H1" s="3" t="s">
        <v>7</v>
      </c>
      <c r="I1" s="3" t="s">
        <v>8</v>
      </c>
      <c r="J1" s="3" t="s">
        <v>9</v>
      </c>
      <c r="K1" s="3" t="s">
        <v>199</v>
      </c>
      <c r="L1" s="3" t="s">
        <v>11</v>
      </c>
      <c r="M1" s="4" t="s">
        <v>12</v>
      </c>
      <c r="N1" s="3" t="s">
        <v>49</v>
      </c>
      <c r="O1" s="3" t="s">
        <v>200</v>
      </c>
      <c r="P1" s="3" t="s">
        <v>1494</v>
      </c>
      <c r="Q1" s="3" t="s">
        <v>1523</v>
      </c>
      <c r="R1" s="3" t="s">
        <v>1573</v>
      </c>
      <c r="S1" s="3" t="s">
        <v>1629</v>
      </c>
      <c r="T1" s="3" t="s">
        <v>1659</v>
      </c>
      <c r="U1" s="3" t="s">
        <v>1429</v>
      </c>
      <c r="V1" s="3" t="s">
        <v>1754</v>
      </c>
      <c r="W1" s="3" t="s">
        <v>1883</v>
      </c>
      <c r="X1" s="3" t="s">
        <v>1431</v>
      </c>
      <c r="Y1" s="3" t="s">
        <v>1987</v>
      </c>
      <c r="Z1" s="3" t="s">
        <v>2010</v>
      </c>
      <c r="AA1" s="3" t="s">
        <v>2132</v>
      </c>
      <c r="AB1" s="3" t="s">
        <v>2300</v>
      </c>
      <c r="AC1" s="3" t="s">
        <v>2522</v>
      </c>
    </row>
    <row r="2" spans="1:29" ht="16.5" customHeight="1">
      <c r="A2" s="72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>
        <v>138645227489.00003</v>
      </c>
      <c r="Z2" s="6">
        <v>107711652081.5</v>
      </c>
      <c r="AA2" s="6">
        <v>120471970189.5</v>
      </c>
      <c r="AB2" s="6">
        <v>199679523376.00003</v>
      </c>
      <c r="AC2" s="6">
        <v>161913987287.5</v>
      </c>
    </row>
    <row r="3" spans="1:29" ht="16.5" customHeight="1">
      <c r="A3" s="72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>
        <v>57577912365.999969</v>
      </c>
      <c r="Z3" s="6">
        <v>71035821686.5</v>
      </c>
      <c r="AA3" s="6">
        <v>68265694015.500031</v>
      </c>
      <c r="AB3" s="6">
        <v>72027498823.5</v>
      </c>
      <c r="AC3" s="6">
        <v>51617238702.499969</v>
      </c>
    </row>
    <row r="4" spans="1:29" ht="16.5" customHeight="1">
      <c r="A4" s="72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>
        <v>196223139855</v>
      </c>
      <c r="Z4" s="6">
        <v>178747473768</v>
      </c>
      <c r="AA4" s="6">
        <v>188737664205.00003</v>
      </c>
      <c r="AB4" s="6">
        <v>271707022199.50003</v>
      </c>
      <c r="AC4" s="6">
        <v>213531225989.99997</v>
      </c>
    </row>
    <row r="5" spans="1:29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9">
      <c r="B6" s="3" t="s">
        <v>1523</v>
      </c>
      <c r="C6" s="3" t="s">
        <v>1573</v>
      </c>
      <c r="D6" s="3" t="s">
        <v>1629</v>
      </c>
      <c r="E6" s="4" t="s">
        <v>1659</v>
      </c>
      <c r="F6" s="3" t="s">
        <v>1429</v>
      </c>
      <c r="G6" s="3" t="s">
        <v>1754</v>
      </c>
      <c r="H6" s="3" t="s">
        <v>1883</v>
      </c>
      <c r="I6" s="3" t="s">
        <v>1431</v>
      </c>
      <c r="J6" s="3" t="s">
        <v>1987</v>
      </c>
      <c r="K6" s="3" t="s">
        <v>2010</v>
      </c>
      <c r="L6" s="3" t="s">
        <v>2132</v>
      </c>
      <c r="M6" s="3" t="s">
        <v>2300</v>
      </c>
      <c r="N6" s="3" t="s">
        <v>2522</v>
      </c>
    </row>
    <row r="7" spans="1:29" ht="16.5" customHeight="1">
      <c r="A7" s="72" t="s">
        <v>46</v>
      </c>
      <c r="B7" s="5">
        <v>62663387.9595</v>
      </c>
      <c r="C7" s="5">
        <v>65593395.902500004</v>
      </c>
      <c r="D7" s="5">
        <v>56573284.847499996</v>
      </c>
      <c r="E7" s="5">
        <v>90100094.707000002</v>
      </c>
      <c r="F7" s="5">
        <v>92405208.116500005</v>
      </c>
      <c r="G7" s="5">
        <v>43759143.671499997</v>
      </c>
      <c r="H7" s="5">
        <v>83899534.355499998</v>
      </c>
      <c r="I7" s="5">
        <v>109434760.51200001</v>
      </c>
      <c r="J7" s="5">
        <v>138645227.48900002</v>
      </c>
      <c r="K7" s="5">
        <v>107711652.08149999</v>
      </c>
      <c r="L7" s="5">
        <v>120471970.1895</v>
      </c>
      <c r="M7" s="5">
        <v>199679523.37600002</v>
      </c>
      <c r="N7" s="5">
        <v>161913987.28749999</v>
      </c>
    </row>
    <row r="8" spans="1:29" ht="16.5" customHeight="1">
      <c r="A8" s="72" t="s">
        <v>47</v>
      </c>
      <c r="B8" s="5">
        <v>64241807.162500001</v>
      </c>
      <c r="C8" s="5">
        <v>41871619.975500003</v>
      </c>
      <c r="D8" s="5">
        <v>38060994.422499999</v>
      </c>
      <c r="E8" s="5">
        <v>46469305.103</v>
      </c>
      <c r="F8" s="5">
        <v>46998530.593500003</v>
      </c>
      <c r="G8" s="5">
        <v>36776896.111500002</v>
      </c>
      <c r="H8" s="5">
        <v>37782402.728500001</v>
      </c>
      <c r="I8" s="5">
        <v>52094910.076000012</v>
      </c>
      <c r="J8" s="5">
        <v>57577912.365999967</v>
      </c>
      <c r="K8" s="5">
        <v>71035821.686499998</v>
      </c>
      <c r="L8" s="5">
        <v>68265694.015500024</v>
      </c>
      <c r="M8" s="5">
        <v>72027498.823500007</v>
      </c>
      <c r="N8" s="5">
        <v>51617238.702499971</v>
      </c>
    </row>
    <row r="9" spans="1:29" ht="16.5" customHeight="1">
      <c r="A9" s="73" t="s">
        <v>48</v>
      </c>
      <c r="B9" s="64">
        <v>126905195.12199999</v>
      </c>
      <c r="C9" s="64">
        <v>107465015.87800001</v>
      </c>
      <c r="D9" s="64">
        <v>94634279.269999996</v>
      </c>
      <c r="E9" s="64">
        <v>136569399.81</v>
      </c>
      <c r="F9" s="64">
        <v>139403738.71000001</v>
      </c>
      <c r="G9" s="64">
        <v>80536039.783000007</v>
      </c>
      <c r="H9" s="64">
        <v>121681937.08400001</v>
      </c>
      <c r="I9" s="64">
        <v>161529670.58800003</v>
      </c>
      <c r="J9" s="64">
        <v>196223139.85499999</v>
      </c>
      <c r="K9" s="64">
        <v>178747473.76800001</v>
      </c>
      <c r="L9" s="64">
        <v>188737664.20500004</v>
      </c>
      <c r="M9" s="64">
        <v>271707022.19950002</v>
      </c>
      <c r="N9" s="64">
        <v>213531225.98999998</v>
      </c>
    </row>
    <row r="10" spans="1:29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9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9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9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9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9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9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54"/>
  <sheetViews>
    <sheetView rightToLeft="1" workbookViewId="0">
      <pane xSplit="1" topLeftCell="B1" activePane="topRight" state="frozen"/>
      <selection pane="topRight" activeCell="AC7" sqref="AC7"/>
    </sheetView>
  </sheetViews>
  <sheetFormatPr defaultColWidth="9.140625" defaultRowHeight="15"/>
  <cols>
    <col min="1" max="1" width="9.140625" style="65"/>
    <col min="2" max="14" width="9.7109375" style="66" customWidth="1"/>
    <col min="15" max="29" width="9.7109375" style="65" customWidth="1"/>
    <col min="30" max="30" width="9.7109375" style="1064" customWidth="1"/>
    <col min="31" max="16384" width="9.140625" style="65"/>
  </cols>
  <sheetData>
    <row r="1" spans="1:30" s="1064" customFormat="1" ht="27" customHeight="1">
      <c r="A1" s="1062"/>
      <c r="B1" s="1065" t="s">
        <v>2343</v>
      </c>
      <c r="C1" s="1065" t="s">
        <v>2342</v>
      </c>
      <c r="D1" s="1065" t="s">
        <v>2341</v>
      </c>
      <c r="E1" s="1065" t="s">
        <v>2340</v>
      </c>
      <c r="F1" s="1065" t="s">
        <v>2339</v>
      </c>
      <c r="G1" s="1065" t="s">
        <v>2338</v>
      </c>
      <c r="H1" s="1065" t="s">
        <v>2337</v>
      </c>
      <c r="I1" s="1065" t="s">
        <v>2336</v>
      </c>
      <c r="J1" s="1065" t="s">
        <v>2335</v>
      </c>
      <c r="K1" s="1065" t="s">
        <v>2334</v>
      </c>
      <c r="L1" s="1065" t="s">
        <v>2333</v>
      </c>
      <c r="M1" s="1065" t="s">
        <v>2332</v>
      </c>
      <c r="N1" s="1065" t="s">
        <v>2178</v>
      </c>
      <c r="O1" s="1065" t="s">
        <v>2155</v>
      </c>
      <c r="P1" s="1065" t="s">
        <v>2156</v>
      </c>
      <c r="Q1" s="1065" t="s">
        <v>2157</v>
      </c>
      <c r="R1" s="1065" t="s">
        <v>2158</v>
      </c>
      <c r="S1" s="1065" t="s">
        <v>2159</v>
      </c>
      <c r="T1" s="1065" t="s">
        <v>2160</v>
      </c>
      <c r="U1" s="1065" t="s">
        <v>2161</v>
      </c>
      <c r="V1" s="1065" t="s">
        <v>2162</v>
      </c>
      <c r="W1" s="1065" t="s">
        <v>2163</v>
      </c>
      <c r="X1" s="1065" t="s">
        <v>2164</v>
      </c>
      <c r="Y1" s="1065" t="s">
        <v>2165</v>
      </c>
      <c r="Z1" s="1065" t="s">
        <v>2166</v>
      </c>
      <c r="AA1" s="1065" t="s">
        <v>2167</v>
      </c>
      <c r="AB1" s="1065" t="s">
        <v>2344</v>
      </c>
      <c r="AC1" s="1065" t="s">
        <v>2553</v>
      </c>
      <c r="AD1" s="1066"/>
    </row>
    <row r="2" spans="1:30" s="1062" customFormat="1" ht="27" customHeight="1">
      <c r="B2" s="1063" t="s">
        <v>62</v>
      </c>
      <c r="C2" s="1063" t="s">
        <v>62</v>
      </c>
      <c r="D2" s="1063" t="s">
        <v>62</v>
      </c>
      <c r="E2" s="1063" t="s">
        <v>62</v>
      </c>
      <c r="F2" s="1063" t="s">
        <v>62</v>
      </c>
      <c r="G2" s="1063" t="s">
        <v>62</v>
      </c>
      <c r="H2" s="1063" t="s">
        <v>62</v>
      </c>
      <c r="I2" s="1063" t="s">
        <v>62</v>
      </c>
      <c r="J2" s="1063" t="s">
        <v>62</v>
      </c>
      <c r="K2" s="1063" t="s">
        <v>62</v>
      </c>
      <c r="L2" s="1063" t="s">
        <v>62</v>
      </c>
      <c r="M2" s="1063" t="s">
        <v>62</v>
      </c>
      <c r="N2" s="1063" t="s">
        <v>62</v>
      </c>
      <c r="O2" s="1063" t="s">
        <v>62</v>
      </c>
      <c r="P2" s="1063" t="s">
        <v>62</v>
      </c>
      <c r="Q2" s="1063" t="s">
        <v>62</v>
      </c>
      <c r="R2" s="1063" t="s">
        <v>62</v>
      </c>
      <c r="S2" s="1063" t="s">
        <v>62</v>
      </c>
      <c r="T2" s="1063" t="s">
        <v>62</v>
      </c>
      <c r="U2" s="1063" t="s">
        <v>62</v>
      </c>
      <c r="V2" s="1063" t="s">
        <v>62</v>
      </c>
      <c r="W2" s="1063" t="s">
        <v>62</v>
      </c>
      <c r="X2" s="1063" t="s">
        <v>62</v>
      </c>
      <c r="Y2" s="1063" t="s">
        <v>62</v>
      </c>
      <c r="Z2" s="1063" t="s">
        <v>62</v>
      </c>
      <c r="AA2" s="1063" t="s">
        <v>62</v>
      </c>
      <c r="AB2" s="1063" t="s">
        <v>62</v>
      </c>
      <c r="AC2" s="1063" t="s">
        <v>62</v>
      </c>
      <c r="AD2" s="1063" t="s">
        <v>231</v>
      </c>
    </row>
    <row r="3" spans="1:30">
      <c r="A3" s="1058" t="s">
        <v>50</v>
      </c>
      <c r="B3" s="1059">
        <v>18638</v>
      </c>
      <c r="C3" s="1059">
        <v>14902</v>
      </c>
      <c r="D3" s="1059">
        <v>18768</v>
      </c>
      <c r="E3" s="1059">
        <v>19139</v>
      </c>
      <c r="F3" s="1059">
        <v>18221</v>
      </c>
      <c r="G3" s="1059">
        <v>20179</v>
      </c>
      <c r="H3" s="1059">
        <v>22268</v>
      </c>
      <c r="I3" s="1059">
        <v>20972</v>
      </c>
      <c r="J3" s="1059">
        <v>19297</v>
      </c>
      <c r="K3" s="1059">
        <v>11559</v>
      </c>
      <c r="L3" s="1059">
        <v>12864</v>
      </c>
      <c r="M3" s="1059">
        <v>13034</v>
      </c>
      <c r="N3" s="1059">
        <v>8177</v>
      </c>
      <c r="O3" s="1059">
        <v>10797</v>
      </c>
      <c r="P3" s="1059">
        <v>11042</v>
      </c>
      <c r="Q3" s="1059">
        <v>11654</v>
      </c>
      <c r="R3" s="1059">
        <v>12020</v>
      </c>
      <c r="S3" s="1059">
        <v>13046</v>
      </c>
      <c r="T3" s="1059">
        <v>13947</v>
      </c>
      <c r="U3" s="1059">
        <v>14116</v>
      </c>
      <c r="V3" s="1059">
        <v>14366</v>
      </c>
      <c r="W3" s="1059">
        <v>16585</v>
      </c>
      <c r="X3" s="1059">
        <v>19744</v>
      </c>
      <c r="Y3" s="1059">
        <v>19622</v>
      </c>
      <c r="Z3" s="1059">
        <v>19320</v>
      </c>
      <c r="AA3" s="1059">
        <v>26674</v>
      </c>
      <c r="AB3" s="1059">
        <v>31414</v>
      </c>
      <c r="AC3" s="1059">
        <v>33318</v>
      </c>
      <c r="AD3" s="1147">
        <f>((AC3-AB3)/AB3)</f>
        <v>6.0609919144330553E-2</v>
      </c>
    </row>
    <row r="4" spans="1:30">
      <c r="A4" s="1058" t="s">
        <v>51</v>
      </c>
      <c r="B4" s="1059">
        <v>332</v>
      </c>
      <c r="C4" s="1059">
        <v>342</v>
      </c>
      <c r="D4" s="1059">
        <v>328</v>
      </c>
      <c r="E4" s="1059">
        <v>393</v>
      </c>
      <c r="F4" s="1059">
        <v>337</v>
      </c>
      <c r="G4" s="1059">
        <v>472</v>
      </c>
      <c r="H4" s="1059">
        <v>611</v>
      </c>
      <c r="I4" s="1059">
        <v>692</v>
      </c>
      <c r="J4" s="1059">
        <v>577</v>
      </c>
      <c r="K4" s="1059">
        <v>520</v>
      </c>
      <c r="L4" s="1059">
        <v>539</v>
      </c>
      <c r="M4" s="1059">
        <v>485</v>
      </c>
      <c r="N4" s="1059">
        <v>497</v>
      </c>
      <c r="O4" s="1059">
        <v>566</v>
      </c>
      <c r="P4" s="1059">
        <v>621</v>
      </c>
      <c r="Q4" s="1059">
        <v>672</v>
      </c>
      <c r="R4" s="1059">
        <v>722</v>
      </c>
      <c r="S4" s="1059">
        <v>768</v>
      </c>
      <c r="T4" s="1059">
        <v>864</v>
      </c>
      <c r="U4" s="1059">
        <v>856</v>
      </c>
      <c r="V4" s="1059">
        <v>974</v>
      </c>
      <c r="W4" s="1059">
        <v>1195</v>
      </c>
      <c r="X4" s="1059">
        <v>1359</v>
      </c>
      <c r="Y4" s="1059">
        <v>1977</v>
      </c>
      <c r="Z4" s="1059">
        <v>2208</v>
      </c>
      <c r="AA4" s="1059">
        <v>2948</v>
      </c>
      <c r="AB4" s="1059">
        <v>3660</v>
      </c>
      <c r="AC4" s="1059">
        <v>4105</v>
      </c>
      <c r="AD4" s="1147">
        <f>((AC4-AB4)/AB4)</f>
        <v>0.12158469945355191</v>
      </c>
    </row>
    <row r="5" spans="1:30">
      <c r="A5" s="1060" t="s">
        <v>48</v>
      </c>
      <c r="B5" s="1061">
        <v>18970</v>
      </c>
      <c r="C5" s="1061">
        <f t="shared" ref="C5:N5" si="0">C4+C3</f>
        <v>15244</v>
      </c>
      <c r="D5" s="1061">
        <f t="shared" si="0"/>
        <v>19096</v>
      </c>
      <c r="E5" s="1061">
        <f t="shared" si="0"/>
        <v>19532</v>
      </c>
      <c r="F5" s="1061">
        <f t="shared" si="0"/>
        <v>18558</v>
      </c>
      <c r="G5" s="1061">
        <f t="shared" si="0"/>
        <v>20651</v>
      </c>
      <c r="H5" s="1061">
        <f t="shared" si="0"/>
        <v>22879</v>
      </c>
      <c r="I5" s="1061">
        <f t="shared" si="0"/>
        <v>21664</v>
      </c>
      <c r="J5" s="1061">
        <f t="shared" si="0"/>
        <v>19874</v>
      </c>
      <c r="K5" s="1061">
        <f t="shared" si="0"/>
        <v>12079</v>
      </c>
      <c r="L5" s="1061">
        <f t="shared" si="0"/>
        <v>13403</v>
      </c>
      <c r="M5" s="1061">
        <f t="shared" si="0"/>
        <v>13519</v>
      </c>
      <c r="N5" s="1061">
        <f t="shared" si="0"/>
        <v>8674</v>
      </c>
      <c r="O5" s="1061">
        <f t="shared" ref="O5:Y5" si="1">SUM(O3:O4)</f>
        <v>11363</v>
      </c>
      <c r="P5" s="1061">
        <f t="shared" si="1"/>
        <v>11663</v>
      </c>
      <c r="Q5" s="1061">
        <f t="shared" si="1"/>
        <v>12326</v>
      </c>
      <c r="R5" s="1061">
        <f t="shared" si="1"/>
        <v>12742</v>
      </c>
      <c r="S5" s="1061">
        <f t="shared" si="1"/>
        <v>13814</v>
      </c>
      <c r="T5" s="1061">
        <f t="shared" si="1"/>
        <v>14811</v>
      </c>
      <c r="U5" s="1061">
        <f t="shared" si="1"/>
        <v>14972</v>
      </c>
      <c r="V5" s="1061">
        <f t="shared" si="1"/>
        <v>15340</v>
      </c>
      <c r="W5" s="1061">
        <f t="shared" si="1"/>
        <v>17780</v>
      </c>
      <c r="X5" s="1061">
        <f t="shared" si="1"/>
        <v>21103</v>
      </c>
      <c r="Y5" s="1061">
        <f t="shared" si="1"/>
        <v>21599</v>
      </c>
      <c r="Z5" s="1061">
        <f>SUM(Z3:Z4)</f>
        <v>21528</v>
      </c>
      <c r="AA5" s="1061">
        <f>SUM(AA3:AA4)</f>
        <v>29622</v>
      </c>
      <c r="AB5" s="1061">
        <f>SUM(AB3:AB4)</f>
        <v>35074</v>
      </c>
      <c r="AC5" s="1061">
        <f>SUM(AC3:AC4)</f>
        <v>37423</v>
      </c>
      <c r="AD5" s="1148">
        <f>((AC5-AB5)/AB5)</f>
        <v>6.6972686320351263E-2</v>
      </c>
    </row>
    <row r="54" spans="23:23">
      <c r="W54" s="53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2020-07-01T11:16:27Z</dcterms:modified>
</cp:coreProperties>
</file>